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worksheets/sheet12.xml" ContentType="application/vnd.openxmlformats-officedocument.spreadsheetml.worksheet+xml"/>
  <Override PartName="/xl/chartsheets/sheet2.xml" ContentType="application/vnd.openxmlformats-officedocument.spreadsheetml.chartsheet+xml"/>
  <Override PartName="/xl/worksheets/sheet13.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hartsheets/sheet5.xml" ContentType="application/vnd.openxmlformats-officedocument.spreadsheetml.chartsheet+xml"/>
  <Override PartName="/xl/worksheets/sheet17.xml" ContentType="application/vnd.openxmlformats-officedocument.spreadsheetml.worksheet+xml"/>
  <Override PartName="/xl/chartsheets/sheet6.xml" ContentType="application/vnd.openxmlformats-officedocument.spreadsheetml.chartsheet+xml"/>
  <Override PartName="/xl/worksheets/sheet18.xml" ContentType="application/vnd.openxmlformats-officedocument.spreadsheetml.worksheet+xml"/>
  <Override PartName="/xl/chartsheets/sheet7.xml" ContentType="application/vnd.openxmlformats-officedocument.spreadsheetml.chartsheet+xml"/>
  <Override PartName="/xl/worksheets/sheet19.xml" ContentType="application/vnd.openxmlformats-officedocument.spreadsheetml.worksheet+xml"/>
  <Override PartName="/xl/chartsheets/sheet8.xml" ContentType="application/vnd.openxmlformats-officedocument.spreadsheetml.chartsheet+xml"/>
  <Override PartName="/xl/worksheets/sheet20.xml" ContentType="application/vnd.openxmlformats-officedocument.spreadsheetml.worksheet+xml"/>
  <Override PartName="/xl/chartsheets/sheet9.xml" ContentType="application/vnd.openxmlformats-officedocument.spreadsheetml.chartsheet+xml"/>
  <Override PartName="/xl/worksheets/sheet21.xml" ContentType="application/vnd.openxmlformats-officedocument.spreadsheetml.worksheet+xml"/>
  <Override PartName="/xl/chartsheets/sheet10.xml" ContentType="application/vnd.openxmlformats-officedocument.spreadsheetml.chartsheet+xml"/>
  <Override PartName="/xl/worksheets/sheet22.xml" ContentType="application/vnd.openxmlformats-officedocument.spreadsheetml.worksheet+xml"/>
  <Override PartName="/xl/chartsheets/sheet11.xml" ContentType="application/vnd.openxmlformats-officedocument.spreadsheetml.chart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443992\Documents\OFFLINE\COVID Week 2\"/>
    </mc:Choice>
  </mc:AlternateContent>
  <bookViews>
    <workbookView xWindow="0" yWindow="0" windowWidth="12915" windowHeight="6600" tabRatio="747"/>
  </bookViews>
  <sheets>
    <sheet name="Contents" sheetId="17" r:id="rId1"/>
    <sheet name="lookup" sheetId="89" state="hidden" r:id="rId2"/>
    <sheet name="Table 4 " sheetId="2" r:id="rId3"/>
    <sheet name="Table 5" sheetId="1" r:id="rId4"/>
    <sheet name="Table 6" sheetId="4" r:id="rId5"/>
    <sheet name="Table 7" sheetId="6" r:id="rId6"/>
    <sheet name="Table 8" sheetId="22" r:id="rId7"/>
    <sheet name="Table 9" sheetId="23" r:id="rId8"/>
    <sheet name="Table 10" sheetId="30" r:id="rId9"/>
    <sheet name="Table 11" sheetId="31" r:id="rId10"/>
    <sheet name="Table 12" sheetId="90" r:id="rId11"/>
    <sheet name="Figure 3" sheetId="59" r:id="rId12"/>
    <sheet name="Figure 3 data" sheetId="60" r:id="rId13"/>
    <sheet name="Figure 4" sheetId="63" r:id="rId14"/>
    <sheet name="Figure 4 data" sheetId="64" r:id="rId15"/>
    <sheet name="Figure 5a" sheetId="3" r:id="rId16"/>
    <sheet name="Figure 5b" sheetId="70" r:id="rId17"/>
    <sheet name="Figure 5 data" sheetId="14" r:id="rId18"/>
    <sheet name="Figure 5 error bars" sheetId="103" state="hidden" r:id="rId19"/>
    <sheet name="Sheet1" sheetId="104" state="hidden" r:id="rId20"/>
    <sheet name="Figure 6" sheetId="94" r:id="rId21"/>
    <sheet name="Figure 6 data" sheetId="8" r:id="rId22"/>
    <sheet name="Figure 7" sheetId="11" r:id="rId23"/>
    <sheet name="Figure 7 data" sheetId="10" r:id="rId24"/>
    <sheet name="Figure 8" sheetId="51" r:id="rId25"/>
    <sheet name="Figure 8 data" sheetId="47" r:id="rId26"/>
    <sheet name="Figure 9" sheetId="13" r:id="rId27"/>
    <sheet name="Figure 9 data" sheetId="15" r:id="rId28"/>
    <sheet name="Figure 10" sheetId="7" r:id="rId29"/>
    <sheet name="Figure 10 data" sheetId="16" r:id="rId30"/>
    <sheet name="Figure 11" sheetId="26" r:id="rId31"/>
    <sheet name="Figure 11 data" sheetId="25" r:id="rId32"/>
    <sheet name="Figure 12" sheetId="28" r:id="rId33"/>
    <sheet name="Figure 12 data" sheetId="27" r:id="rId34"/>
  </sheets>
  <definedNames>
    <definedName name="_xlnm._FilterDatabase" localSheetId="9" hidden="1">'Table 11'!$A$3:$G$3</definedName>
    <definedName name="ALLCAUSE">#REF!</definedName>
    <definedName name="ALLCAUSE21">#REF!</definedName>
    <definedName name="CAALL">#REF!</definedName>
    <definedName name="CAALL21">#REF!</definedName>
    <definedName name="CACOVID">#REF!</definedName>
    <definedName name="CACOVID21">#REF!</definedName>
    <definedName name="CAREHCAUSE">#REF!</definedName>
    <definedName name="CAREHCAUSE21">#REF!</definedName>
    <definedName name="daily">#REF!</definedName>
    <definedName name="ddd">#REF!</definedName>
    <definedName name="dly">#REF!</definedName>
    <definedName name="FALL">#REF!</definedName>
    <definedName name="FALL21">#REF!</definedName>
    <definedName name="FCOVID">#REF!</definedName>
    <definedName name="FCOVID21">#REF!</definedName>
    <definedName name="HOMECAUSE">#REF!</definedName>
    <definedName name="HOMECAUSE21">#REF!</definedName>
    <definedName name="HOSPCAUSE">#REF!</definedName>
    <definedName name="HOSPCAUSE21">#REF!</definedName>
    <definedName name="LOCALL">#REF!</definedName>
    <definedName name="LOCALL21">#REF!</definedName>
    <definedName name="LOCCOVID">#REF!</definedName>
    <definedName name="LOCCOVID21">#REF!</definedName>
    <definedName name="MALL">#REF!</definedName>
    <definedName name="MALL21">#REF!</definedName>
    <definedName name="MCOVID">#REF!</definedName>
    <definedName name="MCOVID21">#REF!</definedName>
    <definedName name="OTHERCAUSE">#REF!</definedName>
    <definedName name="OTHERCAUSE2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64" l="1"/>
  <c r="H50" i="64"/>
  <c r="I50" i="64"/>
  <c r="J50" i="64"/>
  <c r="K50" i="64"/>
  <c r="H51" i="64"/>
  <c r="I51" i="64"/>
  <c r="J51" i="64"/>
  <c r="K51" i="64"/>
  <c r="H52" i="64"/>
  <c r="I52" i="64"/>
  <c r="J52" i="64"/>
  <c r="K52" i="64"/>
  <c r="H53" i="64"/>
  <c r="I53" i="64"/>
  <c r="J53" i="64"/>
  <c r="K53" i="64"/>
  <c r="H54" i="64"/>
  <c r="I54" i="64"/>
  <c r="J54" i="64"/>
  <c r="K54" i="64"/>
  <c r="H55" i="64"/>
  <c r="I55" i="64"/>
  <c r="J55" i="64"/>
  <c r="K55" i="64"/>
  <c r="H56" i="64"/>
  <c r="I56" i="64"/>
  <c r="J56" i="64"/>
  <c r="K56" i="64"/>
  <c r="H57" i="64"/>
  <c r="I57" i="64"/>
  <c r="J57" i="64"/>
  <c r="K57" i="64"/>
  <c r="H58" i="64"/>
  <c r="I58" i="64"/>
  <c r="J58" i="64"/>
  <c r="K58" i="64"/>
  <c r="H59" i="64"/>
  <c r="I59" i="64"/>
  <c r="J59" i="64"/>
  <c r="K59" i="64"/>
  <c r="H60" i="64"/>
  <c r="I60" i="64"/>
  <c r="J60" i="64"/>
  <c r="K60" i="64"/>
  <c r="H61" i="64"/>
  <c r="I61" i="64"/>
  <c r="J61" i="64"/>
  <c r="K61" i="64"/>
  <c r="H62" i="64"/>
  <c r="I62" i="64"/>
  <c r="J62" i="64"/>
  <c r="K62" i="64"/>
  <c r="H63" i="64"/>
  <c r="I63" i="64"/>
  <c r="J63" i="64"/>
  <c r="K63" i="64"/>
  <c r="H64" i="64"/>
  <c r="I64" i="64"/>
  <c r="J64" i="64"/>
  <c r="K64" i="64"/>
  <c r="H65" i="64"/>
  <c r="I65" i="64"/>
  <c r="J65" i="64"/>
  <c r="K65" i="64"/>
  <c r="H66" i="64"/>
  <c r="I66" i="64"/>
  <c r="J66" i="64"/>
  <c r="K66" i="64"/>
  <c r="H67" i="64"/>
  <c r="I67" i="64"/>
  <c r="J67" i="64"/>
  <c r="K67" i="64"/>
  <c r="H68" i="64"/>
  <c r="I68" i="64"/>
  <c r="J68" i="64"/>
  <c r="K68" i="64"/>
  <c r="H69" i="64"/>
  <c r="I69" i="64"/>
  <c r="J69" i="64"/>
  <c r="K69" i="64"/>
  <c r="H70" i="64"/>
  <c r="I70" i="64"/>
  <c r="J70" i="64"/>
  <c r="K70" i="64"/>
  <c r="H71" i="64"/>
  <c r="I71" i="64"/>
  <c r="J71" i="64"/>
  <c r="K71" i="64"/>
  <c r="H72" i="64"/>
  <c r="I72" i="64"/>
  <c r="J72" i="64"/>
  <c r="K72" i="64"/>
  <c r="H73" i="64"/>
  <c r="I73" i="64"/>
  <c r="J73" i="64"/>
  <c r="K73" i="64"/>
  <c r="H74" i="64"/>
  <c r="I74" i="64"/>
  <c r="J74" i="64"/>
  <c r="K74" i="64"/>
  <c r="H75" i="64"/>
  <c r="I75" i="64"/>
  <c r="J75" i="64"/>
  <c r="K75" i="64"/>
  <c r="H76" i="64"/>
  <c r="I76" i="64"/>
  <c r="J76" i="64"/>
  <c r="K76" i="64"/>
  <c r="H77" i="64"/>
  <c r="I77" i="64"/>
  <c r="J77" i="64"/>
  <c r="K77" i="64"/>
  <c r="H78" i="64"/>
  <c r="I78" i="64"/>
  <c r="J78" i="64"/>
  <c r="K78" i="64"/>
  <c r="H79" i="64"/>
  <c r="I79" i="64"/>
  <c r="J79" i="64"/>
  <c r="K79" i="64"/>
  <c r="H80" i="64"/>
  <c r="I80" i="64"/>
  <c r="J80" i="64"/>
  <c r="K80" i="64"/>
  <c r="H81" i="64"/>
  <c r="I81" i="64"/>
  <c r="J81" i="64"/>
  <c r="K81" i="64"/>
  <c r="H82" i="64"/>
  <c r="I82" i="64"/>
  <c r="J82" i="64"/>
  <c r="K82" i="64"/>
  <c r="H83" i="64"/>
  <c r="I83" i="64"/>
  <c r="J83" i="64"/>
  <c r="K83" i="64"/>
  <c r="H84" i="64"/>
  <c r="I84" i="64"/>
  <c r="J84" i="64"/>
  <c r="K84" i="64"/>
  <c r="H85" i="64"/>
  <c r="I85" i="64"/>
  <c r="J85" i="64"/>
  <c r="K85" i="64"/>
  <c r="H86" i="64"/>
  <c r="I86" i="64"/>
  <c r="J86" i="64"/>
  <c r="K86" i="64"/>
  <c r="H87" i="64"/>
  <c r="I87" i="64"/>
  <c r="J87" i="64"/>
  <c r="K87" i="64"/>
  <c r="H88" i="64"/>
  <c r="I88" i="64"/>
  <c r="J88" i="64"/>
  <c r="K88" i="64"/>
  <c r="H89" i="64"/>
  <c r="I89" i="64"/>
  <c r="J89" i="64"/>
  <c r="K89" i="64"/>
  <c r="H90" i="64"/>
  <c r="I90" i="64"/>
  <c r="J90" i="64"/>
  <c r="K90" i="64"/>
  <c r="H91" i="64"/>
  <c r="I91" i="64"/>
  <c r="J91" i="64"/>
  <c r="K91" i="64"/>
  <c r="H92" i="64"/>
  <c r="I92" i="64"/>
  <c r="J92" i="64"/>
  <c r="K92" i="64"/>
  <c r="H93" i="64"/>
  <c r="I93" i="64"/>
  <c r="J93" i="64"/>
  <c r="K93" i="64"/>
  <c r="H94" i="64"/>
  <c r="I94" i="64"/>
  <c r="J94" i="64"/>
  <c r="K94" i="64"/>
  <c r="H95" i="64"/>
  <c r="I95" i="64"/>
  <c r="J95" i="64"/>
  <c r="K95" i="64"/>
  <c r="H96" i="64"/>
  <c r="I96" i="64"/>
  <c r="J96" i="64"/>
  <c r="K96" i="64"/>
  <c r="H97" i="64"/>
  <c r="I97" i="64"/>
  <c r="J97" i="64"/>
  <c r="K97" i="64"/>
  <c r="H98" i="64"/>
  <c r="I98" i="64"/>
  <c r="J98" i="64"/>
  <c r="K98" i="64"/>
  <c r="H99" i="64"/>
  <c r="I99" i="64"/>
  <c r="J99" i="64"/>
  <c r="K99" i="64"/>
  <c r="H100" i="64"/>
  <c r="I100" i="64"/>
  <c r="J100" i="64"/>
  <c r="K100" i="64"/>
  <c r="H101" i="64"/>
  <c r="I101" i="64"/>
  <c r="J101" i="64"/>
  <c r="K101" i="64"/>
  <c r="H102" i="64"/>
  <c r="I102" i="64"/>
  <c r="J102" i="64"/>
  <c r="K102" i="64"/>
  <c r="I49" i="64"/>
  <c r="J49" i="64"/>
  <c r="K49" i="64"/>
  <c r="H49" i="64"/>
  <c r="H107" i="60"/>
  <c r="H108" i="60"/>
  <c r="H109" i="60"/>
  <c r="H110" i="60"/>
  <c r="H111"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58" i="60"/>
  <c r="D157" i="10"/>
  <c r="D156" i="10"/>
  <c r="D155" i="10"/>
  <c r="D154" i="10"/>
  <c r="D153" i="10"/>
  <c r="D152" i="10"/>
  <c r="P31" i="103"/>
  <c r="C19" i="103"/>
  <c r="D19" i="103"/>
  <c r="E19" i="103"/>
  <c r="F19" i="103"/>
  <c r="G19" i="103"/>
  <c r="H19" i="103"/>
  <c r="I19" i="103"/>
  <c r="J19" i="103"/>
  <c r="K19" i="103"/>
  <c r="L19" i="103"/>
  <c r="M19" i="103"/>
  <c r="N19" i="103"/>
  <c r="O19" i="103"/>
  <c r="P19" i="103"/>
  <c r="Q19" i="103"/>
  <c r="R19" i="103"/>
  <c r="S19" i="103"/>
  <c r="T19" i="103"/>
  <c r="U19" i="103"/>
  <c r="V19" i="103"/>
  <c r="W19" i="103"/>
  <c r="X19" i="103"/>
  <c r="Y19" i="103"/>
  <c r="Z19" i="103"/>
  <c r="AA19" i="103"/>
  <c r="AB19" i="103"/>
  <c r="AC19" i="103"/>
  <c r="AD19" i="103"/>
  <c r="AE19" i="103"/>
  <c r="AL19" i="103"/>
  <c r="AT19" i="103"/>
  <c r="BB19" i="103"/>
  <c r="BJ19" i="103"/>
  <c r="BR19" i="103"/>
  <c r="C20" i="103"/>
  <c r="D20" i="103"/>
  <c r="E20" i="103"/>
  <c r="F20" i="103"/>
  <c r="G20" i="103"/>
  <c r="H20" i="103"/>
  <c r="I20" i="103"/>
  <c r="J20" i="103"/>
  <c r="K20" i="103"/>
  <c r="L20" i="103"/>
  <c r="M20" i="103"/>
  <c r="N20" i="103"/>
  <c r="O20" i="103"/>
  <c r="P20" i="103"/>
  <c r="Q20" i="103"/>
  <c r="R20" i="103"/>
  <c r="S20" i="103"/>
  <c r="T20" i="103"/>
  <c r="U20" i="103"/>
  <c r="V20" i="103"/>
  <c r="W20" i="103"/>
  <c r="X20" i="103"/>
  <c r="Y20" i="103"/>
  <c r="Z20" i="103"/>
  <c r="AA20" i="103"/>
  <c r="AB20" i="103"/>
  <c r="AC20" i="103"/>
  <c r="AD20" i="103"/>
  <c r="AE20" i="103"/>
  <c r="AH20" i="103"/>
  <c r="AP20" i="103"/>
  <c r="AX20" i="103"/>
  <c r="BF20" i="103"/>
  <c r="BN20" i="103"/>
  <c r="C21" i="103"/>
  <c r="D21" i="103"/>
  <c r="E21" i="103"/>
  <c r="F21" i="103"/>
  <c r="G21" i="103"/>
  <c r="H21" i="103"/>
  <c r="I21" i="103"/>
  <c r="J21" i="103"/>
  <c r="K21" i="103"/>
  <c r="L21" i="103"/>
  <c r="M21" i="103"/>
  <c r="N21" i="103"/>
  <c r="O21" i="103"/>
  <c r="P21" i="103"/>
  <c r="Q21" i="103"/>
  <c r="R21" i="103"/>
  <c r="S21" i="103"/>
  <c r="T21" i="103"/>
  <c r="U21" i="103"/>
  <c r="V21" i="103"/>
  <c r="W21" i="103"/>
  <c r="X21" i="103"/>
  <c r="Y21" i="103"/>
  <c r="Z21" i="103"/>
  <c r="AA21" i="103"/>
  <c r="AB21" i="103"/>
  <c r="AC21" i="103"/>
  <c r="AD21" i="103"/>
  <c r="AE21" i="103"/>
  <c r="AL21" i="103"/>
  <c r="AT21" i="103"/>
  <c r="BB21" i="103"/>
  <c r="BJ21" i="103"/>
  <c r="BR21" i="103"/>
  <c r="B20" i="103"/>
  <c r="B21" i="103"/>
  <c r="B19" i="103"/>
  <c r="C5" i="103"/>
  <c r="D5" i="103"/>
  <c r="E5" i="103"/>
  <c r="F5" i="103"/>
  <c r="G5" i="103"/>
  <c r="H5" i="103"/>
  <c r="I5" i="103"/>
  <c r="J5" i="103"/>
  <c r="K5" i="103"/>
  <c r="L5" i="103"/>
  <c r="M5" i="103"/>
  <c r="N5" i="103"/>
  <c r="O5" i="103"/>
  <c r="P5" i="103"/>
  <c r="Q5" i="103"/>
  <c r="R5" i="103"/>
  <c r="S5" i="103"/>
  <c r="T5" i="103"/>
  <c r="U5" i="103"/>
  <c r="V5" i="103"/>
  <c r="W5" i="103"/>
  <c r="X5" i="103"/>
  <c r="Y5" i="103"/>
  <c r="Z5" i="103"/>
  <c r="AA5" i="103"/>
  <c r="AB5" i="103"/>
  <c r="AC5" i="103"/>
  <c r="AD5" i="103"/>
  <c r="AE5" i="103"/>
  <c r="AU5" i="103"/>
  <c r="BC5" i="103"/>
  <c r="C6" i="103"/>
  <c r="D6" i="103"/>
  <c r="E6" i="103"/>
  <c r="F6" i="103"/>
  <c r="G6" i="103"/>
  <c r="H6" i="103"/>
  <c r="I6" i="103"/>
  <c r="J6" i="103"/>
  <c r="K6" i="103"/>
  <c r="L6" i="103"/>
  <c r="M6" i="103"/>
  <c r="N6" i="103"/>
  <c r="O6" i="103"/>
  <c r="P6" i="103"/>
  <c r="Q6" i="103"/>
  <c r="R6" i="103"/>
  <c r="S6" i="103"/>
  <c r="T6" i="103"/>
  <c r="U6" i="103"/>
  <c r="V6" i="103"/>
  <c r="W6" i="103"/>
  <c r="X6" i="103"/>
  <c r="Y6" i="103"/>
  <c r="Z6" i="103"/>
  <c r="AA6" i="103"/>
  <c r="AB6" i="103"/>
  <c r="AC6" i="103"/>
  <c r="AD6" i="103"/>
  <c r="AE6" i="103"/>
  <c r="AI6" i="103"/>
  <c r="AQ6" i="103"/>
  <c r="AY6" i="103"/>
  <c r="BG6" i="103"/>
  <c r="BO6" i="103"/>
  <c r="C7" i="103"/>
  <c r="D7" i="103"/>
  <c r="E7" i="103"/>
  <c r="F7" i="103"/>
  <c r="G7" i="103"/>
  <c r="H7" i="103"/>
  <c r="I7" i="103"/>
  <c r="J7" i="103"/>
  <c r="K7" i="103"/>
  <c r="L7" i="103"/>
  <c r="M7" i="103"/>
  <c r="N7" i="103"/>
  <c r="O7" i="103"/>
  <c r="P7" i="103"/>
  <c r="Q7" i="103"/>
  <c r="R7" i="103"/>
  <c r="S7" i="103"/>
  <c r="T7" i="103"/>
  <c r="U7" i="103"/>
  <c r="V7" i="103"/>
  <c r="W7" i="103"/>
  <c r="X7" i="103"/>
  <c r="Y7" i="103"/>
  <c r="Z7" i="103"/>
  <c r="AA7" i="103"/>
  <c r="AB7" i="103"/>
  <c r="AC7" i="103"/>
  <c r="AD7" i="103"/>
  <c r="AE7" i="103"/>
  <c r="AM7" i="103"/>
  <c r="AU7" i="103"/>
  <c r="BC7" i="103"/>
  <c r="BK7" i="103"/>
  <c r="B6" i="103"/>
  <c r="B7" i="103"/>
  <c r="B5" i="103"/>
  <c r="BS10" i="14"/>
  <c r="BS11" i="14"/>
  <c r="BR20" i="103" s="1"/>
  <c r="BS12" i="14"/>
  <c r="BR12" i="14"/>
  <c r="BQ21" i="103" s="1"/>
  <c r="BQ12" i="14"/>
  <c r="BP21" i="103" s="1"/>
  <c r="BP12" i="14"/>
  <c r="BO21" i="103" s="1"/>
  <c r="BO12" i="14"/>
  <c r="BN21" i="103" s="1"/>
  <c r="BN12" i="14"/>
  <c r="BM21" i="103" s="1"/>
  <c r="BM12" i="14"/>
  <c r="BL21" i="103" s="1"/>
  <c r="BL12" i="14"/>
  <c r="BK21" i="103" s="1"/>
  <c r="BK12" i="14"/>
  <c r="BJ12" i="14"/>
  <c r="BI21" i="103" s="1"/>
  <c r="BG24" i="103" s="1"/>
  <c r="U57" i="103" s="1"/>
  <c r="BI12" i="14"/>
  <c r="BH21" i="103" s="1"/>
  <c r="BH12" i="14"/>
  <c r="BG21" i="103" s="1"/>
  <c r="BG12" i="14"/>
  <c r="BF21" i="103" s="1"/>
  <c r="BF12" i="14"/>
  <c r="BE21" i="103" s="1"/>
  <c r="BE12" i="14"/>
  <c r="BD21" i="103" s="1"/>
  <c r="T38" i="103" s="1"/>
  <c r="BD12" i="14"/>
  <c r="BC21" i="103" s="1"/>
  <c r="BC12" i="14"/>
  <c r="BB12" i="14"/>
  <c r="BA21" i="103" s="1"/>
  <c r="BA12" i="14"/>
  <c r="AZ21" i="103" s="1"/>
  <c r="AX24" i="103" s="1"/>
  <c r="R57" i="103" s="1"/>
  <c r="AZ12" i="14"/>
  <c r="AY21" i="103" s="1"/>
  <c r="AY12" i="14"/>
  <c r="AX21" i="103" s="1"/>
  <c r="AX12" i="14"/>
  <c r="AW21" i="103" s="1"/>
  <c r="AW12" i="14"/>
  <c r="AV21" i="103" s="1"/>
  <c r="AV12" i="14"/>
  <c r="AU21" i="103" s="1"/>
  <c r="AU12" i="14"/>
  <c r="AT12" i="14"/>
  <c r="AS21" i="103" s="1"/>
  <c r="AR28" i="103" s="1"/>
  <c r="P61" i="103" s="1"/>
  <c r="AS12" i="14"/>
  <c r="AR21" i="103" s="1"/>
  <c r="P38" i="103" s="1"/>
  <c r="AR12" i="14"/>
  <c r="AQ21" i="103" s="1"/>
  <c r="AQ12" i="14"/>
  <c r="AP21" i="103" s="1"/>
  <c r="AP12" i="14"/>
  <c r="AO21" i="103" s="1"/>
  <c r="AO12" i="14"/>
  <c r="AN21" i="103" s="1"/>
  <c r="AL24" i="103" s="1"/>
  <c r="N57" i="103" s="1"/>
  <c r="AN12" i="14"/>
  <c r="AM21" i="103" s="1"/>
  <c r="AM12" i="14"/>
  <c r="AL12" i="14"/>
  <c r="AK21" i="103" s="1"/>
  <c r="AI24" i="103" s="1"/>
  <c r="M57" i="103" s="1"/>
  <c r="AK12" i="14"/>
  <c r="AJ21" i="103" s="1"/>
  <c r="AJ12" i="14"/>
  <c r="AI21" i="103" s="1"/>
  <c r="AI12" i="14"/>
  <c r="AH21" i="103" s="1"/>
  <c r="AH12" i="14"/>
  <c r="AG21" i="103" s="1"/>
  <c r="AG12" i="14"/>
  <c r="AF21" i="103" s="1"/>
  <c r="L38" i="103" s="1"/>
  <c r="BR11" i="14"/>
  <c r="BQ20" i="103" s="1"/>
  <c r="BQ11" i="14"/>
  <c r="BP20" i="103" s="1"/>
  <c r="BP11" i="14"/>
  <c r="BO20" i="103" s="1"/>
  <c r="BM23" i="103" s="1"/>
  <c r="W56" i="103" s="1"/>
  <c r="BO11" i="14"/>
  <c r="BN11" i="14"/>
  <c r="BM20" i="103" s="1"/>
  <c r="BM11" i="14"/>
  <c r="BL20" i="103" s="1"/>
  <c r="BL11" i="14"/>
  <c r="BK20" i="103" s="1"/>
  <c r="BK11" i="14"/>
  <c r="BJ20" i="103" s="1"/>
  <c r="BJ11" i="14"/>
  <c r="BI20" i="103" s="1"/>
  <c r="BI11" i="14"/>
  <c r="BH20" i="103" s="1"/>
  <c r="BH11" i="14"/>
  <c r="BG20" i="103" s="1"/>
  <c r="BG27" i="103" s="1"/>
  <c r="U60" i="103" s="1"/>
  <c r="BG11" i="14"/>
  <c r="BF11" i="14"/>
  <c r="BE20" i="103" s="1"/>
  <c r="BE11" i="14"/>
  <c r="BD20" i="103" s="1"/>
  <c r="T37" i="103" s="1"/>
  <c r="BD11" i="14"/>
  <c r="BC20" i="103" s="1"/>
  <c r="BC11" i="14"/>
  <c r="BB20" i="103" s="1"/>
  <c r="BB11" i="14"/>
  <c r="BA20" i="103" s="1"/>
  <c r="BA11" i="14"/>
  <c r="AZ20" i="103" s="1"/>
  <c r="AX23" i="103" s="1"/>
  <c r="R56" i="103" s="1"/>
  <c r="AZ11" i="14"/>
  <c r="AY20" i="103" s="1"/>
  <c r="AY11" i="14"/>
  <c r="AX11" i="14"/>
  <c r="AW20" i="103" s="1"/>
  <c r="AW11" i="14"/>
  <c r="AV20" i="103" s="1"/>
  <c r="AV11" i="14"/>
  <c r="AU20" i="103" s="1"/>
  <c r="AU11" i="14"/>
  <c r="AT20" i="103" s="1"/>
  <c r="AT11" i="14"/>
  <c r="AS20" i="103" s="1"/>
  <c r="AS11" i="14"/>
  <c r="AR20" i="103" s="1"/>
  <c r="P37" i="103" s="1"/>
  <c r="AR11" i="14"/>
  <c r="AQ20" i="103" s="1"/>
  <c r="AO23" i="103" s="1"/>
  <c r="O56" i="103" s="1"/>
  <c r="AQ11" i="14"/>
  <c r="AP11" i="14"/>
  <c r="AO20" i="103" s="1"/>
  <c r="AO11" i="14"/>
  <c r="AN20" i="103" s="1"/>
  <c r="AN11" i="14"/>
  <c r="AM20" i="103" s="1"/>
  <c r="AM11" i="14"/>
  <c r="AL20" i="103" s="1"/>
  <c r="AL11" i="14"/>
  <c r="AK20" i="103" s="1"/>
  <c r="AK11" i="14"/>
  <c r="AJ20" i="103" s="1"/>
  <c r="AJ11" i="14"/>
  <c r="AI20" i="103" s="1"/>
  <c r="AI27" i="103" s="1"/>
  <c r="M60" i="103" s="1"/>
  <c r="AI11" i="14"/>
  <c r="AH11" i="14"/>
  <c r="AG20" i="103" s="1"/>
  <c r="AG11" i="14"/>
  <c r="AF20" i="103" s="1"/>
  <c r="L37" i="103" s="1"/>
  <c r="BR10" i="14"/>
  <c r="BQ19" i="103" s="1"/>
  <c r="BQ10" i="14"/>
  <c r="BP19" i="103" s="1"/>
  <c r="BP10" i="14"/>
  <c r="BO19" i="103" s="1"/>
  <c r="BM22" i="103" s="1"/>
  <c r="W55" i="103" s="1"/>
  <c r="BO10" i="14"/>
  <c r="BN19" i="103" s="1"/>
  <c r="BN10" i="14"/>
  <c r="BM19" i="103" s="1"/>
  <c r="BM10" i="14"/>
  <c r="BL19" i="103" s="1"/>
  <c r="BL10" i="14"/>
  <c r="BK19" i="103" s="1"/>
  <c r="BK10" i="14"/>
  <c r="BJ10" i="14"/>
  <c r="BI19" i="103" s="1"/>
  <c r="BI10" i="14"/>
  <c r="BH19" i="103" s="1"/>
  <c r="BH10" i="14"/>
  <c r="BG19" i="103" s="1"/>
  <c r="BG10" i="14"/>
  <c r="BF19" i="103" s="1"/>
  <c r="BF10" i="14"/>
  <c r="BE19" i="103" s="1"/>
  <c r="BD26" i="103" s="1"/>
  <c r="T59" i="103" s="1"/>
  <c r="BE10" i="14"/>
  <c r="BD19" i="103" s="1"/>
  <c r="T36" i="103" s="1"/>
  <c r="BD10" i="14"/>
  <c r="BC19" i="103" s="1"/>
  <c r="BC10" i="14"/>
  <c r="BB10" i="14"/>
  <c r="BA19" i="103" s="1"/>
  <c r="BA10" i="14"/>
  <c r="AZ19" i="103" s="1"/>
  <c r="AZ10" i="14"/>
  <c r="AY19" i="103" s="1"/>
  <c r="AY10" i="14"/>
  <c r="AX19" i="103" s="1"/>
  <c r="AX10" i="14"/>
  <c r="AW19" i="103" s="1"/>
  <c r="AU22" i="103" s="1"/>
  <c r="Q55" i="103" s="1"/>
  <c r="AW10" i="14"/>
  <c r="AV19" i="103" s="1"/>
  <c r="AV10" i="14"/>
  <c r="AU19" i="103" s="1"/>
  <c r="Q36" i="103" s="1"/>
  <c r="AU10" i="14"/>
  <c r="AT10" i="14"/>
  <c r="AS19" i="103" s="1"/>
  <c r="AS10" i="14"/>
  <c r="AR19" i="103" s="1"/>
  <c r="P36" i="103" s="1"/>
  <c r="AR10" i="14"/>
  <c r="AQ19" i="103" s="1"/>
  <c r="AQ10" i="14"/>
  <c r="AP19" i="103" s="1"/>
  <c r="AP10" i="14"/>
  <c r="AO19" i="103" s="1"/>
  <c r="AO10" i="14"/>
  <c r="AN19" i="103" s="1"/>
  <c r="AL22" i="103" s="1"/>
  <c r="N55" i="103" s="1"/>
  <c r="AN10" i="14"/>
  <c r="AM19" i="103" s="1"/>
  <c r="AM10" i="14"/>
  <c r="AL10" i="14"/>
  <c r="AK19" i="103" s="1"/>
  <c r="AK10" i="14"/>
  <c r="AJ19" i="103" s="1"/>
  <c r="AJ10" i="14"/>
  <c r="AI19" i="103" s="1"/>
  <c r="AI10" i="14"/>
  <c r="AH19" i="103" s="1"/>
  <c r="AH10" i="14"/>
  <c r="AG19" i="103" s="1"/>
  <c r="AF26" i="103" s="1"/>
  <c r="L59" i="103" s="1"/>
  <c r="AG10" i="14"/>
  <c r="AF19" i="103" s="1"/>
  <c r="L36" i="103" s="1"/>
  <c r="AG8" i="14"/>
  <c r="AF6" i="103" s="1"/>
  <c r="L32" i="103" s="1"/>
  <c r="AH8" i="14"/>
  <c r="AG6" i="103" s="1"/>
  <c r="AI8" i="14"/>
  <c r="AH6" i="103" s="1"/>
  <c r="AJ8" i="14"/>
  <c r="AK8" i="14"/>
  <c r="AJ6" i="103" s="1"/>
  <c r="AL8" i="14"/>
  <c r="AK6" i="103" s="1"/>
  <c r="AI9" i="103" s="1"/>
  <c r="M42" i="103" s="1"/>
  <c r="AM8" i="14"/>
  <c r="AL6" i="103" s="1"/>
  <c r="AL13" i="103" s="1"/>
  <c r="N46" i="103" s="1"/>
  <c r="AN8" i="14"/>
  <c r="AM6" i="103" s="1"/>
  <c r="AO8" i="14"/>
  <c r="AN6" i="103" s="1"/>
  <c r="AP8" i="14"/>
  <c r="AO6" i="103" s="1"/>
  <c r="AQ8" i="14"/>
  <c r="AP6" i="103" s="1"/>
  <c r="AR8" i="14"/>
  <c r="AS8" i="14"/>
  <c r="AR6" i="103" s="1"/>
  <c r="P32" i="103" s="1"/>
  <c r="AT8" i="14"/>
  <c r="AS6" i="103" s="1"/>
  <c r="AU8" i="14"/>
  <c r="AT6" i="103" s="1"/>
  <c r="AV8" i="14"/>
  <c r="AU6" i="103" s="1"/>
  <c r="AW8" i="14"/>
  <c r="AV6" i="103" s="1"/>
  <c r="AX8" i="14"/>
  <c r="AW6" i="103" s="1"/>
  <c r="AY8" i="14"/>
  <c r="AX6" i="103" s="1"/>
  <c r="AZ8" i="14"/>
  <c r="BA8" i="14"/>
  <c r="AZ6" i="103" s="1"/>
  <c r="AX9" i="103" s="1"/>
  <c r="R42" i="103" s="1"/>
  <c r="BB8" i="14"/>
  <c r="BA6" i="103" s="1"/>
  <c r="BC8" i="14"/>
  <c r="BB6" i="103" s="1"/>
  <c r="BD8" i="14"/>
  <c r="BC6" i="103" s="1"/>
  <c r="BE8" i="14"/>
  <c r="BD6" i="103" s="1"/>
  <c r="T32" i="103" s="1"/>
  <c r="BF8" i="14"/>
  <c r="BE6" i="103" s="1"/>
  <c r="BG8" i="14"/>
  <c r="BF6" i="103" s="1"/>
  <c r="BH8" i="14"/>
  <c r="BI8" i="14"/>
  <c r="BH6" i="103" s="1"/>
  <c r="BJ8" i="14"/>
  <c r="BI6" i="103" s="1"/>
  <c r="BG9" i="103" s="1"/>
  <c r="U42" i="103" s="1"/>
  <c r="BK8" i="14"/>
  <c r="BJ6" i="103" s="1"/>
  <c r="V32" i="103" s="1"/>
  <c r="BL8" i="14"/>
  <c r="BK6" i="103" s="1"/>
  <c r="BM8" i="14"/>
  <c r="BL6" i="103" s="1"/>
  <c r="BN8" i="14"/>
  <c r="BM6" i="103" s="1"/>
  <c r="BO8" i="14"/>
  <c r="BN6" i="103" s="1"/>
  <c r="BP8" i="14"/>
  <c r="BQ8" i="14"/>
  <c r="BP6" i="103" s="1"/>
  <c r="BR8" i="14"/>
  <c r="BQ6" i="103" s="1"/>
  <c r="BS8" i="14"/>
  <c r="BR6" i="103" s="1"/>
  <c r="BP9" i="103" s="1"/>
  <c r="X42" i="103" s="1"/>
  <c r="AG9" i="14"/>
  <c r="AF7" i="103" s="1"/>
  <c r="L33" i="103" s="1"/>
  <c r="AH9" i="14"/>
  <c r="AG7" i="103" s="1"/>
  <c r="AI9" i="14"/>
  <c r="AH7" i="103" s="1"/>
  <c r="AJ9" i="14"/>
  <c r="AI7" i="103" s="1"/>
  <c r="AK9" i="14"/>
  <c r="AJ7" i="103" s="1"/>
  <c r="AL9" i="14"/>
  <c r="AK7" i="103" s="1"/>
  <c r="AI10" i="103" s="1"/>
  <c r="M43" i="103" s="1"/>
  <c r="AM9" i="14"/>
  <c r="AL7" i="103" s="1"/>
  <c r="AN9" i="14"/>
  <c r="AO9" i="14"/>
  <c r="AN7" i="103" s="1"/>
  <c r="AP9" i="14"/>
  <c r="AO7" i="103" s="1"/>
  <c r="AQ9" i="14"/>
  <c r="AP7" i="103" s="1"/>
  <c r="AR9" i="14"/>
  <c r="AQ7" i="103" s="1"/>
  <c r="AS9" i="14"/>
  <c r="AR7" i="103" s="1"/>
  <c r="P33" i="103" s="1"/>
  <c r="AT9" i="14"/>
  <c r="AS7" i="103" s="1"/>
  <c r="AR14" i="103" s="1"/>
  <c r="P47" i="103" s="1"/>
  <c r="AU9" i="14"/>
  <c r="AT7" i="103" s="1"/>
  <c r="AV9" i="14"/>
  <c r="AW9" i="14"/>
  <c r="AV7" i="103" s="1"/>
  <c r="AX9" i="14"/>
  <c r="AW7" i="103" s="1"/>
  <c r="AU10" i="103" s="1"/>
  <c r="Q43" i="103" s="1"/>
  <c r="AY9" i="14"/>
  <c r="AX7" i="103" s="1"/>
  <c r="AZ9" i="14"/>
  <c r="AY7" i="103" s="1"/>
  <c r="BA9" i="14"/>
  <c r="AZ7" i="103" s="1"/>
  <c r="AX10" i="103" s="1"/>
  <c r="R43" i="103" s="1"/>
  <c r="BB9" i="14"/>
  <c r="BA7" i="103" s="1"/>
  <c r="BC9" i="14"/>
  <c r="BB7" i="103" s="1"/>
  <c r="BD9" i="14"/>
  <c r="BE9" i="14"/>
  <c r="BD7" i="103" s="1"/>
  <c r="T33" i="103" s="1"/>
  <c r="BF9" i="14"/>
  <c r="BE7" i="103" s="1"/>
  <c r="BG9" i="14"/>
  <c r="BF7" i="103" s="1"/>
  <c r="BH9" i="14"/>
  <c r="BG7" i="103" s="1"/>
  <c r="BI9" i="14"/>
  <c r="BH7" i="103" s="1"/>
  <c r="BJ9" i="14"/>
  <c r="BI7" i="103" s="1"/>
  <c r="BG10" i="103" s="1"/>
  <c r="U43" i="103" s="1"/>
  <c r="BK9" i="14"/>
  <c r="BJ7" i="103" s="1"/>
  <c r="BL9" i="14"/>
  <c r="BM9" i="14"/>
  <c r="BL7" i="103" s="1"/>
  <c r="BJ10" i="103" s="1"/>
  <c r="V43" i="103" s="1"/>
  <c r="BN9" i="14"/>
  <c r="BM7" i="103" s="1"/>
  <c r="BO9" i="14"/>
  <c r="BN7" i="103" s="1"/>
  <c r="BP9" i="14"/>
  <c r="BO7" i="103" s="1"/>
  <c r="BQ9" i="14"/>
  <c r="BP7" i="103" s="1"/>
  <c r="BR9" i="14"/>
  <c r="BQ7" i="103" s="1"/>
  <c r="BS9" i="14"/>
  <c r="BR7" i="103" s="1"/>
  <c r="BP10" i="103" s="1"/>
  <c r="X43" i="103" s="1"/>
  <c r="BR7" i="14"/>
  <c r="BQ5" i="103" s="1"/>
  <c r="BS7" i="14"/>
  <c r="BR5" i="103" s="1"/>
  <c r="BP8" i="103" s="1"/>
  <c r="X41" i="103" s="1"/>
  <c r="BQ7" i="14"/>
  <c r="BP5" i="103" s="1"/>
  <c r="X31" i="103" s="1"/>
  <c r="BO7" i="14"/>
  <c r="BN5" i="103" s="1"/>
  <c r="BP7" i="14"/>
  <c r="BO5" i="103" s="1"/>
  <c r="BN7" i="14"/>
  <c r="BM5" i="103" s="1"/>
  <c r="BL7" i="14"/>
  <c r="BK5" i="103" s="1"/>
  <c r="BM7" i="14"/>
  <c r="BL5" i="103" s="1"/>
  <c r="BK7" i="14"/>
  <c r="BJ5" i="103" s="1"/>
  <c r="BI7" i="14"/>
  <c r="BH5" i="103" s="1"/>
  <c r="BJ7" i="14"/>
  <c r="BI5" i="103" s="1"/>
  <c r="BG8" i="103" s="1"/>
  <c r="U41" i="103" s="1"/>
  <c r="BH7" i="14"/>
  <c r="BG5" i="103" s="1"/>
  <c r="BF7" i="14"/>
  <c r="BE5" i="103" s="1"/>
  <c r="BG7" i="14"/>
  <c r="BF5" i="103" s="1"/>
  <c r="BE7" i="14"/>
  <c r="BD5" i="103" s="1"/>
  <c r="T31" i="103" s="1"/>
  <c r="BC7" i="14"/>
  <c r="BB5" i="103" s="1"/>
  <c r="BD7" i="14"/>
  <c r="BB7" i="14"/>
  <c r="BA5" i="103" s="1"/>
  <c r="AZ7" i="14"/>
  <c r="AY5" i="103" s="1"/>
  <c r="BA7" i="14"/>
  <c r="AZ5" i="103" s="1"/>
  <c r="AY7" i="14"/>
  <c r="AX5" i="103" s="1"/>
  <c r="AW7" i="14"/>
  <c r="AV5" i="103" s="1"/>
  <c r="AX7" i="14"/>
  <c r="AW5" i="103" s="1"/>
  <c r="AU8" i="103" s="1"/>
  <c r="Q41" i="103" s="1"/>
  <c r="AV7" i="14"/>
  <c r="AT7" i="14"/>
  <c r="AS5" i="103" s="1"/>
  <c r="AR12" i="103" s="1"/>
  <c r="P45" i="103" s="1"/>
  <c r="AU7" i="14"/>
  <c r="AT5" i="103" s="1"/>
  <c r="AR8" i="103" s="1"/>
  <c r="P41" i="103" s="1"/>
  <c r="AS7" i="14"/>
  <c r="AR5" i="103" s="1"/>
  <c r="AQ7" i="14"/>
  <c r="AP5" i="103" s="1"/>
  <c r="AR7" i="14"/>
  <c r="AQ5" i="103" s="1"/>
  <c r="AP7" i="14"/>
  <c r="AO5" i="103" s="1"/>
  <c r="AN7" i="14"/>
  <c r="AM5" i="103" s="1"/>
  <c r="AO7" i="14"/>
  <c r="AN5" i="103" s="1"/>
  <c r="AM7" i="14"/>
  <c r="AL5" i="103" s="1"/>
  <c r="AK7" i="14"/>
  <c r="AJ5" i="103" s="1"/>
  <c r="AL7" i="14"/>
  <c r="AK5" i="103" s="1"/>
  <c r="AI8" i="103" s="1"/>
  <c r="M41" i="103" s="1"/>
  <c r="AJ7" i="14"/>
  <c r="AI5" i="103" s="1"/>
  <c r="AH7" i="14"/>
  <c r="AG5" i="103" s="1"/>
  <c r="AI7" i="14"/>
  <c r="AH5" i="103" s="1"/>
  <c r="AG7" i="14"/>
  <c r="AF5" i="103" s="1"/>
  <c r="L31" i="103" s="1"/>
  <c r="C107" i="60"/>
  <c r="C108" i="60"/>
  <c r="C109" i="60"/>
  <c r="C110" i="60"/>
  <c r="C111" i="60"/>
  <c r="C78" i="60"/>
  <c r="C79" i="60"/>
  <c r="C80" i="60"/>
  <c r="C81" i="60"/>
  <c r="C82" i="60"/>
  <c r="C83" i="60"/>
  <c r="C84" i="60"/>
  <c r="C85" i="60"/>
  <c r="C86" i="60"/>
  <c r="C87" i="60"/>
  <c r="C88" i="60"/>
  <c r="C89" i="60"/>
  <c r="C90" i="60"/>
  <c r="C91" i="60"/>
  <c r="C92" i="60"/>
  <c r="C93" i="60"/>
  <c r="C94" i="60"/>
  <c r="C95" i="60"/>
  <c r="C96" i="60"/>
  <c r="C97" i="60"/>
  <c r="C98" i="60"/>
  <c r="C99" i="60"/>
  <c r="C100" i="60"/>
  <c r="C101" i="60"/>
  <c r="C102" i="60"/>
  <c r="C103" i="60"/>
  <c r="C104" i="60"/>
  <c r="C105" i="60"/>
  <c r="C106" i="60"/>
  <c r="C30" i="90"/>
  <c r="D30" i="90"/>
  <c r="E30" i="90"/>
  <c r="F30" i="90"/>
  <c r="G30" i="90"/>
  <c r="H30" i="90"/>
  <c r="I30" i="90"/>
  <c r="J30" i="90"/>
  <c r="K30" i="90"/>
  <c r="L30" i="90"/>
  <c r="M30" i="90"/>
  <c r="N30" i="90"/>
  <c r="O30" i="90"/>
  <c r="B30" i="90"/>
  <c r="A33" i="17"/>
  <c r="A66" i="30" s="1"/>
  <c r="A34" i="17"/>
  <c r="H50" i="89"/>
  <c r="H46" i="89"/>
  <c r="H41" i="89"/>
  <c r="H37" i="89"/>
  <c r="H33" i="89"/>
  <c r="H28" i="89"/>
  <c r="H24" i="89"/>
  <c r="H20" i="89"/>
  <c r="H15" i="89"/>
  <c r="H11" i="89"/>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6" i="8"/>
  <c r="F97" i="8"/>
  <c r="F98" i="8"/>
  <c r="F99" i="8"/>
  <c r="F100" i="8"/>
  <c r="F101" i="8"/>
  <c r="F102" i="8"/>
  <c r="F103" i="8"/>
  <c r="F104" i="8"/>
  <c r="F109" i="8"/>
  <c r="F10" i="8"/>
  <c r="F11" i="8"/>
  <c r="F12" i="8"/>
  <c r="F13" i="8"/>
  <c r="F14" i="8"/>
  <c r="F5" i="8"/>
  <c r="F6" i="8"/>
  <c r="F7" i="8"/>
  <c r="F8" i="8"/>
  <c r="F9" i="8"/>
  <c r="BP23" i="103"/>
  <c r="X56" i="103" s="1"/>
  <c r="BJ22" i="103"/>
  <c r="V55" i="103" s="1"/>
  <c r="C6" i="27"/>
  <c r="D6" i="27"/>
  <c r="C7" i="27"/>
  <c r="D7" i="27"/>
  <c r="C8" i="27"/>
  <c r="D8" i="27"/>
  <c r="C9" i="27"/>
  <c r="D9" i="27"/>
  <c r="C10" i="27"/>
  <c r="D10" i="27"/>
  <c r="C11" i="27"/>
  <c r="D11" i="27"/>
  <c r="C12" i="27"/>
  <c r="D12" i="27"/>
  <c r="C13" i="27"/>
  <c r="D13" i="27"/>
  <c r="C14" i="27"/>
  <c r="D14" i="27"/>
  <c r="C15" i="27"/>
  <c r="D15" i="27"/>
  <c r="C16" i="27"/>
  <c r="D16" i="27"/>
  <c r="C17" i="27"/>
  <c r="D17" i="27"/>
  <c r="C18" i="27"/>
  <c r="D18" i="27"/>
  <c r="C19" i="27"/>
  <c r="D19" i="27"/>
  <c r="C20" i="27"/>
  <c r="D20" i="27"/>
  <c r="C21" i="27"/>
  <c r="D21" i="27"/>
  <c r="C22" i="27"/>
  <c r="D22" i="27"/>
  <c r="C23" i="27"/>
  <c r="D23" i="27"/>
  <c r="C24" i="27"/>
  <c r="D24" i="27"/>
  <c r="C25" i="27"/>
  <c r="D25" i="27"/>
  <c r="C26" i="27"/>
  <c r="D26" i="27"/>
  <c r="C27" i="27"/>
  <c r="D27" i="27"/>
  <c r="C28" i="27"/>
  <c r="D28" i="27"/>
  <c r="C29" i="27"/>
  <c r="D29" i="27"/>
  <c r="C30" i="27"/>
  <c r="D30" i="27"/>
  <c r="C31" i="27"/>
  <c r="D31" i="27"/>
  <c r="C32" i="27"/>
  <c r="D32" i="27"/>
  <c r="C33" i="27"/>
  <c r="D33" i="27"/>
  <c r="C34" i="27"/>
  <c r="D34" i="27"/>
  <c r="C35" i="27"/>
  <c r="D35" i="27"/>
  <c r="C36" i="27"/>
  <c r="D36" i="27"/>
  <c r="B29" i="27"/>
  <c r="B30" i="27"/>
  <c r="B31" i="27"/>
  <c r="B32" i="27"/>
  <c r="B33" i="27"/>
  <c r="B34" i="27"/>
  <c r="B35" i="27"/>
  <c r="B36" i="27"/>
  <c r="B28" i="27"/>
  <c r="B7" i="27"/>
  <c r="B8" i="27"/>
  <c r="B9" i="27"/>
  <c r="B10" i="27"/>
  <c r="B11" i="27"/>
  <c r="B12" i="27"/>
  <c r="B13" i="27"/>
  <c r="B14" i="27"/>
  <c r="B15" i="27"/>
  <c r="B16" i="27"/>
  <c r="B17" i="27"/>
  <c r="B18" i="27"/>
  <c r="B19" i="27"/>
  <c r="B20" i="27"/>
  <c r="B21" i="27"/>
  <c r="B22" i="27"/>
  <c r="B23" i="27"/>
  <c r="B24" i="27"/>
  <c r="B25" i="27"/>
  <c r="B26" i="27"/>
  <c r="B27" i="27"/>
  <c r="B6" i="27"/>
  <c r="C16" i="25"/>
  <c r="D16" i="25"/>
  <c r="C17" i="25"/>
  <c r="D17" i="25"/>
  <c r="C18" i="25"/>
  <c r="D18" i="25"/>
  <c r="B17" i="25"/>
  <c r="B18" i="25"/>
  <c r="B16" i="25"/>
  <c r="B7" i="25"/>
  <c r="C7" i="25"/>
  <c r="D7" i="25"/>
  <c r="B8" i="25"/>
  <c r="C8" i="25"/>
  <c r="D8" i="25"/>
  <c r="B9" i="25"/>
  <c r="C9" i="25"/>
  <c r="D9" i="25"/>
  <c r="B10" i="25"/>
  <c r="C10" i="25"/>
  <c r="D10" i="25"/>
  <c r="B11" i="25"/>
  <c r="C11" i="25"/>
  <c r="D11" i="25"/>
  <c r="B12" i="25"/>
  <c r="C12" i="25"/>
  <c r="D12" i="25"/>
  <c r="B13" i="25"/>
  <c r="C13" i="25"/>
  <c r="D13" i="25"/>
  <c r="B14" i="25"/>
  <c r="C14" i="25"/>
  <c r="D14" i="25"/>
  <c r="B15" i="25"/>
  <c r="C15" i="25"/>
  <c r="D15" i="25"/>
  <c r="C6" i="25"/>
  <c r="D6" i="25"/>
  <c r="B6" i="25"/>
  <c r="C5" i="16"/>
  <c r="D5" i="16"/>
  <c r="E5" i="16"/>
  <c r="C6" i="16"/>
  <c r="D6" i="16"/>
  <c r="E6" i="16"/>
  <c r="C7" i="16"/>
  <c r="D7" i="16"/>
  <c r="E7" i="16"/>
  <c r="C8" i="16"/>
  <c r="D8" i="16"/>
  <c r="E8" i="16"/>
  <c r="C9" i="16"/>
  <c r="D9" i="16"/>
  <c r="E9" i="16"/>
  <c r="C10" i="16"/>
  <c r="D10" i="16"/>
  <c r="E10" i="16"/>
  <c r="C11" i="16"/>
  <c r="D11" i="16"/>
  <c r="E11" i="16"/>
  <c r="C12" i="16"/>
  <c r="D12" i="16"/>
  <c r="E12" i="16"/>
  <c r="C13" i="16"/>
  <c r="D13" i="16"/>
  <c r="E13" i="16"/>
  <c r="C14" i="16"/>
  <c r="D14" i="16"/>
  <c r="E14" i="16"/>
  <c r="C15" i="16"/>
  <c r="D15" i="16"/>
  <c r="E15" i="16"/>
  <c r="D4" i="16"/>
  <c r="E4" i="16"/>
  <c r="C4" i="16"/>
  <c r="C5" i="15"/>
  <c r="D5" i="15"/>
  <c r="E5" i="15"/>
  <c r="C6" i="15"/>
  <c r="D6" i="15"/>
  <c r="E6" i="15"/>
  <c r="C7" i="15"/>
  <c r="D7" i="15"/>
  <c r="E7" i="15"/>
  <c r="C8" i="15"/>
  <c r="D8" i="15"/>
  <c r="E8" i="15"/>
  <c r="C9" i="15"/>
  <c r="D9" i="15"/>
  <c r="E9" i="15"/>
  <c r="C10" i="15"/>
  <c r="D10" i="15"/>
  <c r="E10" i="15"/>
  <c r="C11" i="15"/>
  <c r="D11" i="15"/>
  <c r="E11" i="15"/>
  <c r="C12" i="15"/>
  <c r="D12" i="15"/>
  <c r="E12" i="15"/>
  <c r="C13" i="15"/>
  <c r="D13" i="15"/>
  <c r="E13" i="15"/>
  <c r="D4" i="15"/>
  <c r="E4" i="15"/>
  <c r="C4" i="15"/>
  <c r="D30" i="47"/>
  <c r="D31" i="47"/>
  <c r="D32" i="47"/>
  <c r="D33" i="47"/>
  <c r="D34" i="47"/>
  <c r="D29" i="47"/>
  <c r="D22" i="47"/>
  <c r="D23" i="47"/>
  <c r="D24" i="47"/>
  <c r="D25" i="47"/>
  <c r="D26" i="47"/>
  <c r="D21" i="47"/>
  <c r="D14" i="47"/>
  <c r="D15" i="47"/>
  <c r="D16" i="47"/>
  <c r="D17" i="47"/>
  <c r="D18" i="47"/>
  <c r="D13" i="47"/>
  <c r="D6" i="47"/>
  <c r="D7" i="47"/>
  <c r="D8" i="47"/>
  <c r="D9" i="47"/>
  <c r="D10" i="47"/>
  <c r="D5" i="47"/>
  <c r="D150" i="10"/>
  <c r="D149" i="10"/>
  <c r="D148" i="10"/>
  <c r="D147" i="10"/>
  <c r="D146" i="10"/>
  <c r="D145" i="10"/>
  <c r="F10" i="16"/>
  <c r="F4" i="16"/>
  <c r="B23" i="103"/>
  <c r="B56" i="103"/>
  <c r="E23" i="103"/>
  <c r="C56" i="103"/>
  <c r="H23" i="103"/>
  <c r="D56" i="103"/>
  <c r="K23" i="103"/>
  <c r="E56" i="103"/>
  <c r="N23" i="103"/>
  <c r="F56" i="103"/>
  <c r="Q23" i="103"/>
  <c r="G56" i="103"/>
  <c r="T23" i="103"/>
  <c r="H56" i="103"/>
  <c r="W23" i="103"/>
  <c r="I56" i="103"/>
  <c r="Z23" i="103"/>
  <c r="J56" i="103"/>
  <c r="AC23" i="103"/>
  <c r="K56" i="103"/>
  <c r="AF23" i="103"/>
  <c r="L56" i="103" s="1"/>
  <c r="AR23" i="103"/>
  <c r="P56" i="103" s="1"/>
  <c r="BD23" i="103"/>
  <c r="T56" i="103" s="1"/>
  <c r="B24" i="103"/>
  <c r="B57" i="103"/>
  <c r="E24" i="103"/>
  <c r="C57" i="103"/>
  <c r="H24" i="103"/>
  <c r="D57" i="103"/>
  <c r="K24" i="103"/>
  <c r="E57" i="103"/>
  <c r="N24" i="103"/>
  <c r="F57" i="103"/>
  <c r="Q24" i="103"/>
  <c r="G57" i="103"/>
  <c r="T24" i="103"/>
  <c r="H57" i="103"/>
  <c r="W24" i="103"/>
  <c r="I57" i="103"/>
  <c r="Z24" i="103"/>
  <c r="J57" i="103"/>
  <c r="AC24" i="103"/>
  <c r="K57" i="103"/>
  <c r="AF24" i="103"/>
  <c r="L57" i="103" s="1"/>
  <c r="AR24" i="103"/>
  <c r="P57" i="103" s="1"/>
  <c r="BD24" i="103"/>
  <c r="T57" i="103" s="1"/>
  <c r="B26" i="103"/>
  <c r="B59" i="103"/>
  <c r="E26" i="103"/>
  <c r="C59" i="103"/>
  <c r="H26" i="103"/>
  <c r="D59" i="103"/>
  <c r="K26" i="103"/>
  <c r="E59" i="103"/>
  <c r="N26" i="103"/>
  <c r="F59" i="103"/>
  <c r="Q26" i="103"/>
  <c r="G59" i="103"/>
  <c r="T26" i="103"/>
  <c r="H59" i="103"/>
  <c r="W26" i="103"/>
  <c r="I59" i="103"/>
  <c r="Z26" i="103"/>
  <c r="J59" i="103"/>
  <c r="AC26" i="103"/>
  <c r="K59" i="103"/>
  <c r="AR26" i="103"/>
  <c r="P59" i="103" s="1"/>
  <c r="B27" i="103"/>
  <c r="B60" i="103"/>
  <c r="E27" i="103"/>
  <c r="C60" i="103"/>
  <c r="H27" i="103"/>
  <c r="D60" i="103"/>
  <c r="K27" i="103"/>
  <c r="E60" i="103"/>
  <c r="N27" i="103"/>
  <c r="F60" i="103"/>
  <c r="Q27" i="103"/>
  <c r="G60" i="103"/>
  <c r="T27" i="103"/>
  <c r="H60" i="103"/>
  <c r="W27" i="103"/>
  <c r="I60" i="103"/>
  <c r="Z27" i="103"/>
  <c r="J60" i="103"/>
  <c r="AC27" i="103"/>
  <c r="K60" i="103"/>
  <c r="AF27" i="103"/>
  <c r="L60" i="103" s="1"/>
  <c r="AR27" i="103"/>
  <c r="P60" i="103" s="1"/>
  <c r="BD27" i="103"/>
  <c r="T60" i="103" s="1"/>
  <c r="B28" i="103"/>
  <c r="B61" i="103"/>
  <c r="E28" i="103"/>
  <c r="C61" i="103"/>
  <c r="H28" i="103"/>
  <c r="D61" i="103"/>
  <c r="K28" i="103"/>
  <c r="E61" i="103"/>
  <c r="N28" i="103"/>
  <c r="F61" i="103"/>
  <c r="Q28" i="103"/>
  <c r="G61" i="103"/>
  <c r="T28" i="103"/>
  <c r="H61" i="103"/>
  <c r="W28" i="103"/>
  <c r="I61" i="103"/>
  <c r="Z28" i="103"/>
  <c r="J61" i="103"/>
  <c r="AC28" i="103"/>
  <c r="K61" i="103"/>
  <c r="AF28" i="103"/>
  <c r="L61" i="103" s="1"/>
  <c r="BD28" i="103"/>
  <c r="T61" i="103" s="1"/>
  <c r="B22" i="103"/>
  <c r="B55" i="103"/>
  <c r="E22" i="103"/>
  <c r="C55" i="103"/>
  <c r="H22" i="103"/>
  <c r="D55" i="103"/>
  <c r="K22" i="103"/>
  <c r="E55" i="103"/>
  <c r="N22" i="103"/>
  <c r="F55" i="103"/>
  <c r="Q22" i="103"/>
  <c r="G55" i="103"/>
  <c r="T22" i="103"/>
  <c r="H55" i="103"/>
  <c r="W22" i="103"/>
  <c r="I55" i="103"/>
  <c r="Z22" i="103"/>
  <c r="J55" i="103"/>
  <c r="AC22" i="103"/>
  <c r="K55" i="103"/>
  <c r="AF22" i="103"/>
  <c r="L55" i="103" s="1"/>
  <c r="AR22" i="103"/>
  <c r="P55" i="103" s="1"/>
  <c r="BD22" i="103"/>
  <c r="T55" i="103" s="1"/>
  <c r="B9" i="103"/>
  <c r="B42" i="103"/>
  <c r="E9" i="103"/>
  <c r="C42" i="103"/>
  <c r="H9" i="103"/>
  <c r="D42" i="103"/>
  <c r="K9" i="103"/>
  <c r="E42" i="103"/>
  <c r="N9" i="103"/>
  <c r="F42" i="103"/>
  <c r="Q9" i="103"/>
  <c r="G42" i="103"/>
  <c r="T9" i="103"/>
  <c r="H42" i="103"/>
  <c r="W9" i="103"/>
  <c r="I42" i="103"/>
  <c r="Z9" i="103"/>
  <c r="J42" i="103"/>
  <c r="AC9" i="103"/>
  <c r="K42" i="103"/>
  <c r="AF9" i="103"/>
  <c r="L42" i="103" s="1"/>
  <c r="AR9" i="103"/>
  <c r="P42" i="103" s="1"/>
  <c r="BD9" i="103"/>
  <c r="T42" i="103" s="1"/>
  <c r="B10" i="103"/>
  <c r="B43" i="103"/>
  <c r="E10" i="103"/>
  <c r="C43" i="103"/>
  <c r="H10" i="103"/>
  <c r="D43" i="103"/>
  <c r="K10" i="103"/>
  <c r="E43" i="103"/>
  <c r="N10" i="103"/>
  <c r="F43" i="103"/>
  <c r="Q10" i="103"/>
  <c r="G43" i="103"/>
  <c r="T10" i="103"/>
  <c r="H43" i="103"/>
  <c r="W10" i="103"/>
  <c r="I43" i="103"/>
  <c r="Z10" i="103"/>
  <c r="J43" i="103"/>
  <c r="AC10" i="103"/>
  <c r="K43" i="103"/>
  <c r="AF10" i="103"/>
  <c r="L43" i="103" s="1"/>
  <c r="AR10" i="103"/>
  <c r="P43" i="103" s="1"/>
  <c r="BD10" i="103"/>
  <c r="T43" i="103" s="1"/>
  <c r="B12" i="103"/>
  <c r="B45" i="103"/>
  <c r="E12" i="103"/>
  <c r="C45" i="103"/>
  <c r="H12" i="103"/>
  <c r="D45" i="103"/>
  <c r="K12" i="103"/>
  <c r="E45" i="103"/>
  <c r="N12" i="103"/>
  <c r="F45" i="103"/>
  <c r="Q12" i="103"/>
  <c r="G45" i="103"/>
  <c r="T12" i="103"/>
  <c r="H45" i="103"/>
  <c r="W12" i="103"/>
  <c r="I45" i="103"/>
  <c r="Z12" i="103"/>
  <c r="J45" i="103"/>
  <c r="AC12" i="103"/>
  <c r="K45" i="103"/>
  <c r="BD12" i="103"/>
  <c r="T45" i="103" s="1"/>
  <c r="B13" i="103"/>
  <c r="B46" i="103"/>
  <c r="E13" i="103"/>
  <c r="C46" i="103"/>
  <c r="H13" i="103"/>
  <c r="D46" i="103"/>
  <c r="K13" i="103"/>
  <c r="E46" i="103"/>
  <c r="N13" i="103"/>
  <c r="F46" i="103"/>
  <c r="Q13" i="103"/>
  <c r="G46" i="103"/>
  <c r="T13" i="103"/>
  <c r="H46" i="103"/>
  <c r="W13" i="103"/>
  <c r="I46" i="103"/>
  <c r="Z13" i="103"/>
  <c r="J46" i="103"/>
  <c r="AC13" i="103"/>
  <c r="K46" i="103"/>
  <c r="AF13" i="103"/>
  <c r="L46" i="103" s="1"/>
  <c r="AR13" i="103"/>
  <c r="P46" i="103" s="1"/>
  <c r="BD13" i="103"/>
  <c r="T46" i="103" s="1"/>
  <c r="B14" i="103"/>
  <c r="B47" i="103"/>
  <c r="E14" i="103"/>
  <c r="C47" i="103"/>
  <c r="H14" i="103"/>
  <c r="D47" i="103"/>
  <c r="K14" i="103"/>
  <c r="E47" i="103"/>
  <c r="N14" i="103"/>
  <c r="F47" i="103"/>
  <c r="Q14" i="103"/>
  <c r="G47" i="103"/>
  <c r="T14" i="103"/>
  <c r="H47" i="103"/>
  <c r="W14" i="103"/>
  <c r="I47" i="103"/>
  <c r="Z14" i="103"/>
  <c r="J47" i="103"/>
  <c r="AC14" i="103"/>
  <c r="K47" i="103"/>
  <c r="AF14" i="103"/>
  <c r="L47" i="103" s="1"/>
  <c r="BD14" i="103"/>
  <c r="T47" i="103" s="1"/>
  <c r="AX8" i="103"/>
  <c r="R41" i="103" s="1"/>
  <c r="AL8" i="103"/>
  <c r="N41" i="103" s="1"/>
  <c r="AC8" i="103"/>
  <c r="K41" i="103"/>
  <c r="Z8" i="103"/>
  <c r="J41" i="103"/>
  <c r="W8" i="103"/>
  <c r="I41" i="103"/>
  <c r="T8" i="103"/>
  <c r="H41" i="103"/>
  <c r="Q8" i="103"/>
  <c r="G41" i="103"/>
  <c r="N8" i="103"/>
  <c r="F41" i="103"/>
  <c r="K8" i="103"/>
  <c r="E41" i="103"/>
  <c r="H8" i="103"/>
  <c r="D41" i="103"/>
  <c r="E8" i="103"/>
  <c r="C41" i="103"/>
  <c r="B8" i="103"/>
  <c r="B41" i="103"/>
  <c r="D143" i="10"/>
  <c r="D142" i="10"/>
  <c r="D141" i="10"/>
  <c r="D140" i="10"/>
  <c r="D139" i="10"/>
  <c r="D138" i="10"/>
  <c r="B28" i="17"/>
  <c r="D136" i="10"/>
  <c r="D135" i="10"/>
  <c r="D134" i="10"/>
  <c r="D133" i="10"/>
  <c r="D132" i="10"/>
  <c r="D131" i="10"/>
  <c r="B5" i="31"/>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7" i="31"/>
  <c r="B38" i="31"/>
  <c r="B39" i="31"/>
  <c r="B40" i="31"/>
  <c r="B41" i="31"/>
  <c r="B42" i="31"/>
  <c r="B43" i="31"/>
  <c r="B44" i="31"/>
  <c r="B45" i="31"/>
  <c r="B46" i="31"/>
  <c r="B47" i="31"/>
  <c r="B48" i="31"/>
  <c r="B49" i="31"/>
  <c r="B50" i="31"/>
  <c r="B51" i="31"/>
  <c r="B52" i="31"/>
  <c r="B53" i="31"/>
  <c r="B54" i="31"/>
  <c r="B55" i="31"/>
  <c r="B56" i="31"/>
  <c r="B57" i="31"/>
  <c r="B58" i="31"/>
  <c r="B59" i="31"/>
  <c r="B60" i="31"/>
  <c r="B61" i="31"/>
  <c r="B62" i="31"/>
  <c r="B63" i="31"/>
  <c r="B64"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102" i="31"/>
  <c r="B103" i="31"/>
  <c r="B104" i="31"/>
  <c r="B105" i="31"/>
  <c r="B106" i="31"/>
  <c r="B107" i="31"/>
  <c r="B108" i="31"/>
  <c r="B109" i="31"/>
  <c r="B110" i="31"/>
  <c r="B111" i="31"/>
  <c r="B112" i="31"/>
  <c r="B113" i="31"/>
  <c r="B114" i="31"/>
  <c r="B115" i="31"/>
  <c r="B116" i="31"/>
  <c r="B117" i="31"/>
  <c r="B118" i="31"/>
  <c r="B119" i="31"/>
  <c r="B120" i="31"/>
  <c r="B121" i="31"/>
  <c r="B122" i="31"/>
  <c r="B123" i="31"/>
  <c r="B124" i="31"/>
  <c r="B125" i="31"/>
  <c r="B126" i="31"/>
  <c r="B127" i="31"/>
  <c r="B128" i="31"/>
  <c r="B129" i="31"/>
  <c r="B130" i="31"/>
  <c r="B131" i="31"/>
  <c r="B132" i="31"/>
  <c r="B133" i="31"/>
  <c r="B134" i="31"/>
  <c r="B135" i="31"/>
  <c r="B136" i="31"/>
  <c r="B137" i="31"/>
  <c r="B138" i="31"/>
  <c r="B139" i="31"/>
  <c r="B140" i="31"/>
  <c r="B141" i="31"/>
  <c r="B142" i="31"/>
  <c r="B143" i="31"/>
  <c r="B144" i="31"/>
  <c r="B145" i="31"/>
  <c r="B146" i="31"/>
  <c r="B147" i="31"/>
  <c r="B148" i="31"/>
  <c r="B149" i="31"/>
  <c r="B150" i="31"/>
  <c r="B151" i="31"/>
  <c r="B152" i="31"/>
  <c r="B153" i="31"/>
  <c r="B154" i="31"/>
  <c r="B155" i="31"/>
  <c r="B156" i="31"/>
  <c r="B157" i="31"/>
  <c r="B158" i="31"/>
  <c r="B159" i="31"/>
  <c r="B160" i="31"/>
  <c r="B161" i="31"/>
  <c r="B162" i="31"/>
  <c r="B163" i="31"/>
  <c r="B164" i="31"/>
  <c r="B165" i="31"/>
  <c r="B166" i="31"/>
  <c r="B167" i="31"/>
  <c r="B168" i="31"/>
  <c r="B169" i="31"/>
  <c r="B170" i="31"/>
  <c r="B171" i="31"/>
  <c r="B172" i="31"/>
  <c r="B173" i="31"/>
  <c r="B174" i="31"/>
  <c r="B175" i="31"/>
  <c r="B176" i="31"/>
  <c r="B177" i="31"/>
  <c r="B178" i="31"/>
  <c r="B179" i="31"/>
  <c r="B180" i="31"/>
  <c r="B181" i="31"/>
  <c r="B182" i="31"/>
  <c r="B183" i="31"/>
  <c r="B184" i="31"/>
  <c r="B185" i="31"/>
  <c r="B186" i="31"/>
  <c r="B187" i="31"/>
  <c r="B188" i="31"/>
  <c r="B189" i="31"/>
  <c r="B190" i="31"/>
  <c r="B191" i="31"/>
  <c r="B192" i="31"/>
  <c r="B193" i="31"/>
  <c r="B194" i="31"/>
  <c r="B195" i="31"/>
  <c r="B196" i="31"/>
  <c r="B197" i="31"/>
  <c r="B198" i="31"/>
  <c r="B199" i="31"/>
  <c r="B200" i="31"/>
  <c r="B201" i="31"/>
  <c r="B202" i="31"/>
  <c r="B203" i="31"/>
  <c r="B204" i="31"/>
  <c r="B205" i="31"/>
  <c r="B206" i="31"/>
  <c r="B207" i="31"/>
  <c r="B208" i="31"/>
  <c r="B209" i="31"/>
  <c r="B210" i="31"/>
  <c r="B211" i="31"/>
  <c r="B212" i="31"/>
  <c r="B213" i="31"/>
  <c r="B214" i="31"/>
  <c r="B215" i="31"/>
  <c r="B216" i="31"/>
  <c r="B217" i="31"/>
  <c r="B218" i="31"/>
  <c r="B219" i="31"/>
  <c r="B220" i="31"/>
  <c r="B221" i="31"/>
  <c r="B222" i="31"/>
  <c r="B223" i="31"/>
  <c r="B224" i="31"/>
  <c r="B225" i="31"/>
  <c r="B226" i="31"/>
  <c r="B227" i="31"/>
  <c r="B228" i="31"/>
  <c r="B229" i="31"/>
  <c r="B230" i="31"/>
  <c r="B231" i="31"/>
  <c r="B232" i="31"/>
  <c r="B233" i="31"/>
  <c r="B234" i="31"/>
  <c r="B235" i="31"/>
  <c r="B236" i="31"/>
  <c r="B237" i="31"/>
  <c r="B238" i="31"/>
  <c r="B239" i="31"/>
  <c r="B240" i="31"/>
  <c r="B241" i="31"/>
  <c r="B242" i="31"/>
  <c r="B243" i="31"/>
  <c r="B244" i="31"/>
  <c r="B245" i="31"/>
  <c r="B246" i="31"/>
  <c r="B247" i="31"/>
  <c r="B248" i="31"/>
  <c r="B249" i="31"/>
  <c r="B250" i="31"/>
  <c r="B251" i="31"/>
  <c r="B252" i="31"/>
  <c r="B253" i="31"/>
  <c r="B254" i="31"/>
  <c r="B255" i="31"/>
  <c r="B256" i="31"/>
  <c r="B257" i="31"/>
  <c r="B258" i="31"/>
  <c r="B259" i="31"/>
  <c r="B260" i="31"/>
  <c r="B261" i="31"/>
  <c r="B262" i="31"/>
  <c r="B263" i="31"/>
  <c r="B264" i="31"/>
  <c r="B265" i="31"/>
  <c r="B266" i="31"/>
  <c r="B267" i="31"/>
  <c r="B268" i="31"/>
  <c r="B269" i="31"/>
  <c r="B270" i="31"/>
  <c r="B271" i="31"/>
  <c r="B272" i="31"/>
  <c r="B273" i="31"/>
  <c r="B274" i="31"/>
  <c r="B275" i="31"/>
  <c r="B276" i="31"/>
  <c r="B277" i="31"/>
  <c r="B278" i="31"/>
  <c r="B279" i="31"/>
  <c r="B280" i="31"/>
  <c r="B281" i="31"/>
  <c r="B282" i="31"/>
  <c r="B283" i="31"/>
  <c r="B284" i="31"/>
  <c r="B285" i="31"/>
  <c r="B286" i="31"/>
  <c r="B287" i="31"/>
  <c r="B288" i="31"/>
  <c r="B289" i="31"/>
  <c r="B290" i="31"/>
  <c r="B291" i="31"/>
  <c r="B292" i="31"/>
  <c r="B293" i="31"/>
  <c r="B294" i="31"/>
  <c r="B295" i="31"/>
  <c r="B296" i="31"/>
  <c r="B297" i="31"/>
  <c r="B298" i="31"/>
  <c r="B299" i="31"/>
  <c r="B300" i="31"/>
  <c r="B301" i="31"/>
  <c r="B302" i="31"/>
  <c r="B303" i="31"/>
  <c r="B304" i="31"/>
  <c r="B305" i="31"/>
  <c r="B306" i="31"/>
  <c r="B307" i="31"/>
  <c r="B308" i="31"/>
  <c r="B309" i="31"/>
  <c r="B310" i="31"/>
  <c r="B311" i="31"/>
  <c r="B312" i="31"/>
  <c r="B313" i="31"/>
  <c r="B314" i="31"/>
  <c r="B315" i="31"/>
  <c r="B316" i="31"/>
  <c r="B317" i="31"/>
  <c r="B318" i="31"/>
  <c r="B319" i="31"/>
  <c r="B320" i="31"/>
  <c r="B321" i="31"/>
  <c r="B322" i="31"/>
  <c r="B323" i="31"/>
  <c r="B324" i="31"/>
  <c r="B325" i="31"/>
  <c r="B326" i="31"/>
  <c r="B327" i="31"/>
  <c r="B328" i="31"/>
  <c r="B329" i="31"/>
  <c r="B330" i="31"/>
  <c r="B331" i="31"/>
  <c r="B332" i="31"/>
  <c r="B333" i="31"/>
  <c r="B334" i="31"/>
  <c r="B335" i="31"/>
  <c r="B336" i="31"/>
  <c r="B337" i="31"/>
  <c r="B338" i="31"/>
  <c r="B339" i="31"/>
  <c r="B340" i="31"/>
  <c r="B341" i="31"/>
  <c r="B342" i="31"/>
  <c r="B343" i="31"/>
  <c r="B344" i="31"/>
  <c r="B345" i="31"/>
  <c r="B346" i="31"/>
  <c r="B347" i="31"/>
  <c r="B348" i="31"/>
  <c r="B349" i="31"/>
  <c r="B350" i="31"/>
  <c r="B351" i="31"/>
  <c r="B352" i="31"/>
  <c r="B353" i="31"/>
  <c r="B354" i="31"/>
  <c r="B355" i="31"/>
  <c r="B356" i="31"/>
  <c r="B357" i="31"/>
  <c r="B358" i="31"/>
  <c r="B359" i="31"/>
  <c r="B360" i="31"/>
  <c r="B361" i="31"/>
  <c r="B362" i="31"/>
  <c r="B363" i="31"/>
  <c r="B364" i="31"/>
  <c r="B365" i="31"/>
  <c r="B366" i="31"/>
  <c r="B367" i="31"/>
  <c r="B368" i="31"/>
  <c r="B369" i="31"/>
  <c r="B370" i="31"/>
  <c r="B371" i="31"/>
  <c r="B372" i="31"/>
  <c r="B373" i="31"/>
  <c r="B374" i="31"/>
  <c r="B375" i="31"/>
  <c r="B376" i="31"/>
  <c r="B377" i="31"/>
  <c r="B378" i="31"/>
  <c r="B379" i="31"/>
  <c r="B380" i="31"/>
  <c r="B381" i="31"/>
  <c r="B382" i="31"/>
  <c r="B383" i="31"/>
  <c r="B384" i="31"/>
  <c r="B385" i="31"/>
  <c r="B386" i="31"/>
  <c r="B387" i="31"/>
  <c r="B388" i="31"/>
  <c r="B389" i="31"/>
  <c r="B390" i="31"/>
  <c r="B391" i="31"/>
  <c r="B392" i="31"/>
  <c r="B393" i="31"/>
  <c r="B394" i="31"/>
  <c r="B395" i="31"/>
  <c r="B396" i="31"/>
  <c r="B397" i="31"/>
  <c r="B398" i="31"/>
  <c r="B399" i="31"/>
  <c r="B400" i="31"/>
  <c r="B401" i="31"/>
  <c r="B402" i="31"/>
  <c r="B403" i="31"/>
  <c r="B404" i="31"/>
  <c r="B405" i="31"/>
  <c r="B406" i="31"/>
  <c r="B407" i="31"/>
  <c r="B408" i="31"/>
  <c r="B409" i="31"/>
  <c r="B410" i="31"/>
  <c r="B411" i="31"/>
  <c r="B412" i="31"/>
  <c r="B413" i="31"/>
  <c r="B414" i="31"/>
  <c r="B415" i="31"/>
  <c r="B416" i="31"/>
  <c r="B417" i="31"/>
  <c r="B418" i="31"/>
  <c r="B419" i="31"/>
  <c r="B420" i="31"/>
  <c r="B421" i="31"/>
  <c r="B422" i="31"/>
  <c r="B423" i="31"/>
  <c r="B424" i="31"/>
  <c r="B425" i="31"/>
  <c r="B426" i="31"/>
  <c r="B427" i="31"/>
  <c r="B428" i="31"/>
  <c r="B429" i="31"/>
  <c r="B430" i="31"/>
  <c r="B431" i="31"/>
  <c r="B432" i="31"/>
  <c r="B433" i="31"/>
  <c r="B434" i="31"/>
  <c r="B435" i="31"/>
  <c r="B436" i="31"/>
  <c r="B437" i="31"/>
  <c r="B438" i="31"/>
  <c r="B439" i="31"/>
  <c r="B440" i="31"/>
  <c r="B441" i="31"/>
  <c r="B442" i="31"/>
  <c r="B443" i="31"/>
  <c r="B444" i="31"/>
  <c r="B445" i="31"/>
  <c r="B446" i="31"/>
  <c r="B447" i="31"/>
  <c r="B448" i="31"/>
  <c r="B449" i="31"/>
  <c r="B450" i="31"/>
  <c r="B451" i="31"/>
  <c r="B452" i="31"/>
  <c r="B453" i="31"/>
  <c r="B454" i="31"/>
  <c r="B455" i="31"/>
  <c r="B456" i="31"/>
  <c r="B457" i="31"/>
  <c r="B458" i="31"/>
  <c r="B459" i="31"/>
  <c r="B460" i="31"/>
  <c r="B461" i="31"/>
  <c r="B462" i="31"/>
  <c r="B463" i="31"/>
  <c r="B464" i="31"/>
  <c r="B465" i="31"/>
  <c r="B466" i="31"/>
  <c r="B467" i="31"/>
  <c r="B468" i="31"/>
  <c r="B469" i="31"/>
  <c r="B470" i="31"/>
  <c r="B471" i="31"/>
  <c r="B472" i="31"/>
  <c r="B473" i="31"/>
  <c r="B474" i="31"/>
  <c r="B475" i="31"/>
  <c r="B476" i="31"/>
  <c r="B477" i="31"/>
  <c r="B478" i="31"/>
  <c r="B479" i="31"/>
  <c r="B480" i="31"/>
  <c r="B481" i="31"/>
  <c r="B482" i="31"/>
  <c r="B483" i="31"/>
  <c r="B484" i="31"/>
  <c r="B485" i="31"/>
  <c r="B486" i="31"/>
  <c r="B487" i="31"/>
  <c r="B488" i="31"/>
  <c r="B489" i="31"/>
  <c r="B490" i="31"/>
  <c r="B491" i="31"/>
  <c r="B492" i="31"/>
  <c r="B493" i="31"/>
  <c r="B494" i="31"/>
  <c r="B495" i="31"/>
  <c r="B496" i="31"/>
  <c r="B497" i="31"/>
  <c r="B498" i="31"/>
  <c r="B499" i="31"/>
  <c r="B500" i="31"/>
  <c r="B501" i="31"/>
  <c r="B502" i="31"/>
  <c r="B503" i="31"/>
  <c r="B504" i="31"/>
  <c r="B505" i="31"/>
  <c r="B506" i="31"/>
  <c r="B507" i="31"/>
  <c r="B508" i="31"/>
  <c r="B509" i="31"/>
  <c r="B510" i="31"/>
  <c r="B511" i="31"/>
  <c r="B512" i="31"/>
  <c r="B513" i="31"/>
  <c r="B514" i="31"/>
  <c r="B515" i="31"/>
  <c r="B516" i="31"/>
  <c r="B517" i="31"/>
  <c r="B518" i="31"/>
  <c r="B519" i="31"/>
  <c r="B520" i="31"/>
  <c r="B521" i="31"/>
  <c r="B522" i="31"/>
  <c r="B523" i="31"/>
  <c r="B524" i="31"/>
  <c r="B525" i="31"/>
  <c r="B526" i="31"/>
  <c r="B527" i="31"/>
  <c r="B528" i="31"/>
  <c r="B529" i="31"/>
  <c r="B530" i="31"/>
  <c r="B531" i="31"/>
  <c r="B532" i="31"/>
  <c r="B533" i="31"/>
  <c r="B534" i="31"/>
  <c r="B535" i="31"/>
  <c r="B536" i="31"/>
  <c r="B537" i="31"/>
  <c r="B538" i="31"/>
  <c r="B539" i="31"/>
  <c r="B540" i="31"/>
  <c r="B541" i="31"/>
  <c r="B542" i="31"/>
  <c r="B543" i="31"/>
  <c r="B544" i="31"/>
  <c r="B545" i="31"/>
  <c r="B546" i="31"/>
  <c r="B547" i="31"/>
  <c r="B548" i="31"/>
  <c r="B549" i="31"/>
  <c r="B550" i="31"/>
  <c r="B551" i="31"/>
  <c r="B552" i="31"/>
  <c r="B553" i="31"/>
  <c r="B554" i="31"/>
  <c r="B555" i="31"/>
  <c r="B556" i="31"/>
  <c r="B557" i="31"/>
  <c r="B558" i="31"/>
  <c r="B559" i="31"/>
  <c r="B560" i="31"/>
  <c r="B561" i="31"/>
  <c r="B562" i="31"/>
  <c r="B563" i="31"/>
  <c r="B564" i="31"/>
  <c r="B565" i="31"/>
  <c r="B566" i="31"/>
  <c r="B567" i="31"/>
  <c r="B568" i="31"/>
  <c r="B569" i="31"/>
  <c r="B570" i="31"/>
  <c r="B571" i="31"/>
  <c r="B572" i="31"/>
  <c r="B573" i="31"/>
  <c r="B574" i="31"/>
  <c r="B575" i="31"/>
  <c r="B576" i="31"/>
  <c r="B577" i="31"/>
  <c r="B578" i="31"/>
  <c r="B579" i="31"/>
  <c r="B580" i="31"/>
  <c r="B581" i="31"/>
  <c r="B582" i="31"/>
  <c r="B583" i="31"/>
  <c r="B584" i="31"/>
  <c r="B585" i="31"/>
  <c r="B586" i="31"/>
  <c r="B587" i="31"/>
  <c r="B588" i="31"/>
  <c r="B589" i="31"/>
  <c r="B590" i="31"/>
  <c r="B591" i="31"/>
  <c r="B592" i="31"/>
  <c r="B593" i="31"/>
  <c r="B594" i="31"/>
  <c r="B595" i="31"/>
  <c r="B596" i="31"/>
  <c r="B597" i="31"/>
  <c r="B598" i="31"/>
  <c r="B599" i="31"/>
  <c r="B600" i="31"/>
  <c r="B601" i="31"/>
  <c r="B602" i="31"/>
  <c r="B603" i="31"/>
  <c r="B604" i="31"/>
  <c r="B605" i="31"/>
  <c r="B606" i="31"/>
  <c r="B607" i="31"/>
  <c r="B608" i="31"/>
  <c r="B609" i="31"/>
  <c r="B610" i="31"/>
  <c r="B611" i="31"/>
  <c r="B612" i="31"/>
  <c r="B613" i="31"/>
  <c r="B614" i="31"/>
  <c r="B615" i="31"/>
  <c r="B616" i="31"/>
  <c r="B617" i="31"/>
  <c r="B618" i="31"/>
  <c r="B619" i="31"/>
  <c r="B620" i="31"/>
  <c r="B621" i="31"/>
  <c r="B622" i="31"/>
  <c r="B623" i="31"/>
  <c r="B624" i="31"/>
  <c r="B625" i="31"/>
  <c r="B626" i="31"/>
  <c r="B627" i="31"/>
  <c r="B628" i="31"/>
  <c r="B629" i="31"/>
  <c r="B630" i="31"/>
  <c r="B631" i="31"/>
  <c r="B632" i="31"/>
  <c r="B633" i="31"/>
  <c r="B634" i="31"/>
  <c r="B635" i="31"/>
  <c r="B636" i="31"/>
  <c r="B637" i="31"/>
  <c r="B638" i="31"/>
  <c r="B639" i="31"/>
  <c r="B640" i="31"/>
  <c r="B641" i="31"/>
  <c r="B642" i="31"/>
  <c r="B643" i="31"/>
  <c r="B644" i="31"/>
  <c r="B645" i="31"/>
  <c r="B646" i="31"/>
  <c r="B647" i="31"/>
  <c r="B648" i="31"/>
  <c r="B649" i="31"/>
  <c r="B650" i="31"/>
  <c r="B651" i="31"/>
  <c r="B652" i="31"/>
  <c r="B653" i="31"/>
  <c r="B654" i="31"/>
  <c r="B655" i="31"/>
  <c r="B656" i="31"/>
  <c r="B657" i="31"/>
  <c r="B658" i="31"/>
  <c r="B659" i="31"/>
  <c r="B660" i="31"/>
  <c r="B661" i="31"/>
  <c r="B662" i="31"/>
  <c r="B663" i="31"/>
  <c r="B664" i="31"/>
  <c r="B665" i="31"/>
  <c r="B666" i="31"/>
  <c r="B667" i="31"/>
  <c r="B668" i="31"/>
  <c r="B669" i="31"/>
  <c r="B670" i="31"/>
  <c r="B671" i="31"/>
  <c r="B672" i="31"/>
  <c r="B673" i="31"/>
  <c r="B674" i="31"/>
  <c r="B675" i="31"/>
  <c r="B676" i="31"/>
  <c r="B677" i="31"/>
  <c r="B678" i="31"/>
  <c r="B679" i="31"/>
  <c r="B680" i="31"/>
  <c r="B681" i="31"/>
  <c r="B682" i="31"/>
  <c r="B683" i="31"/>
  <c r="B684" i="31"/>
  <c r="B685" i="31"/>
  <c r="B686" i="31"/>
  <c r="B687" i="31"/>
  <c r="B688" i="31"/>
  <c r="B689" i="31"/>
  <c r="B690" i="31"/>
  <c r="B691" i="31"/>
  <c r="B692" i="31"/>
  <c r="B693" i="31"/>
  <c r="B694" i="31"/>
  <c r="B695" i="31"/>
  <c r="B696" i="31"/>
  <c r="B697" i="31"/>
  <c r="B698" i="31"/>
  <c r="B699" i="31"/>
  <c r="B700" i="31"/>
  <c r="B701" i="31"/>
  <c r="B702" i="31"/>
  <c r="B703" i="31"/>
  <c r="B704" i="31"/>
  <c r="B705" i="31"/>
  <c r="B706" i="31"/>
  <c r="B707" i="31"/>
  <c r="B708" i="31"/>
  <c r="B709" i="31"/>
  <c r="B710" i="31"/>
  <c r="B711" i="31"/>
  <c r="B712" i="31"/>
  <c r="B713" i="31"/>
  <c r="B714" i="31"/>
  <c r="B715" i="31"/>
  <c r="B716" i="31"/>
  <c r="B717" i="31"/>
  <c r="B718" i="31"/>
  <c r="B719" i="31"/>
  <c r="B720" i="31"/>
  <c r="B721" i="31"/>
  <c r="B722" i="31"/>
  <c r="B723" i="31"/>
  <c r="B724" i="31"/>
  <c r="B725" i="31"/>
  <c r="B726" i="31"/>
  <c r="B727" i="31"/>
  <c r="B728" i="31"/>
  <c r="B729" i="31"/>
  <c r="B730" i="31"/>
  <c r="B731" i="31"/>
  <c r="B732" i="31"/>
  <c r="B733" i="31"/>
  <c r="B734" i="31"/>
  <c r="B735" i="31"/>
  <c r="B736" i="31"/>
  <c r="B737" i="31"/>
  <c r="B738" i="31"/>
  <c r="B739" i="31"/>
  <c r="B740" i="31"/>
  <c r="B741" i="31"/>
  <c r="B742" i="31"/>
  <c r="B743" i="31"/>
  <c r="B744" i="31"/>
  <c r="B745" i="31"/>
  <c r="B746" i="31"/>
  <c r="B747" i="31"/>
  <c r="B748" i="31"/>
  <c r="B749" i="31"/>
  <c r="B750" i="31"/>
  <c r="B751" i="31"/>
  <c r="B752" i="31"/>
  <c r="B753" i="31"/>
  <c r="B754" i="31"/>
  <c r="B755" i="31"/>
  <c r="B756" i="31"/>
  <c r="B757" i="31"/>
  <c r="B758" i="31"/>
  <c r="B759" i="31"/>
  <c r="B760" i="31"/>
  <c r="B761" i="31"/>
  <c r="B762" i="31"/>
  <c r="B763" i="31"/>
  <c r="B764" i="31"/>
  <c r="B765" i="31"/>
  <c r="B766" i="31"/>
  <c r="B767" i="31"/>
  <c r="B768" i="31"/>
  <c r="B769" i="31"/>
  <c r="B770" i="31"/>
  <c r="B771" i="31"/>
  <c r="B772" i="31"/>
  <c r="B773" i="31"/>
  <c r="B774" i="31"/>
  <c r="B775" i="31"/>
  <c r="B776" i="31"/>
  <c r="B777" i="31"/>
  <c r="B778" i="31"/>
  <c r="B779" i="31"/>
  <c r="B780" i="31"/>
  <c r="B781" i="31"/>
  <c r="B782" i="31"/>
  <c r="B783" i="31"/>
  <c r="B784" i="31"/>
  <c r="B785" i="31"/>
  <c r="B786" i="31"/>
  <c r="B787" i="31"/>
  <c r="B788" i="31"/>
  <c r="B789" i="31"/>
  <c r="B790" i="31"/>
  <c r="B791" i="31"/>
  <c r="B792" i="31"/>
  <c r="B793" i="31"/>
  <c r="B794" i="31"/>
  <c r="B795" i="31"/>
  <c r="B796" i="31"/>
  <c r="B797" i="31"/>
  <c r="B798" i="31"/>
  <c r="B799" i="31"/>
  <c r="B800" i="31"/>
  <c r="B801" i="31"/>
  <c r="B802" i="31"/>
  <c r="B803" i="31"/>
  <c r="B804" i="31"/>
  <c r="B805" i="31"/>
  <c r="B806" i="31"/>
  <c r="B807" i="31"/>
  <c r="B808" i="31"/>
  <c r="B809" i="31"/>
  <c r="B810" i="31"/>
  <c r="B811" i="31"/>
  <c r="B812" i="31"/>
  <c r="B813" i="31"/>
  <c r="B814" i="31"/>
  <c r="B815" i="31"/>
  <c r="B816" i="31"/>
  <c r="B817" i="31"/>
  <c r="B818" i="31"/>
  <c r="B819" i="31"/>
  <c r="B820" i="31"/>
  <c r="B821" i="31"/>
  <c r="B822" i="31"/>
  <c r="B823" i="31"/>
  <c r="B824" i="31"/>
  <c r="B825" i="31"/>
  <c r="B826" i="31"/>
  <c r="B827" i="31"/>
  <c r="B828" i="31"/>
  <c r="B829" i="31"/>
  <c r="B830" i="31"/>
  <c r="B831" i="31"/>
  <c r="B832" i="31"/>
  <c r="B833" i="31"/>
  <c r="B834" i="31"/>
  <c r="B835" i="31"/>
  <c r="B836" i="31"/>
  <c r="B837" i="31"/>
  <c r="B838" i="31"/>
  <c r="B839" i="31"/>
  <c r="B840" i="31"/>
  <c r="B841" i="31"/>
  <c r="B842" i="31"/>
  <c r="B843" i="31"/>
  <c r="B844" i="31"/>
  <c r="B845" i="31"/>
  <c r="B846" i="31"/>
  <c r="B847" i="31"/>
  <c r="B848" i="31"/>
  <c r="B849" i="31"/>
  <c r="B850" i="31"/>
  <c r="B851" i="31"/>
  <c r="B852" i="31"/>
  <c r="B853" i="31"/>
  <c r="B854" i="31"/>
  <c r="B855" i="31"/>
  <c r="B856" i="31"/>
  <c r="B857" i="31"/>
  <c r="B858" i="31"/>
  <c r="B859" i="31"/>
  <c r="B860" i="31"/>
  <c r="B861" i="31"/>
  <c r="B862" i="31"/>
  <c r="B863" i="31"/>
  <c r="B864" i="31"/>
  <c r="B865" i="31"/>
  <c r="B866" i="31"/>
  <c r="B867" i="31"/>
  <c r="B868" i="31"/>
  <c r="B869" i="31"/>
  <c r="B870" i="31"/>
  <c r="B871" i="31"/>
  <c r="B872" i="31"/>
  <c r="B873" i="31"/>
  <c r="B874" i="31"/>
  <c r="B875" i="31"/>
  <c r="B876" i="31"/>
  <c r="B877" i="31"/>
  <c r="B878" i="31"/>
  <c r="B879" i="31"/>
  <c r="B880" i="31"/>
  <c r="B881" i="31"/>
  <c r="B882" i="31"/>
  <c r="B883" i="31"/>
  <c r="B884" i="31"/>
  <c r="B885" i="31"/>
  <c r="B886" i="31"/>
  <c r="B887" i="31"/>
  <c r="B888" i="31"/>
  <c r="B889" i="31"/>
  <c r="B890" i="31"/>
  <c r="B891" i="31"/>
  <c r="B892" i="31"/>
  <c r="B893" i="31"/>
  <c r="B894" i="31"/>
  <c r="B895" i="31"/>
  <c r="B896" i="31"/>
  <c r="B897" i="31"/>
  <c r="B898" i="31"/>
  <c r="B899" i="31"/>
  <c r="B900" i="31"/>
  <c r="B901" i="31"/>
  <c r="B902" i="31"/>
  <c r="B903" i="31"/>
  <c r="B904" i="31"/>
  <c r="B905" i="31"/>
  <c r="B906" i="31"/>
  <c r="B907" i="31"/>
  <c r="B908" i="31"/>
  <c r="B909" i="31"/>
  <c r="B910" i="31"/>
  <c r="B911" i="31"/>
  <c r="B912" i="31"/>
  <c r="B913" i="31"/>
  <c r="B914" i="31"/>
  <c r="B915" i="31"/>
  <c r="B916" i="31"/>
  <c r="B917" i="31"/>
  <c r="B918" i="31"/>
  <c r="B919" i="31"/>
  <c r="B920" i="31"/>
  <c r="B921" i="31"/>
  <c r="B922" i="31"/>
  <c r="B923" i="31"/>
  <c r="B924" i="31"/>
  <c r="B925" i="31"/>
  <c r="B926" i="31"/>
  <c r="B927" i="31"/>
  <c r="B928" i="31"/>
  <c r="B929" i="31"/>
  <c r="B930" i="31"/>
  <c r="B931" i="31"/>
  <c r="B932" i="31"/>
  <c r="B933" i="31"/>
  <c r="B934" i="31"/>
  <c r="B935" i="31"/>
  <c r="B936" i="31"/>
  <c r="B937" i="31"/>
  <c r="B938" i="31"/>
  <c r="B939" i="31"/>
  <c r="B940" i="31"/>
  <c r="B941" i="31"/>
  <c r="B942" i="31"/>
  <c r="B943" i="31"/>
  <c r="B944" i="31"/>
  <c r="B945" i="31"/>
  <c r="B946" i="31"/>
  <c r="B947" i="31"/>
  <c r="B948" i="31"/>
  <c r="B949" i="31"/>
  <c r="B950" i="31"/>
  <c r="B951" i="31"/>
  <c r="B952" i="31"/>
  <c r="B953" i="31"/>
  <c r="B954" i="31"/>
  <c r="B955" i="31"/>
  <c r="B956" i="31"/>
  <c r="B957" i="31"/>
  <c r="B958" i="31"/>
  <c r="B959" i="31"/>
  <c r="B960" i="31"/>
  <c r="B961" i="31"/>
  <c r="B962" i="31"/>
  <c r="B963" i="31"/>
  <c r="B964" i="31"/>
  <c r="B965" i="31"/>
  <c r="B966" i="31"/>
  <c r="B967" i="31"/>
  <c r="B968" i="31"/>
  <c r="B969" i="31"/>
  <c r="B970" i="31"/>
  <c r="B971" i="31"/>
  <c r="B972" i="31"/>
  <c r="B973" i="31"/>
  <c r="B974" i="31"/>
  <c r="B975" i="31"/>
  <c r="B976" i="31"/>
  <c r="B977" i="31"/>
  <c r="B978" i="31"/>
  <c r="B979" i="31"/>
  <c r="B980" i="31"/>
  <c r="B981" i="31"/>
  <c r="B982" i="31"/>
  <c r="B983" i="31"/>
  <c r="B984" i="31"/>
  <c r="B985" i="31"/>
  <c r="B986" i="31"/>
  <c r="B987" i="31"/>
  <c r="B988" i="31"/>
  <c r="B989" i="31"/>
  <c r="B990" i="31"/>
  <c r="B991" i="31"/>
  <c r="B992" i="31"/>
  <c r="B993" i="31"/>
  <c r="B994" i="31"/>
  <c r="B995" i="31"/>
  <c r="B996" i="31"/>
  <c r="B997" i="31"/>
  <c r="B998" i="31"/>
  <c r="B999" i="31"/>
  <c r="B1000" i="31"/>
  <c r="B1001" i="31"/>
  <c r="B1002" i="31"/>
  <c r="B1003" i="31"/>
  <c r="B1004" i="31"/>
  <c r="B1005" i="31"/>
  <c r="B1006" i="31"/>
  <c r="B1007" i="31"/>
  <c r="B1008" i="31"/>
  <c r="B1009" i="31"/>
  <c r="B1010" i="31"/>
  <c r="B1011" i="31"/>
  <c r="B1012" i="31"/>
  <c r="B1013" i="31"/>
  <c r="B1014" i="31"/>
  <c r="B1015" i="31"/>
  <c r="B1016" i="31"/>
  <c r="B1017" i="31"/>
  <c r="B1018" i="31"/>
  <c r="B1019" i="31"/>
  <c r="B1020" i="31"/>
  <c r="B1021" i="31"/>
  <c r="B1022" i="31"/>
  <c r="B1023" i="31"/>
  <c r="B1024" i="31"/>
  <c r="B1025" i="31"/>
  <c r="B1026" i="31"/>
  <c r="B1027" i="31"/>
  <c r="B1028" i="31"/>
  <c r="B1029" i="31"/>
  <c r="B1030" i="31"/>
  <c r="B1031" i="31"/>
  <c r="B1032" i="31"/>
  <c r="B1033" i="31"/>
  <c r="B1034" i="31"/>
  <c r="B1035" i="31"/>
  <c r="B1036" i="31"/>
  <c r="B1037" i="31"/>
  <c r="B1038" i="31"/>
  <c r="B1039" i="31"/>
  <c r="B1040" i="31"/>
  <c r="B1041" i="31"/>
  <c r="B1042" i="31"/>
  <c r="B1043" i="31"/>
  <c r="B1044" i="31"/>
  <c r="B1045" i="31"/>
  <c r="B1046" i="31"/>
  <c r="B1047" i="31"/>
  <c r="B1048" i="31"/>
  <c r="B1049" i="31"/>
  <c r="B1050" i="31"/>
  <c r="B1051" i="31"/>
  <c r="B1052" i="31"/>
  <c r="B1053" i="31"/>
  <c r="B1054" i="31"/>
  <c r="B1055" i="31"/>
  <c r="B1056" i="31"/>
  <c r="B1057" i="31"/>
  <c r="B1058" i="31"/>
  <c r="B1059" i="31"/>
  <c r="B1060" i="31"/>
  <c r="B1061" i="31"/>
  <c r="B1062" i="31"/>
  <c r="B1063" i="31"/>
  <c r="B1064" i="31"/>
  <c r="B1065" i="31"/>
  <c r="B1066" i="31"/>
  <c r="B1067" i="31"/>
  <c r="B1068" i="31"/>
  <c r="B1069" i="31"/>
  <c r="B1070" i="31"/>
  <c r="B1071" i="31"/>
  <c r="B1072" i="31"/>
  <c r="B1073" i="31"/>
  <c r="B1074" i="31"/>
  <c r="B1075" i="31"/>
  <c r="B1076" i="31"/>
  <c r="B1077" i="31"/>
  <c r="B1078" i="31"/>
  <c r="B1079" i="31"/>
  <c r="B1080" i="31"/>
  <c r="B1081" i="31"/>
  <c r="B1082" i="31"/>
  <c r="B1083" i="31"/>
  <c r="B1084" i="31"/>
  <c r="B1085" i="31"/>
  <c r="B1086" i="31"/>
  <c r="B1087" i="31"/>
  <c r="B1088" i="31"/>
  <c r="B1089" i="31"/>
  <c r="B1090" i="31"/>
  <c r="B1091" i="31"/>
  <c r="B1092" i="31"/>
  <c r="B1093" i="31"/>
  <c r="B1094" i="31"/>
  <c r="B1095" i="31"/>
  <c r="B1096" i="31"/>
  <c r="B1097" i="31"/>
  <c r="B1098" i="31"/>
  <c r="B1099" i="31"/>
  <c r="B1100" i="31"/>
  <c r="B1101" i="31"/>
  <c r="B1102" i="31"/>
  <c r="B1103" i="31"/>
  <c r="B1104" i="31"/>
  <c r="B1105" i="31"/>
  <c r="B1106" i="31"/>
  <c r="B1107" i="31"/>
  <c r="B1108" i="31"/>
  <c r="B1109" i="31"/>
  <c r="B1110" i="31"/>
  <c r="B1111" i="31"/>
  <c r="B1112" i="31"/>
  <c r="B1113" i="31"/>
  <c r="B1114" i="31"/>
  <c r="B1115" i="31"/>
  <c r="B1116" i="31"/>
  <c r="B1117" i="31"/>
  <c r="B1118" i="31"/>
  <c r="B1119" i="31"/>
  <c r="B1120" i="31"/>
  <c r="B1121" i="31"/>
  <c r="B1122" i="31"/>
  <c r="B1123" i="31"/>
  <c r="B1124" i="31"/>
  <c r="B1125" i="31"/>
  <c r="B1126" i="31"/>
  <c r="B1127" i="31"/>
  <c r="B1128" i="31"/>
  <c r="B1129" i="31"/>
  <c r="B1130" i="31"/>
  <c r="B1131" i="31"/>
  <c r="B1132" i="31"/>
  <c r="B1133" i="31"/>
  <c r="B1134" i="31"/>
  <c r="B1135" i="31"/>
  <c r="B1136" i="31"/>
  <c r="B1137" i="31"/>
  <c r="B1138" i="31"/>
  <c r="B1139" i="31"/>
  <c r="B1140" i="31"/>
  <c r="B1141" i="31"/>
  <c r="B1142" i="31"/>
  <c r="B1143" i="31"/>
  <c r="B1144" i="31"/>
  <c r="B1145" i="31"/>
  <c r="B1146" i="31"/>
  <c r="B1147" i="31"/>
  <c r="B1148" i="31"/>
  <c r="B1149" i="31"/>
  <c r="B1150" i="31"/>
  <c r="B1151" i="31"/>
  <c r="B1152" i="31"/>
  <c r="B1153" i="31"/>
  <c r="B1154" i="31"/>
  <c r="B1155" i="31"/>
  <c r="B1156" i="31"/>
  <c r="B1157" i="31"/>
  <c r="B1158" i="31"/>
  <c r="B1159" i="31"/>
  <c r="B1160" i="31"/>
  <c r="B1161" i="31"/>
  <c r="B1162" i="31"/>
  <c r="B1163" i="31"/>
  <c r="B1164" i="31"/>
  <c r="B1165" i="31"/>
  <c r="B1166" i="31"/>
  <c r="B1167" i="31"/>
  <c r="B1168" i="31"/>
  <c r="B1169" i="31"/>
  <c r="B1170" i="31"/>
  <c r="B1171" i="31"/>
  <c r="B1172" i="31"/>
  <c r="B1173" i="31"/>
  <c r="B1174" i="31"/>
  <c r="B1175" i="31"/>
  <c r="B1176" i="31"/>
  <c r="B1177" i="31"/>
  <c r="B1178" i="31"/>
  <c r="B1179" i="31"/>
  <c r="B1180" i="31"/>
  <c r="B1181" i="31"/>
  <c r="B1182" i="31"/>
  <c r="B1183" i="31"/>
  <c r="B1184" i="31"/>
  <c r="B1185" i="31"/>
  <c r="B1186" i="31"/>
  <c r="B1187" i="31"/>
  <c r="B1188" i="31"/>
  <c r="B1189" i="31"/>
  <c r="B1190" i="31"/>
  <c r="B1191" i="31"/>
  <c r="B1192" i="31"/>
  <c r="B1193" i="31"/>
  <c r="B1194" i="31"/>
  <c r="B1195" i="31"/>
  <c r="B1196" i="31"/>
  <c r="B1197" i="31"/>
  <c r="B1198" i="31"/>
  <c r="B1199" i="31"/>
  <c r="B1200" i="31"/>
  <c r="B1201" i="31"/>
  <c r="B1202" i="31"/>
  <c r="B1203" i="31"/>
  <c r="B1204" i="31"/>
  <c r="B1205" i="31"/>
  <c r="B1206" i="31"/>
  <c r="B1207" i="31"/>
  <c r="B1208" i="31"/>
  <c r="B1209" i="31"/>
  <c r="B1210" i="31"/>
  <c r="B1211" i="31"/>
  <c r="B1212" i="31"/>
  <c r="B1213" i="31"/>
  <c r="B1214" i="31"/>
  <c r="B1215" i="31"/>
  <c r="B1216" i="31"/>
  <c r="B1217" i="31"/>
  <c r="B1218" i="31"/>
  <c r="B1219" i="31"/>
  <c r="B1220" i="31"/>
  <c r="B1221" i="31"/>
  <c r="B1222" i="31"/>
  <c r="B1223" i="31"/>
  <c r="B1224" i="31"/>
  <c r="B1225" i="31"/>
  <c r="B1226" i="31"/>
  <c r="B1227" i="31"/>
  <c r="B1228" i="31"/>
  <c r="B1229" i="31"/>
  <c r="B1230" i="31"/>
  <c r="B1231" i="31"/>
  <c r="B1232" i="31"/>
  <c r="B1233" i="31"/>
  <c r="B1234" i="31"/>
  <c r="B1235" i="31"/>
  <c r="B1236" i="31"/>
  <c r="B1237" i="31"/>
  <c r="B1238" i="31"/>
  <c r="B1239" i="31"/>
  <c r="B1240" i="31"/>
  <c r="B1241" i="31"/>
  <c r="B1242" i="31"/>
  <c r="B1243" i="31"/>
  <c r="B1244" i="31"/>
  <c r="B1245" i="31"/>
  <c r="B1246" i="31"/>
  <c r="B1247" i="31"/>
  <c r="B1248" i="31"/>
  <c r="B1249" i="31"/>
  <c r="B1250" i="31"/>
  <c r="B1251" i="31"/>
  <c r="B1252" i="31"/>
  <c r="B1253" i="31"/>
  <c r="B1254" i="31"/>
  <c r="B1255" i="31"/>
  <c r="B1256" i="31"/>
  <c r="B1257" i="31"/>
  <c r="B1258" i="31"/>
  <c r="B1259" i="31"/>
  <c r="B1260" i="31"/>
  <c r="B1261" i="31"/>
  <c r="B1262" i="31"/>
  <c r="B1263" i="31"/>
  <c r="B1264" i="31"/>
  <c r="B1265" i="31"/>
  <c r="B1266" i="31"/>
  <c r="B1267" i="31"/>
  <c r="B1268" i="31"/>
  <c r="B1269" i="31"/>
  <c r="B1270" i="31"/>
  <c r="B1271" i="31"/>
  <c r="B1272" i="31"/>
  <c r="B1273" i="31"/>
  <c r="B1274" i="31"/>
  <c r="B1275" i="31"/>
  <c r="B1276" i="31"/>
  <c r="B1277" i="31"/>
  <c r="B1278" i="31"/>
  <c r="B1279" i="31"/>
  <c r="B1280" i="31"/>
  <c r="B1281" i="31"/>
  <c r="B1282" i="31"/>
  <c r="B4" i="31"/>
  <c r="E25" i="27"/>
  <c r="E31" i="27"/>
  <c r="E34" i="27"/>
  <c r="E33" i="27"/>
  <c r="E29" i="27"/>
  <c r="E30" i="27"/>
  <c r="E36" i="27"/>
  <c r="E28" i="27"/>
  <c r="E35" i="27"/>
  <c r="E27" i="27"/>
  <c r="E32" i="27"/>
  <c r="E26" i="27"/>
  <c r="E18" i="25"/>
  <c r="D129" i="10"/>
  <c r="D128" i="10"/>
  <c r="D127" i="10"/>
  <c r="D126" i="10"/>
  <c r="D125" i="10"/>
  <c r="D124" i="10"/>
  <c r="D122" i="10"/>
  <c r="D121" i="10"/>
  <c r="D120" i="10"/>
  <c r="D119" i="10"/>
  <c r="D118" i="10"/>
  <c r="D117" i="10"/>
  <c r="D111" i="10"/>
  <c r="D112" i="10"/>
  <c r="D113" i="10"/>
  <c r="D114" i="10"/>
  <c r="D115" i="10"/>
  <c r="D110" i="10"/>
  <c r="D83" i="10"/>
  <c r="D84" i="10"/>
  <c r="D85" i="10"/>
  <c r="D86" i="10"/>
  <c r="D87" i="10"/>
  <c r="CD16" i="14"/>
  <c r="CC16" i="14"/>
  <c r="CE17" i="14"/>
  <c r="CA16" i="14"/>
  <c r="CB16" i="14"/>
  <c r="BX16" i="14"/>
  <c r="BW16" i="14"/>
  <c r="BY16" i="14"/>
  <c r="BV16" i="14"/>
  <c r="BZ16" i="14"/>
  <c r="CF17" i="14"/>
  <c r="BU16" i="14"/>
  <c r="CF16" i="14"/>
  <c r="CD17" i="14"/>
  <c r="CE16" i="14"/>
  <c r="CC17" i="14"/>
  <c r="E17" i="25"/>
  <c r="E16" i="25"/>
  <c r="E7" i="25"/>
  <c r="E15" i="25"/>
  <c r="E8" i="25"/>
  <c r="E9" i="25"/>
  <c r="E14" i="25"/>
  <c r="CE15" i="14"/>
  <c r="CD15" i="14"/>
  <c r="BX15" i="14"/>
  <c r="BV15" i="14"/>
  <c r="CA15" i="14"/>
  <c r="BZ15" i="14"/>
  <c r="CF15" i="14"/>
  <c r="BW15" i="14"/>
  <c r="CC15" i="14"/>
  <c r="BY15" i="14"/>
  <c r="BU15" i="14"/>
  <c r="CB15" i="14"/>
  <c r="D108" i="10"/>
  <c r="D107" i="10"/>
  <c r="D106" i="10"/>
  <c r="D105" i="10"/>
  <c r="D104" i="10"/>
  <c r="D103" i="10"/>
  <c r="D5" i="10"/>
  <c r="B16" i="17"/>
  <c r="BY17" i="14"/>
  <c r="BV17" i="14"/>
  <c r="CD14" i="14"/>
  <c r="BX17" i="14"/>
  <c r="BU17" i="14"/>
  <c r="CB17" i="14"/>
  <c r="CE14" i="14"/>
  <c r="CA17" i="14"/>
  <c r="BZ17" i="14"/>
  <c r="BW17" i="14"/>
  <c r="CC14" i="14"/>
  <c r="CF14" i="14"/>
  <c r="BY14" i="14"/>
  <c r="BW14" i="14"/>
  <c r="BZ14" i="14"/>
  <c r="BX14" i="14"/>
  <c r="BV14" i="14"/>
  <c r="BU14" i="14"/>
  <c r="D164" i="10"/>
  <c r="D163" i="10"/>
  <c r="D162" i="10"/>
  <c r="D161" i="10"/>
  <c r="D160" i="10"/>
  <c r="D159" i="10"/>
  <c r="D101" i="10"/>
  <c r="D100" i="10"/>
  <c r="D99" i="10"/>
  <c r="D98" i="10"/>
  <c r="D97" i="10"/>
  <c r="D96" i="10"/>
  <c r="D94" i="10"/>
  <c r="D93" i="10"/>
  <c r="D92" i="10"/>
  <c r="D91" i="10"/>
  <c r="D90" i="10"/>
  <c r="D89" i="10"/>
  <c r="D82" i="10"/>
  <c r="D80" i="10"/>
  <c r="D79" i="10"/>
  <c r="D78" i="10"/>
  <c r="D77" i="10"/>
  <c r="D76" i="10"/>
  <c r="D75" i="10"/>
  <c r="D73" i="10"/>
  <c r="D72" i="10"/>
  <c r="D71" i="10"/>
  <c r="D70" i="10"/>
  <c r="D69" i="10"/>
  <c r="D68" i="10"/>
  <c r="D66" i="10"/>
  <c r="D65" i="10"/>
  <c r="D64" i="10"/>
  <c r="D63" i="10"/>
  <c r="D62" i="10"/>
  <c r="D61" i="10"/>
  <c r="D59" i="10"/>
  <c r="D58" i="10"/>
  <c r="D57" i="10"/>
  <c r="D56" i="10"/>
  <c r="D55" i="10"/>
  <c r="D54" i="10"/>
  <c r="D52" i="10"/>
  <c r="D51" i="10"/>
  <c r="D50" i="10"/>
  <c r="D49" i="10"/>
  <c r="D48" i="10"/>
  <c r="D47" i="10"/>
  <c r="D45" i="10"/>
  <c r="D44" i="10"/>
  <c r="D43" i="10"/>
  <c r="D42" i="10"/>
  <c r="D41" i="10"/>
  <c r="D40" i="10"/>
  <c r="D38" i="10"/>
  <c r="D37" i="10"/>
  <c r="D36" i="10"/>
  <c r="D35" i="10"/>
  <c r="D34" i="10"/>
  <c r="D33" i="10"/>
  <c r="D31" i="10"/>
  <c r="D30" i="10"/>
  <c r="D29" i="10"/>
  <c r="D28" i="10"/>
  <c r="D27" i="10"/>
  <c r="D26" i="10"/>
  <c r="D24" i="10"/>
  <c r="D23" i="10"/>
  <c r="D22" i="10"/>
  <c r="D21" i="10"/>
  <c r="D20" i="10"/>
  <c r="D19" i="10"/>
  <c r="D17" i="10"/>
  <c r="D16" i="10"/>
  <c r="D15" i="10"/>
  <c r="D14" i="10"/>
  <c r="D13" i="10"/>
  <c r="D12" i="10"/>
  <c r="D10" i="10"/>
  <c r="D9" i="10"/>
  <c r="D8" i="10"/>
  <c r="D7" i="10"/>
  <c r="D6" i="10"/>
  <c r="CB14" i="14"/>
  <c r="CA14" i="14"/>
  <c r="B14" i="17"/>
  <c r="A124" i="23"/>
  <c r="A45" i="47"/>
  <c r="B10" i="17"/>
  <c r="B9" i="17"/>
  <c r="F53" i="89"/>
  <c r="F52" i="89"/>
  <c r="F51" i="89"/>
  <c r="F50" i="89"/>
  <c r="F49" i="89"/>
  <c r="F48" i="89"/>
  <c r="F47" i="89"/>
  <c r="F46" i="89"/>
  <c r="F45" i="89"/>
  <c r="F44" i="89"/>
  <c r="F43" i="89"/>
  <c r="F42" i="89"/>
  <c r="F41" i="89"/>
  <c r="F40" i="89"/>
  <c r="F39" i="89"/>
  <c r="F38" i="89"/>
  <c r="F37" i="89"/>
  <c r="F36" i="89"/>
  <c r="F35" i="89"/>
  <c r="F34" i="89"/>
  <c r="F33" i="89"/>
  <c r="F32" i="89"/>
  <c r="F31" i="89"/>
  <c r="F30" i="89"/>
  <c r="F29" i="89"/>
  <c r="F28" i="89"/>
  <c r="F27" i="89"/>
  <c r="F26" i="89"/>
  <c r="F25" i="89"/>
  <c r="F24" i="89"/>
  <c r="F23" i="89"/>
  <c r="F22" i="89"/>
  <c r="F21" i="89"/>
  <c r="F20" i="89"/>
  <c r="F19" i="89"/>
  <c r="F18" i="89"/>
  <c r="F17" i="89"/>
  <c r="F16" i="89"/>
  <c r="F15" i="89"/>
  <c r="F3" i="89"/>
  <c r="B29" i="17"/>
  <c r="F14" i="89"/>
  <c r="F13" i="89"/>
  <c r="F12" i="89"/>
  <c r="F11" i="89"/>
  <c r="F10" i="89"/>
  <c r="F9" i="89"/>
  <c r="F8" i="89"/>
  <c r="F7" i="89"/>
  <c r="F6" i="89"/>
  <c r="F5" i="89"/>
  <c r="F4" i="89"/>
  <c r="F2" i="89"/>
  <c r="E12" i="27"/>
  <c r="F7" i="16"/>
  <c r="F8" i="16"/>
  <c r="F9" i="16"/>
  <c r="F11" i="16"/>
  <c r="F12" i="16"/>
  <c r="F14" i="16"/>
  <c r="F15" i="16"/>
  <c r="F12" i="15"/>
  <c r="E12" i="25"/>
  <c r="E13" i="25"/>
  <c r="E6" i="25"/>
  <c r="F6" i="16"/>
  <c r="E10" i="25"/>
  <c r="E11" i="25"/>
  <c r="F13" i="16"/>
  <c r="F5" i="16"/>
  <c r="A29" i="15"/>
  <c r="A26" i="16"/>
  <c r="A70" i="22"/>
  <c r="B23" i="17"/>
  <c r="A1" i="27"/>
  <c r="A39" i="47"/>
  <c r="B12" i="17"/>
  <c r="A35" i="25"/>
  <c r="A1" i="47"/>
  <c r="B18" i="17"/>
  <c r="A29" i="25"/>
  <c r="A32" i="4"/>
  <c r="A1" i="4"/>
  <c r="A1" i="23"/>
  <c r="A28" i="14"/>
  <c r="B22" i="17"/>
  <c r="B24" i="17"/>
  <c r="F13" i="15"/>
  <c r="F10" i="15"/>
  <c r="F7" i="15"/>
  <c r="F6" i="15"/>
  <c r="F4" i="15"/>
  <c r="F11" i="15"/>
  <c r="E23" i="27"/>
  <c r="E7" i="27"/>
  <c r="E10" i="27"/>
  <c r="E9" i="27"/>
  <c r="E21" i="27"/>
  <c r="E18" i="27"/>
  <c r="E15" i="27"/>
  <c r="E24" i="27"/>
  <c r="E8" i="27"/>
  <c r="E19" i="27"/>
  <c r="E16" i="27"/>
  <c r="E20" i="27"/>
  <c r="E6" i="27"/>
  <c r="E11" i="27"/>
  <c r="E13" i="27"/>
  <c r="E14" i="27"/>
  <c r="E22" i="27"/>
  <c r="E17" i="27"/>
  <c r="F5" i="15"/>
  <c r="F8" i="15"/>
  <c r="F9" i="15"/>
  <c r="N31" i="103" l="1"/>
  <c r="AL12" i="103"/>
  <c r="N45" i="103" s="1"/>
  <c r="BJ13" i="103"/>
  <c r="V46" i="103" s="1"/>
  <c r="S31" i="103"/>
  <c r="BA12" i="103"/>
  <c r="S45" i="103" s="1"/>
  <c r="AL10" i="103"/>
  <c r="N43" i="103" s="1"/>
  <c r="BA9" i="103"/>
  <c r="S42" i="103" s="1"/>
  <c r="AU13" i="103"/>
  <c r="Q46" i="103" s="1"/>
  <c r="Q32" i="103"/>
  <c r="BP28" i="103"/>
  <c r="X61" i="103" s="1"/>
  <c r="BP24" i="103"/>
  <c r="X57" i="103" s="1"/>
  <c r="N36" i="103"/>
  <c r="AL26" i="103"/>
  <c r="N59" i="103" s="1"/>
  <c r="V31" i="103"/>
  <c r="BJ12" i="103"/>
  <c r="V45" i="103" s="1"/>
  <c r="O36" i="103"/>
  <c r="AO26" i="103"/>
  <c r="O59" i="103" s="1"/>
  <c r="W36" i="103"/>
  <c r="BM26" i="103"/>
  <c r="W59" i="103" s="1"/>
  <c r="S38" i="103"/>
  <c r="BA28" i="103"/>
  <c r="S61" i="103" s="1"/>
  <c r="V38" i="103"/>
  <c r="BJ28" i="103"/>
  <c r="V61" i="103" s="1"/>
  <c r="U37" i="103"/>
  <c r="AF8" i="103"/>
  <c r="L41" i="103" s="1"/>
  <c r="BJ24" i="103"/>
  <c r="V57" i="103" s="1"/>
  <c r="BJ8" i="103"/>
  <c r="V41" i="103" s="1"/>
  <c r="BJ14" i="103"/>
  <c r="V47" i="103" s="1"/>
  <c r="V33" i="103"/>
  <c r="AL14" i="103"/>
  <c r="N47" i="103" s="1"/>
  <c r="N33" i="103"/>
  <c r="S32" i="103"/>
  <c r="BA13" i="103"/>
  <c r="S46" i="103" s="1"/>
  <c r="AX26" i="103"/>
  <c r="R59" i="103" s="1"/>
  <c r="R36" i="103"/>
  <c r="X37" i="103"/>
  <c r="BP27" i="103"/>
  <c r="X60" i="103" s="1"/>
  <c r="BA10" i="103"/>
  <c r="S43" i="103" s="1"/>
  <c r="BM9" i="103"/>
  <c r="W42" i="103" s="1"/>
  <c r="M37" i="103"/>
  <c r="S33" i="103"/>
  <c r="BA14" i="103"/>
  <c r="S47" i="103" s="1"/>
  <c r="X32" i="103"/>
  <c r="BP13" i="103"/>
  <c r="X46" i="103" s="1"/>
  <c r="AI26" i="103"/>
  <c r="M59" i="103" s="1"/>
  <c r="M36" i="103"/>
  <c r="AO22" i="103"/>
  <c r="O55" i="103" s="1"/>
  <c r="BG26" i="103"/>
  <c r="U59" i="103" s="1"/>
  <c r="U36" i="103"/>
  <c r="AI23" i="103"/>
  <c r="M56" i="103" s="1"/>
  <c r="S37" i="103"/>
  <c r="BA27" i="103"/>
  <c r="S60" i="103" s="1"/>
  <c r="BG23" i="103"/>
  <c r="U56" i="103" s="1"/>
  <c r="AU28" i="103"/>
  <c r="Q61" i="103" s="1"/>
  <c r="Q38" i="103"/>
  <c r="BA24" i="103"/>
  <c r="S57" i="103" s="1"/>
  <c r="AU14" i="103"/>
  <c r="Q47" i="103" s="1"/>
  <c r="BG13" i="103"/>
  <c r="U46" i="103" s="1"/>
  <c r="U32" i="103"/>
  <c r="Q33" i="103"/>
  <c r="AF12" i="103"/>
  <c r="L45" i="103" s="1"/>
  <c r="AO12" i="103"/>
  <c r="O45" i="103" s="1"/>
  <c r="O31" i="103"/>
  <c r="BD8" i="103"/>
  <c r="T41" i="103" s="1"/>
  <c r="BM12" i="103"/>
  <c r="W45" i="103" s="1"/>
  <c r="W31" i="103"/>
  <c r="BP14" i="103"/>
  <c r="X47" i="103" s="1"/>
  <c r="X33" i="103"/>
  <c r="AX22" i="103"/>
  <c r="R55" i="103" s="1"/>
  <c r="BP26" i="103"/>
  <c r="X59" i="103" s="1"/>
  <c r="X36" i="103"/>
  <c r="AL27" i="103"/>
  <c r="N60" i="103" s="1"/>
  <c r="N37" i="103"/>
  <c r="BJ27" i="103"/>
  <c r="V60" i="103" s="1"/>
  <c r="V37" i="103"/>
  <c r="AL28" i="103"/>
  <c r="N61" i="103" s="1"/>
  <c r="N38" i="103"/>
  <c r="AX27" i="103"/>
  <c r="R60" i="103" s="1"/>
  <c r="R37" i="103"/>
  <c r="BP22" i="103"/>
  <c r="X55" i="103" s="1"/>
  <c r="AO8" i="103"/>
  <c r="O41" i="103" s="1"/>
  <c r="AX12" i="103"/>
  <c r="R45" i="103" s="1"/>
  <c r="R31" i="103"/>
  <c r="BM8" i="103"/>
  <c r="W41" i="103" s="1"/>
  <c r="BM10" i="103"/>
  <c r="W43" i="103" s="1"/>
  <c r="BG14" i="103"/>
  <c r="U47" i="103" s="1"/>
  <c r="U33" i="103"/>
  <c r="AO10" i="103"/>
  <c r="O43" i="103" s="1"/>
  <c r="AI14" i="103"/>
  <c r="M47" i="103" s="1"/>
  <c r="M33" i="103"/>
  <c r="R32" i="103"/>
  <c r="AX13" i="103"/>
  <c r="R46" i="103" s="1"/>
  <c r="AI22" i="103"/>
  <c r="M55" i="103" s="1"/>
  <c r="S36" i="103"/>
  <c r="BA26" i="103"/>
  <c r="S59" i="103" s="1"/>
  <c r="BG22" i="103"/>
  <c r="U55" i="103" s="1"/>
  <c r="AU27" i="103"/>
  <c r="Q60" i="103" s="1"/>
  <c r="Q37" i="103"/>
  <c r="BA23" i="103"/>
  <c r="S56" i="103" s="1"/>
  <c r="AO28" i="103"/>
  <c r="O61" i="103" s="1"/>
  <c r="O38" i="103"/>
  <c r="AU24" i="103"/>
  <c r="Q57" i="103" s="1"/>
  <c r="BM28" i="103"/>
  <c r="W61" i="103" s="1"/>
  <c r="W38" i="103"/>
  <c r="AO9" i="103"/>
  <c r="O42" i="103" s="1"/>
  <c r="BA8" i="103"/>
  <c r="S41" i="103" s="1"/>
  <c r="BJ26" i="103"/>
  <c r="V59" i="103" s="1"/>
  <c r="V36" i="103"/>
  <c r="N32" i="103"/>
  <c r="AI12" i="103"/>
  <c r="M45" i="103" s="1"/>
  <c r="M31" i="103"/>
  <c r="BG12" i="103"/>
  <c r="U45" i="103" s="1"/>
  <c r="U31" i="103"/>
  <c r="AX14" i="103"/>
  <c r="R47" i="103" s="1"/>
  <c r="R33" i="103"/>
  <c r="BM13" i="103"/>
  <c r="W46" i="103" s="1"/>
  <c r="W32" i="103"/>
  <c r="AU9" i="103"/>
  <c r="Q42" i="103" s="1"/>
  <c r="AO13" i="103"/>
  <c r="O46" i="103" s="1"/>
  <c r="O32" i="103"/>
  <c r="AL23" i="103"/>
  <c r="N56" i="103" s="1"/>
  <c r="BJ23" i="103"/>
  <c r="V56" i="103" s="1"/>
  <c r="R38" i="103"/>
  <c r="AX28" i="103"/>
  <c r="R61" i="103" s="1"/>
  <c r="AI13" i="103"/>
  <c r="M46" i="103" s="1"/>
  <c r="M32" i="103"/>
  <c r="AU12" i="103"/>
  <c r="Q45" i="103" s="1"/>
  <c r="Q31" i="103"/>
  <c r="BP12" i="103"/>
  <c r="X45" i="103" s="1"/>
  <c r="W33" i="103"/>
  <c r="BM14" i="103"/>
  <c r="W47" i="103" s="1"/>
  <c r="O33" i="103"/>
  <c r="AO14" i="103"/>
  <c r="O47" i="103" s="1"/>
  <c r="BJ9" i="103"/>
  <c r="V42" i="103" s="1"/>
  <c r="AL9" i="103"/>
  <c r="N42" i="103" s="1"/>
  <c r="AU26" i="103"/>
  <c r="Q59" i="103" s="1"/>
  <c r="BA22" i="103"/>
  <c r="S55" i="103" s="1"/>
  <c r="O37" i="103"/>
  <c r="AO27" i="103"/>
  <c r="O60" i="103" s="1"/>
  <c r="AU23" i="103"/>
  <c r="Q56" i="103" s="1"/>
  <c r="W37" i="103"/>
  <c r="BM27" i="103"/>
  <c r="W60" i="103" s="1"/>
  <c r="AI28" i="103"/>
  <c r="M61" i="103" s="1"/>
  <c r="M38" i="103"/>
  <c r="AO24" i="103"/>
  <c r="O57" i="103" s="1"/>
  <c r="BG28" i="103"/>
  <c r="U61" i="103" s="1"/>
  <c r="U38" i="103"/>
  <c r="BM24" i="103"/>
  <c r="W57" i="103" s="1"/>
  <c r="X38" i="103"/>
  <c r="A34" i="15"/>
  <c r="A24" i="14"/>
  <c r="B21" i="17"/>
  <c r="A1" i="8"/>
  <c r="A1" i="30"/>
  <c r="A47" i="27"/>
  <c r="A1" i="31"/>
  <c r="B17" i="17"/>
  <c r="A1" i="25"/>
  <c r="A1" i="1"/>
  <c r="A28" i="6"/>
  <c r="B7" i="17"/>
  <c r="A1" i="15"/>
  <c r="B11" i="17"/>
  <c r="B20" i="17"/>
  <c r="A26" i="2"/>
  <c r="A53" i="27"/>
  <c r="A1288" i="31"/>
  <c r="A1" i="22"/>
  <c r="B19" i="17"/>
  <c r="A1" i="14"/>
  <c r="B13" i="17"/>
  <c r="A169" i="10"/>
  <c r="A29" i="14"/>
  <c r="A1" i="2"/>
  <c r="A175" i="10"/>
  <c r="A1" i="16"/>
  <c r="A1" i="6"/>
  <c r="A32" i="16"/>
  <c r="A124" i="8"/>
  <c r="A79" i="1"/>
  <c r="B6" i="17"/>
  <c r="A1" i="10"/>
  <c r="A1" i="90"/>
</calcChain>
</file>

<file path=xl/sharedStrings.xml><?xml version="1.0" encoding="utf-8"?>
<sst xmlns="http://schemas.openxmlformats.org/spreadsheetml/2006/main" count="6325" uniqueCount="3034">
  <si>
    <t xml:space="preserve">Persons </t>
  </si>
  <si>
    <t>Under 1 year</t>
  </si>
  <si>
    <t>Females</t>
  </si>
  <si>
    <t>Males</t>
  </si>
  <si>
    <t>5-9</t>
  </si>
  <si>
    <t>1-4</t>
  </si>
  <si>
    <t>10-14</t>
  </si>
  <si>
    <t>15-19</t>
  </si>
  <si>
    <t>20-24</t>
  </si>
  <si>
    <t>25-29</t>
  </si>
  <si>
    <t>30-34</t>
  </si>
  <si>
    <t>35-39</t>
  </si>
  <si>
    <t>40-44</t>
  </si>
  <si>
    <t>45-49</t>
  </si>
  <si>
    <t>50-54</t>
  </si>
  <si>
    <t>55-59</t>
  </si>
  <si>
    <t>60-64</t>
  </si>
  <si>
    <t>65-69</t>
  </si>
  <si>
    <t>70-74</t>
  </si>
  <si>
    <t>75-79</t>
  </si>
  <si>
    <t>80-84</t>
  </si>
  <si>
    <t>85-89</t>
  </si>
  <si>
    <t>90+</t>
  </si>
  <si>
    <t>rate</t>
  </si>
  <si>
    <t>March 2020</t>
  </si>
  <si>
    <t>April 2020</t>
  </si>
  <si>
    <t>Footnotes:</t>
  </si>
  <si>
    <t>Persons</t>
  </si>
  <si>
    <t>lower confidence interval</t>
  </si>
  <si>
    <t>age standardised rate</t>
  </si>
  <si>
    <t>upper confidence interval</t>
  </si>
  <si>
    <t>Number of deaths</t>
  </si>
  <si>
    <t>Quintile</t>
  </si>
  <si>
    <t>Cause of death</t>
  </si>
  <si>
    <t>Deaths</t>
  </si>
  <si>
    <t>Rate</t>
  </si>
  <si>
    <t>Lower CI</t>
  </si>
  <si>
    <t>Upper CI</t>
  </si>
  <si>
    <t>All causes</t>
  </si>
  <si>
    <t>1 (most deprived)</t>
  </si>
  <si>
    <t>5 (least deprived)</t>
  </si>
  <si>
    <t>COVID-19</t>
  </si>
  <si>
    <t>Footnotes</t>
  </si>
  <si>
    <t>Large Urban Areas</t>
  </si>
  <si>
    <t>Other Urban Areas</t>
  </si>
  <si>
    <t>Accessible Small Towns</t>
  </si>
  <si>
    <t>Remote Small Towns</t>
  </si>
  <si>
    <t>Accessible Rural Areas</t>
  </si>
  <si>
    <t>Remote Rural Areas</t>
  </si>
  <si>
    <t>Month</t>
  </si>
  <si>
    <t>ICD codes</t>
  </si>
  <si>
    <t>March</t>
  </si>
  <si>
    <t>April</t>
  </si>
  <si>
    <t>Cause</t>
  </si>
  <si>
    <t>Percentage of all deaths</t>
  </si>
  <si>
    <t>Footnote:</t>
  </si>
  <si>
    <t>Ischaemic heart diseases</t>
  </si>
  <si>
    <t>Malignant neoplasm of trachea, bronchus and lung</t>
  </si>
  <si>
    <t>Chronic lower respiratory diseases</t>
  </si>
  <si>
    <t>Cerebrovascular disease</t>
  </si>
  <si>
    <t>Pre-existing condition</t>
  </si>
  <si>
    <t>none</t>
  </si>
  <si>
    <t>Total Deaths</t>
  </si>
  <si>
    <t>Diabetes</t>
  </si>
  <si>
    <t>Influenza and pneumonia</t>
  </si>
  <si>
    <t>Diseases of the urinary system</t>
  </si>
  <si>
    <t>Deaths where COVID-19 was the underlying cause</t>
  </si>
  <si>
    <t>All deaths</t>
  </si>
  <si>
    <t>Contents</t>
  </si>
  <si>
    <t>back to contents</t>
  </si>
  <si>
    <r>
      <t>All deaths involving COVID-19</t>
    </r>
    <r>
      <rPr>
        <b/>
        <vertAlign val="superscript"/>
        <sz val="10"/>
        <color theme="1"/>
        <rFont val="Arial"/>
        <family val="2"/>
      </rPr>
      <t>5</t>
    </r>
  </si>
  <si>
    <t>Hospital</t>
  </si>
  <si>
    <t>Care Home</t>
  </si>
  <si>
    <t>Other institution</t>
  </si>
  <si>
    <t>Home / Non-institution</t>
  </si>
  <si>
    <t>Age standardised rates of deaths involving COVID-19</t>
  </si>
  <si>
    <t>Age standardised death rates by urban rural classification</t>
  </si>
  <si>
    <t xml:space="preserve">1) Age-standardised mortality rates are presented per 100,000 people and standardised to the 2013 European Standard Population. Age-standardised mortality rates allow for differences in the age structure of populations and therefore allow valid comparisons to be made between geographical areas, the sexes and over time. </t>
  </si>
  <si>
    <t>2) The lower and upper 95%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t>
  </si>
  <si>
    <t>5) All deaths where COVID-19 is mentioned on the death cate, whether as the underlying cause or a contributory cause.</t>
  </si>
  <si>
    <t>4) Numbers are provisional and subject to future revision.</t>
  </si>
  <si>
    <t xml:space="preserve">4) Causes of death was defined using the International Classification of Diseases, Tenth Revision (ICD-10) codes U07.1 and U07.2. Figures include deaths where coronavirus (COVID-19) was the underlying cause or was mentioned on the death certificate as a contributory factor. </t>
  </si>
  <si>
    <t xml:space="preserve">5) Deprivation quintiles are based on the Scottish Index of Multiple Deprivation, version 2020 (SIMD 2020) which is the official measure of relative deprivation for small areas in Scotland. It is designed to identify those small areas where there are the highest concentrations of several different types of deprivation. SIMD quintiles range from 1 to 5, with 1 being the most deprived and 5 being the least deprived. </t>
  </si>
  <si>
    <t>6) More information about SIMD can be found at:</t>
  </si>
  <si>
    <t>Rank</t>
  </si>
  <si>
    <t>1) Numbers are provisional and subject to future revisions</t>
  </si>
  <si>
    <t>Number of COVID-19 deaths</t>
  </si>
  <si>
    <t>Proportion of all COVID-19 deaths</t>
  </si>
  <si>
    <r>
      <t>5) Deprivation quintiles are based on the Scottish Index of Multiple Deprivation, version 2020</t>
    </r>
    <r>
      <rPr>
        <sz val="8"/>
        <color rgb="FFFF0000"/>
        <rFont val="Arial"/>
        <family val="2"/>
      </rPr>
      <t xml:space="preserve"> </t>
    </r>
    <r>
      <rPr>
        <sz val="8"/>
        <color theme="1"/>
        <rFont val="Arial"/>
        <family val="2"/>
      </rPr>
      <t xml:space="preserve">(SIMD 2020) which is the official measure of relative deprivation for small areas in Scotland. It is designed to identify those small areas where there are the highest concentrations of several different types of deprivation. SIMD quintiles range from 1 to 5, with 1 being the most deprived and 5 being the least deprived. </t>
    </r>
  </si>
  <si>
    <t xml:space="preserve">1) Age-standardised mortality rates are presented per 100,000 people and standardised to the 2013 European Standard Population. Age-standardised mortality rates allow for differences in the age structure of populations and therefore allow valid comparisons to be made between geographical areas, the sexes and over time.         </t>
  </si>
  <si>
    <t xml:space="preserve">2) The lower and upper 95%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   </t>
  </si>
  <si>
    <t xml:space="preserve">4) Causes of death was defined using the International Classification of Diseases, Tenth Revision (ICD-10) codes U07.1 and U07.2. Figures include deaths where coronavirus (COVID-19) was the underlying cause or was mentioned on the death certificate as a contributory factor.       </t>
  </si>
  <si>
    <t>Note:</t>
  </si>
  <si>
    <t>Urban rural classification</t>
  </si>
  <si>
    <t>Scottish Government Website</t>
  </si>
  <si>
    <t>Scottish Index of Multiple Deprivation</t>
  </si>
  <si>
    <t>Scottish Government website</t>
  </si>
  <si>
    <t>May 2020</t>
  </si>
  <si>
    <t>Rates per 100,000 population</t>
  </si>
  <si>
    <t>Borders</t>
  </si>
  <si>
    <t>Forth Valley</t>
  </si>
  <si>
    <t>Grampian</t>
  </si>
  <si>
    <t>Lanarkshire</t>
  </si>
  <si>
    <t>Lothian</t>
  </si>
  <si>
    <t>Tayside</t>
  </si>
  <si>
    <t>Ayrshire and  Arran</t>
  </si>
  <si>
    <t>Greater Glasgow and  Clyde</t>
  </si>
  <si>
    <t xml:space="preserve">Dumfries and  Galloway </t>
  </si>
  <si>
    <t xml:space="preserve">Fife </t>
  </si>
  <si>
    <t xml:space="preserve">Orkney </t>
  </si>
  <si>
    <t xml:space="preserve">Shetland </t>
  </si>
  <si>
    <t>Highland</t>
  </si>
  <si>
    <t>Western Isles</t>
  </si>
  <si>
    <t>Health Board</t>
  </si>
  <si>
    <t>Council area</t>
  </si>
  <si>
    <t>Aberdeen City</t>
  </si>
  <si>
    <t>Aberdeenshire</t>
  </si>
  <si>
    <t>Angus</t>
  </si>
  <si>
    <t>City of Edinburgh</t>
  </si>
  <si>
    <t>Clackmannanshire</t>
  </si>
  <si>
    <t>Dundee City</t>
  </si>
  <si>
    <t>East Ayrshire</t>
  </si>
  <si>
    <t>East Dunbartonshire</t>
  </si>
  <si>
    <t>East Lothian</t>
  </si>
  <si>
    <t>East Renfrewshire</t>
  </si>
  <si>
    <t>Falkirk</t>
  </si>
  <si>
    <t>Fife</t>
  </si>
  <si>
    <t>Glasgow City</t>
  </si>
  <si>
    <t>Inverclyde</t>
  </si>
  <si>
    <t>Midlothian</t>
  </si>
  <si>
    <t>Moray</t>
  </si>
  <si>
    <t>North Ayrshire</t>
  </si>
  <si>
    <t>North Lanarkshire</t>
  </si>
  <si>
    <t>Orkney Islands</t>
  </si>
  <si>
    <t>Renfrewshire</t>
  </si>
  <si>
    <t>Scottish Borders</t>
  </si>
  <si>
    <t>Shetland Islands</t>
  </si>
  <si>
    <t>South Ayrshire</t>
  </si>
  <si>
    <t>South Lanarkshire</t>
  </si>
  <si>
    <t>Stirling</t>
  </si>
  <si>
    <t>West Dunbartonshire</t>
  </si>
  <si>
    <t>West Lothian</t>
  </si>
  <si>
    <t>Na h-Eileanan Siar</t>
  </si>
  <si>
    <t>Argyll and Bute</t>
  </si>
  <si>
    <t>Dumfries and Galloway</t>
  </si>
  <si>
    <t>Perth and Kinross</t>
  </si>
  <si>
    <t>Health board</t>
  </si>
  <si>
    <t>Ayrshire and Arran</t>
  </si>
  <si>
    <t xml:space="preserve">Dumfries and Galloway </t>
  </si>
  <si>
    <t>Greater Glasgow and Clyde</t>
  </si>
  <si>
    <t>May</t>
  </si>
  <si>
    <r>
      <t>Deaths</t>
    </r>
    <r>
      <rPr>
        <b/>
        <vertAlign val="superscript"/>
        <sz val="10"/>
        <rFont val="Arial"/>
        <family val="2"/>
      </rPr>
      <t>1</t>
    </r>
  </si>
  <si>
    <t>1 - Managers, Directors and Senior Officials</t>
  </si>
  <si>
    <t>2 - Professional Occupations</t>
  </si>
  <si>
    <t>3 - Associate Professional and Technical Occupations</t>
  </si>
  <si>
    <t>4 - Administrative and Secretarial Occupations</t>
  </si>
  <si>
    <t>5 - Skilled Trades Occupations</t>
  </si>
  <si>
    <t>6 - Caring, Leisure and Other Service Occupations</t>
  </si>
  <si>
    <t>7 - Sales and Customer Service Occupations</t>
  </si>
  <si>
    <t>8 - Process, Plant and Machine Operatives</t>
  </si>
  <si>
    <t>9 - Elementary Occupations</t>
  </si>
  <si>
    <t>11 - Corporate Managers and Directors</t>
  </si>
  <si>
    <t>12 - Other Managers and Proprietors</t>
  </si>
  <si>
    <t>21 - Science, Research, Engineering and Technology Professionals</t>
  </si>
  <si>
    <t>22 - Health Professionals</t>
  </si>
  <si>
    <t>23 - Teaching and Educational Professionals</t>
  </si>
  <si>
    <t>24 - Business, Media and Public Service Professionals</t>
  </si>
  <si>
    <t>31 - Science, Engineering and Technology Associate Professionals</t>
  </si>
  <si>
    <t>32 - Health and Social Care Associate Professionals</t>
  </si>
  <si>
    <t>33 - Protective Service Occupations</t>
  </si>
  <si>
    <t>34 - Culture, Media and Sports Occupations</t>
  </si>
  <si>
    <t>35 - Business and Public Service Associate Professionals</t>
  </si>
  <si>
    <t>41 - Administrative Occupations</t>
  </si>
  <si>
    <t>42 - Secretarial and Related Occupations</t>
  </si>
  <si>
    <t>51 - Skilled Agricultural and Related Trades</t>
  </si>
  <si>
    <t>52 - Skilled Metal, Electrical and Electronic Trades</t>
  </si>
  <si>
    <t>53 - Skilled Construction and Building Trades</t>
  </si>
  <si>
    <t>54 - Textiles, Printing and Other Skilled Trades</t>
  </si>
  <si>
    <t>61 - Caring Personal Service Occupations</t>
  </si>
  <si>
    <t>62 - Leisure, Travel and Related Personal Service Occupations</t>
  </si>
  <si>
    <t>71 - Sales Occupations</t>
  </si>
  <si>
    <t>72 - Customer Service Occupations</t>
  </si>
  <si>
    <t>81 - Process, Plant and Machine Operatives</t>
  </si>
  <si>
    <t>82 - Transport and Mobile Machine Drivers and Operatives</t>
  </si>
  <si>
    <t>91 - Elementary Trades and Related Occupations</t>
  </si>
  <si>
    <t>92 - Elementary Administration and Service Occupations</t>
  </si>
  <si>
    <t>All occupations</t>
  </si>
  <si>
    <t xml:space="preserve">1) Age-standardised mortality rates are presented per 100,000 people and standardised to the 2013 European Standard Population.  </t>
  </si>
  <si>
    <r>
      <t>Lower confidence limit</t>
    </r>
    <r>
      <rPr>
        <vertAlign val="superscript"/>
        <sz val="10"/>
        <rFont val="Arial"/>
        <family val="2"/>
      </rPr>
      <t>3</t>
    </r>
  </si>
  <si>
    <r>
      <t>Upper Confidence limit</t>
    </r>
    <r>
      <rPr>
        <vertAlign val="superscript"/>
        <sz val="10"/>
        <rFont val="Arial"/>
        <family val="2"/>
      </rPr>
      <t>3</t>
    </r>
  </si>
  <si>
    <r>
      <t>Age-standardised rate per 100,000 population</t>
    </r>
    <r>
      <rPr>
        <vertAlign val="superscript"/>
        <sz val="10"/>
        <rFont val="Arial"/>
        <family val="2"/>
      </rPr>
      <t>4</t>
    </r>
  </si>
  <si>
    <t>4) Rates are not calculated when numbers of deaths are below 10</t>
  </si>
  <si>
    <r>
      <t>Deaths involving COVID-19</t>
    </r>
    <r>
      <rPr>
        <b/>
        <vertAlign val="superscript"/>
        <sz val="10"/>
        <rFont val="Arial"/>
        <family val="2"/>
      </rPr>
      <t>5</t>
    </r>
  </si>
  <si>
    <r>
      <t>SOC Major Group</t>
    </r>
    <r>
      <rPr>
        <b/>
        <vertAlign val="superscript"/>
        <sz val="10"/>
        <rFont val="Arial"/>
        <family val="2"/>
      </rPr>
      <t>6</t>
    </r>
  </si>
  <si>
    <r>
      <t>SOC Sub-Major Group</t>
    </r>
    <r>
      <rPr>
        <b/>
        <vertAlign val="superscript"/>
        <sz val="10"/>
        <rFont val="Arial"/>
        <family val="2"/>
      </rPr>
      <t>6</t>
    </r>
  </si>
  <si>
    <r>
      <t>Health care worker</t>
    </r>
    <r>
      <rPr>
        <vertAlign val="superscript"/>
        <sz val="10"/>
        <rFont val="Arial"/>
        <family val="2"/>
      </rPr>
      <t>7</t>
    </r>
  </si>
  <si>
    <r>
      <t>Social care worker</t>
    </r>
    <r>
      <rPr>
        <vertAlign val="superscript"/>
        <sz val="10"/>
        <rFont val="Arial"/>
        <family val="2"/>
      </rPr>
      <t>7</t>
    </r>
  </si>
  <si>
    <t>2) Includes people aged 20-64 years who were not retired at the time of death and for whom a valid ocupation was provided at the time of death certification.</t>
  </si>
  <si>
    <t>Number of Deaths</t>
  </si>
  <si>
    <t>rate per 100,000 population</t>
  </si>
  <si>
    <t>S02001236</t>
  </si>
  <si>
    <t>Culter</t>
  </si>
  <si>
    <t>S02001237</t>
  </si>
  <si>
    <t>Cults, Bieldside and Milltimber West</t>
  </si>
  <si>
    <t>S02001238</t>
  </si>
  <si>
    <t>Cults, Bieldside and Milltimber East</t>
  </si>
  <si>
    <t>S02001239</t>
  </si>
  <si>
    <t>Garthdee</t>
  </si>
  <si>
    <t>S02001240</t>
  </si>
  <si>
    <t>Braeside, Mannofield, Broomhill and Seafield East</t>
  </si>
  <si>
    <t>S02001241</t>
  </si>
  <si>
    <t>Braeside, Mannofield, Broomhill and Seafield South</t>
  </si>
  <si>
    <t>S02001242</t>
  </si>
  <si>
    <t>Braeside, Mannofield, Broomhill and Seafield North</t>
  </si>
  <si>
    <t>S02001243</t>
  </si>
  <si>
    <t>Hazlehead</t>
  </si>
  <si>
    <t>S02001244</t>
  </si>
  <si>
    <t>Summerhill</t>
  </si>
  <si>
    <t>S02001245</t>
  </si>
  <si>
    <t>Midstocket</t>
  </si>
  <si>
    <t>S02001246</t>
  </si>
  <si>
    <t>Rosemount</t>
  </si>
  <si>
    <t>S02001247</t>
  </si>
  <si>
    <t>West End North</t>
  </si>
  <si>
    <t>S02001248</t>
  </si>
  <si>
    <t>West End South</t>
  </si>
  <si>
    <t>S02001249</t>
  </si>
  <si>
    <t>City Centre West</t>
  </si>
  <si>
    <t>S02001250</t>
  </si>
  <si>
    <t>City Centre East</t>
  </si>
  <si>
    <t>S02001251</t>
  </si>
  <si>
    <t>Ferryhill North</t>
  </si>
  <si>
    <t>S02001252</t>
  </si>
  <si>
    <t>Ferryhill South</t>
  </si>
  <si>
    <t>S02001253</t>
  </si>
  <si>
    <t>Kincorth, Leggart and Nigg North</t>
  </si>
  <si>
    <t>S02001254</t>
  </si>
  <si>
    <t>Kincorth, Leggart and Nigg South</t>
  </si>
  <si>
    <t>S02001255</t>
  </si>
  <si>
    <t>Cove South</t>
  </si>
  <si>
    <t>S02001256</t>
  </si>
  <si>
    <t>Cove North</t>
  </si>
  <si>
    <t>S02001257</t>
  </si>
  <si>
    <t>Torry West</t>
  </si>
  <si>
    <t>S02001258</t>
  </si>
  <si>
    <t>Torry East</t>
  </si>
  <si>
    <t>S02001259</t>
  </si>
  <si>
    <t>Hanover South</t>
  </si>
  <si>
    <t>S02001260</t>
  </si>
  <si>
    <t>Hanover North</t>
  </si>
  <si>
    <t>S02001261</t>
  </si>
  <si>
    <t>George Street</t>
  </si>
  <si>
    <t>S02001262</t>
  </si>
  <si>
    <t>Ashgrove</t>
  </si>
  <si>
    <t>S02001263</t>
  </si>
  <si>
    <t>Froghall, Powis and Sunnybank</t>
  </si>
  <si>
    <t>S02001264</t>
  </si>
  <si>
    <t>Seaton</t>
  </si>
  <si>
    <t>S02001265</t>
  </si>
  <si>
    <t>Old Aberdeen</t>
  </si>
  <si>
    <t>S02001266</t>
  </si>
  <si>
    <t>Tillydrone</t>
  </si>
  <si>
    <t>S02001267</t>
  </si>
  <si>
    <t>Woodside</t>
  </si>
  <si>
    <t>S02001268</t>
  </si>
  <si>
    <t>Hilton</t>
  </si>
  <si>
    <t>S02001269</t>
  </si>
  <si>
    <t>Stockethill</t>
  </si>
  <si>
    <t>S02001270</t>
  </si>
  <si>
    <t>Mastrick</t>
  </si>
  <si>
    <t>S02001271</t>
  </si>
  <si>
    <t>Sheddocksley</t>
  </si>
  <si>
    <t>S02001272</t>
  </si>
  <si>
    <t>Cummings Park</t>
  </si>
  <si>
    <t>S02001273</t>
  </si>
  <si>
    <t>Northfield</t>
  </si>
  <si>
    <t>S02001274</t>
  </si>
  <si>
    <t>Heathryfold and Middlefield</t>
  </si>
  <si>
    <t>S02001275</t>
  </si>
  <si>
    <t>Kingswells</t>
  </si>
  <si>
    <t>S02001276</t>
  </si>
  <si>
    <t>Bucksburn South</t>
  </si>
  <si>
    <t>S02001277</t>
  </si>
  <si>
    <t>Bucksburn North</t>
  </si>
  <si>
    <t>S02001278</t>
  </si>
  <si>
    <t>Dyce</t>
  </si>
  <si>
    <t>S02001279</t>
  </si>
  <si>
    <t>Danestone</t>
  </si>
  <si>
    <t>S02001280</t>
  </si>
  <si>
    <t>Oldmachar West</t>
  </si>
  <si>
    <t>S02001281</t>
  </si>
  <si>
    <t>Oldmachar East</t>
  </si>
  <si>
    <t>S02001282</t>
  </si>
  <si>
    <t>Balgownie and Donmouth West</t>
  </si>
  <si>
    <t>S02001283</t>
  </si>
  <si>
    <t>Balgownie and Donmouth East</t>
  </si>
  <si>
    <t>S02001284</t>
  </si>
  <si>
    <t>Denmore</t>
  </si>
  <si>
    <t>S02001285</t>
  </si>
  <si>
    <t>East Cairngorms</t>
  </si>
  <si>
    <t>S02001286</t>
  </si>
  <si>
    <t>Aboyne and South Deeside</t>
  </si>
  <si>
    <t>S02001287</t>
  </si>
  <si>
    <t>Mearns and Laurencekirk</t>
  </si>
  <si>
    <t>S02001288</t>
  </si>
  <si>
    <t>Mearns South and Benholm</t>
  </si>
  <si>
    <t>S02001289</t>
  </si>
  <si>
    <t>Mearns North and Inverbervie</t>
  </si>
  <si>
    <t>S02001290</t>
  </si>
  <si>
    <t>Fetteresso, Netherley and Catter</t>
  </si>
  <si>
    <t>S02001291</t>
  </si>
  <si>
    <t>Stonehaven South</t>
  </si>
  <si>
    <t>S02001292</t>
  </si>
  <si>
    <t>Stonehaven North</t>
  </si>
  <si>
    <t>S02001293</t>
  </si>
  <si>
    <t>Newtonhill</t>
  </si>
  <si>
    <t>S02001294</t>
  </si>
  <si>
    <t>Portlethen</t>
  </si>
  <si>
    <t>S02001295</t>
  </si>
  <si>
    <t>Banchory-Devenick and Findon</t>
  </si>
  <si>
    <t>S02001296</t>
  </si>
  <si>
    <t>Dunecht, Durris and Drumoak</t>
  </si>
  <si>
    <t>S02001297</t>
  </si>
  <si>
    <t>Banchory East</t>
  </si>
  <si>
    <t>S02001298</t>
  </si>
  <si>
    <t>Banchory West</t>
  </si>
  <si>
    <t>S02001299</t>
  </si>
  <si>
    <t>Crathes and Torphins</t>
  </si>
  <si>
    <t>S02001300</t>
  </si>
  <si>
    <t>Cromar and Kildrummy</t>
  </si>
  <si>
    <t>S02001301</t>
  </si>
  <si>
    <t>Howe of Alford</t>
  </si>
  <si>
    <t>S02001302</t>
  </si>
  <si>
    <t>Kemnay</t>
  </si>
  <si>
    <t>S02001303</t>
  </si>
  <si>
    <t>Inverurie North</t>
  </si>
  <si>
    <t>S02001304</t>
  </si>
  <si>
    <t>Inverurie South</t>
  </si>
  <si>
    <t>S02001305</t>
  </si>
  <si>
    <t>Durno-Chapel of Garioch</t>
  </si>
  <si>
    <t>S02001306</t>
  </si>
  <si>
    <t>Kintore</t>
  </si>
  <si>
    <t>S02001307</t>
  </si>
  <si>
    <t>Blackburn</t>
  </si>
  <si>
    <t>S02001308</t>
  </si>
  <si>
    <t>Westhill North and South</t>
  </si>
  <si>
    <t>S02001309</t>
  </si>
  <si>
    <t>Westhill Central</t>
  </si>
  <si>
    <t>S02001310</t>
  </si>
  <si>
    <t>Garlogie and Elrick</t>
  </si>
  <si>
    <t>S02001311</t>
  </si>
  <si>
    <t>Newmachar and Fintray</t>
  </si>
  <si>
    <t>S02001312</t>
  </si>
  <si>
    <t>Balmedie and Potterton</t>
  </si>
  <si>
    <t>S02001313</t>
  </si>
  <si>
    <t>Ellon East</t>
  </si>
  <si>
    <t>S02001314</t>
  </si>
  <si>
    <t>Ellon West</t>
  </si>
  <si>
    <t>S02001315</t>
  </si>
  <si>
    <t>Ythanside</t>
  </si>
  <si>
    <t>S02001316</t>
  </si>
  <si>
    <t>Ythsie</t>
  </si>
  <si>
    <t>S02001317</t>
  </si>
  <si>
    <t>Barrahill</t>
  </si>
  <si>
    <t>S02001318</t>
  </si>
  <si>
    <t>Fyvie-Rothie</t>
  </si>
  <si>
    <t>S02001319</t>
  </si>
  <si>
    <t>Insch, Oyne and Ythanwells</t>
  </si>
  <si>
    <t>S02001320</t>
  </si>
  <si>
    <t>Clashindarroch</t>
  </si>
  <si>
    <t>S02001321</t>
  </si>
  <si>
    <t>Huntly</t>
  </si>
  <si>
    <t>S02001322</t>
  </si>
  <si>
    <t>Auchterless and Monquhitter</t>
  </si>
  <si>
    <t>S02001323</t>
  </si>
  <si>
    <t>Turriff</t>
  </si>
  <si>
    <t>S02001324</t>
  </si>
  <si>
    <t>Portsoy, Fordyce and Cornhill</t>
  </si>
  <si>
    <t>S02001325</t>
  </si>
  <si>
    <t>Aberchirder and Whitehills</t>
  </si>
  <si>
    <t>S02001326</t>
  </si>
  <si>
    <t>Banff</t>
  </si>
  <si>
    <t>S02001327</t>
  </si>
  <si>
    <t>Macduff</t>
  </si>
  <si>
    <t>S02001328</t>
  </si>
  <si>
    <t>Gardenstown and King Edward</t>
  </si>
  <si>
    <t>S02001329</t>
  </si>
  <si>
    <t>New Pitsligo</t>
  </si>
  <si>
    <t>S02001330</t>
  </si>
  <si>
    <t>Deer and Mormond</t>
  </si>
  <si>
    <t>S02001331</t>
  </si>
  <si>
    <t>Mintlaw</t>
  </si>
  <si>
    <t>S02001332</t>
  </si>
  <si>
    <t>Auchnagatt</t>
  </si>
  <si>
    <t>S02001333</t>
  </si>
  <si>
    <t>Cruden</t>
  </si>
  <si>
    <t>S02001334</t>
  </si>
  <si>
    <t>Peterhead Links</t>
  </si>
  <si>
    <t>S02001335</t>
  </si>
  <si>
    <t>Peterhead Bay</t>
  </si>
  <si>
    <t>S02001336</t>
  </si>
  <si>
    <t>Peterhead Harbour</t>
  </si>
  <si>
    <t>S02001337</t>
  </si>
  <si>
    <t>Peterhead Ugieside</t>
  </si>
  <si>
    <t>S02001338</t>
  </si>
  <si>
    <t>Longside and Rattray</t>
  </si>
  <si>
    <t>S02001339</t>
  </si>
  <si>
    <t>Rosehearty and Strathbeg</t>
  </si>
  <si>
    <t>S02001340</t>
  </si>
  <si>
    <t>Fraserburgh Smiddyhill</t>
  </si>
  <si>
    <t>S02001341</t>
  </si>
  <si>
    <t>Fraserburgh Lochpots</t>
  </si>
  <si>
    <t>S02001342</t>
  </si>
  <si>
    <t>Fraserburgh Central-Academy</t>
  </si>
  <si>
    <t>S02001343</t>
  </si>
  <si>
    <t>Fraserburgh Harbour and Broadsea</t>
  </si>
  <si>
    <t>S02001344</t>
  </si>
  <si>
    <t>South Angus</t>
  </si>
  <si>
    <t>S02001345</t>
  </si>
  <si>
    <t>Monikie</t>
  </si>
  <si>
    <t>S02001346</t>
  </si>
  <si>
    <t>Monifieth West</t>
  </si>
  <si>
    <t>S02001347</t>
  </si>
  <si>
    <t>Monifieth East</t>
  </si>
  <si>
    <t>S02001348</t>
  </si>
  <si>
    <t>Carnoustie West</t>
  </si>
  <si>
    <t>S02001349</t>
  </si>
  <si>
    <t>Carnoustie East</t>
  </si>
  <si>
    <t>S02001350</t>
  </si>
  <si>
    <t>Arbroath Landward</t>
  </si>
  <si>
    <t>S02001351</t>
  </si>
  <si>
    <t>Arbroath Kirkton</t>
  </si>
  <si>
    <t>S02001352</t>
  </si>
  <si>
    <t>Arbroath Keptie</t>
  </si>
  <si>
    <t>S02001353</t>
  </si>
  <si>
    <t>Arbroath Harbour</t>
  </si>
  <si>
    <t>S02001354</t>
  </si>
  <si>
    <t>Arbroath Cliffburn</t>
  </si>
  <si>
    <t>S02001355</t>
  </si>
  <si>
    <t>Arbroath Warddykes</t>
  </si>
  <si>
    <t>S02001356</t>
  </si>
  <si>
    <t>Lunan</t>
  </si>
  <si>
    <t>S02001357</t>
  </si>
  <si>
    <t>Montrose South</t>
  </si>
  <si>
    <t>S02001358</t>
  </si>
  <si>
    <t>Montrose North</t>
  </si>
  <si>
    <t>S02001359</t>
  </si>
  <si>
    <t>Hillside</t>
  </si>
  <si>
    <t>S02001360</t>
  </si>
  <si>
    <t>Friockheim</t>
  </si>
  <si>
    <t>S02001361</t>
  </si>
  <si>
    <t>Brechin East</t>
  </si>
  <si>
    <t>S02001362</t>
  </si>
  <si>
    <t>Brechin West</t>
  </si>
  <si>
    <t>S02001363</t>
  </si>
  <si>
    <t>Letham and Glamis</t>
  </si>
  <si>
    <t>S02001364</t>
  </si>
  <si>
    <t>Forfar East</t>
  </si>
  <si>
    <t>S02001365</t>
  </si>
  <si>
    <t>Forfar Central</t>
  </si>
  <si>
    <t>S02001366</t>
  </si>
  <si>
    <t>Forfar West</t>
  </si>
  <si>
    <t>S02001367</t>
  </si>
  <si>
    <t>Kirriemuir Landward</t>
  </si>
  <si>
    <t>S02001368</t>
  </si>
  <si>
    <t>Kirriemuir</t>
  </si>
  <si>
    <t>S02001369</t>
  </si>
  <si>
    <t>Angus Glens</t>
  </si>
  <si>
    <t>S02001370</t>
  </si>
  <si>
    <t>Mull, Iona, Coll and Tiree</t>
  </si>
  <si>
    <t>S02001371</t>
  </si>
  <si>
    <t>Oban South</t>
  </si>
  <si>
    <t>S02001372</t>
  </si>
  <si>
    <t>Oban North</t>
  </si>
  <si>
    <t>S02001373</t>
  </si>
  <si>
    <t>Benderloch Trail</t>
  </si>
  <si>
    <t>S02001374</t>
  </si>
  <si>
    <t>Loch Awe</t>
  </si>
  <si>
    <t>S02001375</t>
  </si>
  <si>
    <t>Mid Argyll</t>
  </si>
  <si>
    <t>S02001376</t>
  </si>
  <si>
    <t>Greater Lochgilphead</t>
  </si>
  <si>
    <t>S02001377</t>
  </si>
  <si>
    <t>Knapdale</t>
  </si>
  <si>
    <t>S02001378</t>
  </si>
  <si>
    <t>Whisky Isles</t>
  </si>
  <si>
    <t>S02001379</t>
  </si>
  <si>
    <t>Kintyre Trail</t>
  </si>
  <si>
    <t>S02001380</t>
  </si>
  <si>
    <t>Campbeltown</t>
  </si>
  <si>
    <t>S02001381</t>
  </si>
  <si>
    <t>Bute</t>
  </si>
  <si>
    <t>S02001382</t>
  </si>
  <si>
    <t>Rothesay Town</t>
  </si>
  <si>
    <t>S02001383</t>
  </si>
  <si>
    <t>Cowal South</t>
  </si>
  <si>
    <t>S02001384</t>
  </si>
  <si>
    <t>Cowal North</t>
  </si>
  <si>
    <t>S02001385</t>
  </si>
  <si>
    <t>Hunter's Quay</t>
  </si>
  <si>
    <t>S02001386</t>
  </si>
  <si>
    <t>Dunoon</t>
  </si>
  <si>
    <t>S02001387</t>
  </si>
  <si>
    <t>Garelochhead</t>
  </si>
  <si>
    <t>S02001388</t>
  </si>
  <si>
    <t>Helensburgh West and Rhu</t>
  </si>
  <si>
    <t>S02001389</t>
  </si>
  <si>
    <t>Helensburgh North</t>
  </si>
  <si>
    <t>S02001390</t>
  </si>
  <si>
    <t>Helensburgh Centre</t>
  </si>
  <si>
    <t>S02001391</t>
  </si>
  <si>
    <t>Helensburgh East</t>
  </si>
  <si>
    <t>S02001392</t>
  </si>
  <si>
    <t>Lomond Shore</t>
  </si>
  <si>
    <t>S02001393</t>
  </si>
  <si>
    <t>Tullibody South</t>
  </si>
  <si>
    <t>S02001394</t>
  </si>
  <si>
    <t>Tullibody North and Glenochil</t>
  </si>
  <si>
    <t>S02001395</t>
  </si>
  <si>
    <t>Menstrie</t>
  </si>
  <si>
    <t>S02001396</t>
  </si>
  <si>
    <t>Alva</t>
  </si>
  <si>
    <t>S02001397</t>
  </si>
  <si>
    <t>Fishcross, Devon Village and Coalsnaughton</t>
  </si>
  <si>
    <t>S02001398</t>
  </si>
  <si>
    <t>Tillicoultry</t>
  </si>
  <si>
    <t>S02001399</t>
  </si>
  <si>
    <t>Dollar and Muckhart</t>
  </si>
  <si>
    <t>S02001400</t>
  </si>
  <si>
    <t>Clackmannan, Kennet and Forestmill</t>
  </si>
  <si>
    <t>S02001401</t>
  </si>
  <si>
    <t>Sauchie</t>
  </si>
  <si>
    <t>S02001402</t>
  </si>
  <si>
    <t>Alloa South and East</t>
  </si>
  <si>
    <t>S02001403</t>
  </si>
  <si>
    <t>Alloa North</t>
  </si>
  <si>
    <t>S02001404</t>
  </si>
  <si>
    <t>Alloa West</t>
  </si>
  <si>
    <t>S02001405</t>
  </si>
  <si>
    <t>Stranraer West</t>
  </si>
  <si>
    <t>S02001406</t>
  </si>
  <si>
    <t>Stranraer East</t>
  </si>
  <si>
    <t>S02001407</t>
  </si>
  <si>
    <t>Stranraer South</t>
  </si>
  <si>
    <t>S02001408</t>
  </si>
  <si>
    <t>Rhins North</t>
  </si>
  <si>
    <t>S02001409</t>
  </si>
  <si>
    <t>Rhins South</t>
  </si>
  <si>
    <t>S02001410</t>
  </si>
  <si>
    <t>Machars North</t>
  </si>
  <si>
    <t>S02001411</t>
  </si>
  <si>
    <t>Machars South</t>
  </si>
  <si>
    <t>S02001412</t>
  </si>
  <si>
    <t>Newton Stewart</t>
  </si>
  <si>
    <t>S02001413</t>
  </si>
  <si>
    <t>Gatehouse</t>
  </si>
  <si>
    <t>S02001414</t>
  </si>
  <si>
    <t>Kirkcudbright</t>
  </si>
  <si>
    <t>S02001415</t>
  </si>
  <si>
    <t>Castle Douglas</t>
  </si>
  <si>
    <t>S02001416</t>
  </si>
  <si>
    <t>Dalbeattie</t>
  </si>
  <si>
    <t>S02001417</t>
  </si>
  <si>
    <t>Dalbeattie Rural</t>
  </si>
  <si>
    <t>S02001418</t>
  </si>
  <si>
    <t>Glenkens</t>
  </si>
  <si>
    <t>S02001419</t>
  </si>
  <si>
    <t>Upper Nithsdale</t>
  </si>
  <si>
    <t>S02001420</t>
  </si>
  <si>
    <t>Thornhill</t>
  </si>
  <si>
    <t>S02001421</t>
  </si>
  <si>
    <t>Mid Nithsdale</t>
  </si>
  <si>
    <t>S02001422</t>
  </si>
  <si>
    <t>Shawhead</t>
  </si>
  <si>
    <t>S02001423</t>
  </si>
  <si>
    <t>Lochside and Lincluden</t>
  </si>
  <si>
    <t>S02001424</t>
  </si>
  <si>
    <t>Summerville</t>
  </si>
  <si>
    <t>S02001425</t>
  </si>
  <si>
    <t>Troqueer</t>
  </si>
  <si>
    <t>S02001426</t>
  </si>
  <si>
    <t>New Abbey</t>
  </si>
  <si>
    <t>S02001427</t>
  </si>
  <si>
    <t>Kingholm</t>
  </si>
  <si>
    <t>S02001428</t>
  </si>
  <si>
    <t>Calside</t>
  </si>
  <si>
    <t>S02001429</t>
  </si>
  <si>
    <t>Georgetown</t>
  </si>
  <si>
    <t>S02001430</t>
  </si>
  <si>
    <t>Dumfries Central</t>
  </si>
  <si>
    <t>S02001431</t>
  </si>
  <si>
    <t>Nunholm</t>
  </si>
  <si>
    <t>S02001432</t>
  </si>
  <si>
    <t>Locharbriggs</t>
  </si>
  <si>
    <t>S02001433</t>
  </si>
  <si>
    <t>Heathhall</t>
  </si>
  <si>
    <t>S02001434</t>
  </si>
  <si>
    <t>Collin</t>
  </si>
  <si>
    <t>S02001435</t>
  </si>
  <si>
    <t>Lochmaben</t>
  </si>
  <si>
    <t>S02001436</t>
  </si>
  <si>
    <t>Lockerbie</t>
  </si>
  <si>
    <t>S02001437</t>
  </si>
  <si>
    <t>Moffat</t>
  </si>
  <si>
    <t>S02001438</t>
  </si>
  <si>
    <t>Langholm and Eskdale</t>
  </si>
  <si>
    <t>S02001439</t>
  </si>
  <si>
    <t>Annandale East</t>
  </si>
  <si>
    <t>S02001440</t>
  </si>
  <si>
    <t>Annandale West</t>
  </si>
  <si>
    <t>S02001441</t>
  </si>
  <si>
    <t>Annan West</t>
  </si>
  <si>
    <t>S02001442</t>
  </si>
  <si>
    <t>Annan East</t>
  </si>
  <si>
    <t>S02001443</t>
  </si>
  <si>
    <t>Eastriggs</t>
  </si>
  <si>
    <t>S02001444</t>
  </si>
  <si>
    <t>Gretna</t>
  </si>
  <si>
    <t>S02001445</t>
  </si>
  <si>
    <t>Westend</t>
  </si>
  <si>
    <t>S02001446</t>
  </si>
  <si>
    <t>Perth Road</t>
  </si>
  <si>
    <t>S02001447</t>
  </si>
  <si>
    <t>Logie and Blackness</t>
  </si>
  <si>
    <t>S02001448</t>
  </si>
  <si>
    <t>City Centre</t>
  </si>
  <si>
    <t>S02001449</t>
  </si>
  <si>
    <t>Docks and Wellgate</t>
  </si>
  <si>
    <t>S02001450</t>
  </si>
  <si>
    <t>Hilltown</t>
  </si>
  <si>
    <t>S02001451</t>
  </si>
  <si>
    <t>The Glens</t>
  </si>
  <si>
    <t>S02001452</t>
  </si>
  <si>
    <t>Stobswell</t>
  </si>
  <si>
    <t>S02001453</t>
  </si>
  <si>
    <t>Baxter Park</t>
  </si>
  <si>
    <t>S02001454</t>
  </si>
  <si>
    <t>Craigie and  Craigiebank</t>
  </si>
  <si>
    <t>S02001455</t>
  </si>
  <si>
    <t>Douglas West</t>
  </si>
  <si>
    <t>S02001456</t>
  </si>
  <si>
    <t>West Ferry</t>
  </si>
  <si>
    <t>S02001457</t>
  </si>
  <si>
    <t>Douglas East</t>
  </si>
  <si>
    <t>S02001458</t>
  </si>
  <si>
    <t>Broughty Ferry West</t>
  </si>
  <si>
    <t>S02001459</t>
  </si>
  <si>
    <t>Broughty Ferry East</t>
  </si>
  <si>
    <t>S02001460</t>
  </si>
  <si>
    <t>Barnhill</t>
  </si>
  <si>
    <t>S02001461</t>
  </si>
  <si>
    <t>West Pitkerro</t>
  </si>
  <si>
    <t>S02001462</t>
  </si>
  <si>
    <t>Whitfield</t>
  </si>
  <si>
    <t>S02001463</t>
  </si>
  <si>
    <t>Fintry</t>
  </si>
  <si>
    <t>S02001464</t>
  </si>
  <si>
    <t>Linlathen and Midcraigie</t>
  </si>
  <si>
    <t>S02001465</t>
  </si>
  <si>
    <t>Caird Park</t>
  </si>
  <si>
    <t>S02001466</t>
  </si>
  <si>
    <t>Kirkton</t>
  </si>
  <si>
    <t>S02001467</t>
  </si>
  <si>
    <t>Downfield</t>
  </si>
  <si>
    <t>S02001468</t>
  </si>
  <si>
    <t>Fairmuir</t>
  </si>
  <si>
    <t>S02001469</t>
  </si>
  <si>
    <t>Law</t>
  </si>
  <si>
    <t>S02001470</t>
  </si>
  <si>
    <t>Balgay</t>
  </si>
  <si>
    <t>S02001471</t>
  </si>
  <si>
    <t>Menzieshill</t>
  </si>
  <si>
    <t>S02001472</t>
  </si>
  <si>
    <t>Charleston</t>
  </si>
  <si>
    <t>S02001473</t>
  </si>
  <si>
    <t>Lochee</t>
  </si>
  <si>
    <t>S02001474</t>
  </si>
  <si>
    <t>Ardler and St Marys</t>
  </si>
  <si>
    <t>S02001475</t>
  </si>
  <si>
    <t>Western Edge</t>
  </si>
  <si>
    <t>S02001476</t>
  </si>
  <si>
    <t>Doon Valley South</t>
  </si>
  <si>
    <t>S02001477</t>
  </si>
  <si>
    <t>Doon Valley North</t>
  </si>
  <si>
    <t>S02001478</t>
  </si>
  <si>
    <t>Mauchline Rural</t>
  </si>
  <si>
    <t>S02001479</t>
  </si>
  <si>
    <t>Drongan</t>
  </si>
  <si>
    <t>S02001480</t>
  </si>
  <si>
    <t>Mauchline</t>
  </si>
  <si>
    <t>S02001481</t>
  </si>
  <si>
    <t>Cumnock Rural</t>
  </si>
  <si>
    <t>S02001482</t>
  </si>
  <si>
    <t>New Cumnock</t>
  </si>
  <si>
    <t>S02001483</t>
  </si>
  <si>
    <t>Cumnock South and Craigens</t>
  </si>
  <si>
    <t>S02001484</t>
  </si>
  <si>
    <t>Cumnock North</t>
  </si>
  <si>
    <t>S02001485</t>
  </si>
  <si>
    <t>Auchinleck</t>
  </si>
  <si>
    <t>S02001486</t>
  </si>
  <si>
    <t>Northern and Irvine Valley Rural</t>
  </si>
  <si>
    <t>S02001487</t>
  </si>
  <si>
    <t>Stewarton East</t>
  </si>
  <si>
    <t>S02001488</t>
  </si>
  <si>
    <t>Stewarton West</t>
  </si>
  <si>
    <t>S02001489</t>
  </si>
  <si>
    <t>Darvel</t>
  </si>
  <si>
    <t>S02001490</t>
  </si>
  <si>
    <t>Newmilns</t>
  </si>
  <si>
    <t>S02001491</t>
  </si>
  <si>
    <t>Galston</t>
  </si>
  <si>
    <t>S02001492</t>
  </si>
  <si>
    <t>Earlston and Hurlford Rural</t>
  </si>
  <si>
    <t>S02001493</t>
  </si>
  <si>
    <t>Shortlees</t>
  </si>
  <si>
    <t>S02001494</t>
  </si>
  <si>
    <t>Bellfield and Kirkstyle</t>
  </si>
  <si>
    <t>S02001495</t>
  </si>
  <si>
    <t>Kilmarnock South Central and Caprington</t>
  </si>
  <si>
    <t>S02001496</t>
  </si>
  <si>
    <t>Piersland</t>
  </si>
  <si>
    <t>S02001497</t>
  </si>
  <si>
    <t>New Farm Loch South</t>
  </si>
  <si>
    <t>S02001498</t>
  </si>
  <si>
    <t>Dean and New Farm Loch North</t>
  </si>
  <si>
    <t>S02001499</t>
  </si>
  <si>
    <t>Southcraig and Beansburn</t>
  </si>
  <si>
    <t>S02001500</t>
  </si>
  <si>
    <t>Altonhill North and Onthank</t>
  </si>
  <si>
    <t>S02001501</t>
  </si>
  <si>
    <t>Altonhill South, Longpark and Hillhead</t>
  </si>
  <si>
    <t>S02001502</t>
  </si>
  <si>
    <t>Bonnyton and Town Centre</t>
  </si>
  <si>
    <t>S02001503</t>
  </si>
  <si>
    <t>Grange, Howard and Gargieston</t>
  </si>
  <si>
    <t>S02001504</t>
  </si>
  <si>
    <t>Crosshouse, Gatehead and Kilmaurs Rural</t>
  </si>
  <si>
    <t>S02001505</t>
  </si>
  <si>
    <t>Kilmaurs</t>
  </si>
  <si>
    <t>S02001506</t>
  </si>
  <si>
    <t>West Clober and Mains Estate</t>
  </si>
  <si>
    <t>S02001507</t>
  </si>
  <si>
    <t>East Clober and Mains Estate</t>
  </si>
  <si>
    <t>S02001508</t>
  </si>
  <si>
    <t>Barloch</t>
  </si>
  <si>
    <t>S02001509</t>
  </si>
  <si>
    <t>Keystone and Dougalston</t>
  </si>
  <si>
    <t>S02001510</t>
  </si>
  <si>
    <t>Kilmardinny East</t>
  </si>
  <si>
    <t>S02001511</t>
  </si>
  <si>
    <t>Kilmardinny West</t>
  </si>
  <si>
    <t>S02001512</t>
  </si>
  <si>
    <t>North Castlehill and Thorn</t>
  </si>
  <si>
    <t>S02001513</t>
  </si>
  <si>
    <t>South Castlehill and Thorn</t>
  </si>
  <si>
    <t>S02001514</t>
  </si>
  <si>
    <t>Westerton West</t>
  </si>
  <si>
    <t>S02001515</t>
  </si>
  <si>
    <t>Westerton East</t>
  </si>
  <si>
    <t>S02001516</t>
  </si>
  <si>
    <t>Kessington West</t>
  </si>
  <si>
    <t>S02001517</t>
  </si>
  <si>
    <t>Kessington East</t>
  </si>
  <si>
    <t>S02001518</t>
  </si>
  <si>
    <t>Torrance and Balmore</t>
  </si>
  <si>
    <t>S02001519</t>
  </si>
  <si>
    <t>Bishopbriggs North and Kenmure</t>
  </si>
  <si>
    <t>S02001520</t>
  </si>
  <si>
    <t>Bishopbriggs West and Cadder</t>
  </si>
  <si>
    <t>S02001521</t>
  </si>
  <si>
    <t>Auchinairn</t>
  </si>
  <si>
    <t>S02001522</t>
  </si>
  <si>
    <t>Woodhill East</t>
  </si>
  <si>
    <t>S02001523</t>
  </si>
  <si>
    <t>Woodhill West</t>
  </si>
  <si>
    <t>S02001524</t>
  </si>
  <si>
    <t>Lenzie North</t>
  </si>
  <si>
    <t>S02001525</t>
  </si>
  <si>
    <t>Lenzie South</t>
  </si>
  <si>
    <t>S02001526</t>
  </si>
  <si>
    <t>Kirkintilloch South</t>
  </si>
  <si>
    <t>S02001527</t>
  </si>
  <si>
    <t>Kirkintilloch West</t>
  </si>
  <si>
    <t>S02001528</t>
  </si>
  <si>
    <t>Hillhead</t>
  </si>
  <si>
    <t>S02001529</t>
  </si>
  <si>
    <t>Rosebank and Waterside</t>
  </si>
  <si>
    <t>S02001530</t>
  </si>
  <si>
    <t>Twechar and Harestanes East</t>
  </si>
  <si>
    <t>S02001531</t>
  </si>
  <si>
    <t>Harestanes</t>
  </si>
  <si>
    <t>S02001532</t>
  </si>
  <si>
    <t>Milton of Campsie</t>
  </si>
  <si>
    <t>S02001533</t>
  </si>
  <si>
    <t>Lennoxtown</t>
  </si>
  <si>
    <t>S02001534</t>
  </si>
  <si>
    <t>IZ01</t>
  </si>
  <si>
    <t>S02001535</t>
  </si>
  <si>
    <t>IZ02</t>
  </si>
  <si>
    <t>S02001536</t>
  </si>
  <si>
    <t>IZ03</t>
  </si>
  <si>
    <t>S02001537</t>
  </si>
  <si>
    <t>IZ04</t>
  </si>
  <si>
    <t>S02001538</t>
  </si>
  <si>
    <t>IZ05</t>
  </si>
  <si>
    <t>S02001539</t>
  </si>
  <si>
    <t>IZ06</t>
  </si>
  <si>
    <t>S02001540</t>
  </si>
  <si>
    <t>IZ07</t>
  </si>
  <si>
    <t>S02001541</t>
  </si>
  <si>
    <t>IZ08</t>
  </si>
  <si>
    <t>S02001542</t>
  </si>
  <si>
    <t>IZ09</t>
  </si>
  <si>
    <t>S02001543</t>
  </si>
  <si>
    <t>IZ10</t>
  </si>
  <si>
    <t>S02001544</t>
  </si>
  <si>
    <t>IZ11</t>
  </si>
  <si>
    <t>S02001545</t>
  </si>
  <si>
    <t>IZ12</t>
  </si>
  <si>
    <t>S02001546</t>
  </si>
  <si>
    <t>IZ13</t>
  </si>
  <si>
    <t>S02001547</t>
  </si>
  <si>
    <t>IZ14</t>
  </si>
  <si>
    <t>S02001548</t>
  </si>
  <si>
    <t>IZ15</t>
  </si>
  <si>
    <t>S02001549</t>
  </si>
  <si>
    <t>IZ16</t>
  </si>
  <si>
    <t>S02001550</t>
  </si>
  <si>
    <t>IZ17</t>
  </si>
  <si>
    <t>S02001551</t>
  </si>
  <si>
    <t>IZ18</t>
  </si>
  <si>
    <t>S02001552</t>
  </si>
  <si>
    <t>IZ19</t>
  </si>
  <si>
    <t>S02001553</t>
  </si>
  <si>
    <t>IZ20</t>
  </si>
  <si>
    <t>S02001554</t>
  </si>
  <si>
    <t>IZ21</t>
  </si>
  <si>
    <t>S02001555</t>
  </si>
  <si>
    <t>IZ22</t>
  </si>
  <si>
    <t>S02001556</t>
  </si>
  <si>
    <t>Neilston and Uplawmoor</t>
  </si>
  <si>
    <t>S02001557</t>
  </si>
  <si>
    <t>Cross Stobbs</t>
  </si>
  <si>
    <t>S02001558</t>
  </si>
  <si>
    <t>Dunterlie, East Arthurlie and Dovecothall</t>
  </si>
  <si>
    <t>S02001559</t>
  </si>
  <si>
    <t>Arthurlie and Gateside</t>
  </si>
  <si>
    <t>S02001560</t>
  </si>
  <si>
    <t>Auchenback</t>
  </si>
  <si>
    <t>S02001561</t>
  </si>
  <si>
    <t>Crookfur and Fruin</t>
  </si>
  <si>
    <t>S02001562</t>
  </si>
  <si>
    <t>Mearns Village, Westacres and Greenfarm</t>
  </si>
  <si>
    <t>S02001563</t>
  </si>
  <si>
    <t>Whitecraigs and Broom</t>
  </si>
  <si>
    <t>S02001564</t>
  </si>
  <si>
    <t>Mearnskirk and South Kirkhill</t>
  </si>
  <si>
    <t>S02001565</t>
  </si>
  <si>
    <t>Eaglesham and Waterfoot</t>
  </si>
  <si>
    <t>S02001566</t>
  </si>
  <si>
    <t>North Kirkhill</t>
  </si>
  <si>
    <t>S02001567</t>
  </si>
  <si>
    <t>Busby</t>
  </si>
  <si>
    <t>S02001568</t>
  </si>
  <si>
    <t>Clarkston and Sheddens</t>
  </si>
  <si>
    <t>S02001569</t>
  </si>
  <si>
    <t>Williamwood</t>
  </si>
  <si>
    <t>S02001570</t>
  </si>
  <si>
    <t>Stamperland</t>
  </si>
  <si>
    <t>S02001571</t>
  </si>
  <si>
    <t>Netherlee</t>
  </si>
  <si>
    <t>S02001572</t>
  </si>
  <si>
    <t>Merrylee and Braidbar</t>
  </si>
  <si>
    <t>S02001573</t>
  </si>
  <si>
    <t>Lower Whitecraigs and South Giffnock</t>
  </si>
  <si>
    <t>S02001574</t>
  </si>
  <si>
    <t>North Giffnock and North Thornliebank</t>
  </si>
  <si>
    <t>S02001575</t>
  </si>
  <si>
    <t>South Thornliebank and Woodfarm</t>
  </si>
  <si>
    <t>S02001576</t>
  </si>
  <si>
    <t>Balerno and Bonnington Village</t>
  </si>
  <si>
    <t>S02001577</t>
  </si>
  <si>
    <t>Currie West</t>
  </si>
  <si>
    <t>S02001578</t>
  </si>
  <si>
    <t>Currie East</t>
  </si>
  <si>
    <t>S02001579</t>
  </si>
  <si>
    <t>Baberton and Juniper Green</t>
  </si>
  <si>
    <t>S02001580</t>
  </si>
  <si>
    <t>Bonaly and The Pentlands</t>
  </si>
  <si>
    <t>S02001581</t>
  </si>
  <si>
    <t>Colinton and Kingsknowe</t>
  </si>
  <si>
    <t>S02001582</t>
  </si>
  <si>
    <t>Clovenstone and Wester Hailes</t>
  </si>
  <si>
    <t>S02001583</t>
  </si>
  <si>
    <t>The Calders</t>
  </si>
  <si>
    <t>S02001584</t>
  </si>
  <si>
    <t>Murrayburn and Wester Hailes North</t>
  </si>
  <si>
    <t>S02001585</t>
  </si>
  <si>
    <t>Parkhead and Sighthill</t>
  </si>
  <si>
    <t>S02001586</t>
  </si>
  <si>
    <t>Broomhouse and Bankhead</t>
  </si>
  <si>
    <t>S02001587</t>
  </si>
  <si>
    <t>Stenhouse and Saughton Mains</t>
  </si>
  <si>
    <t>S02001588</t>
  </si>
  <si>
    <t>Longstone and Saughton</t>
  </si>
  <si>
    <t>S02001589</t>
  </si>
  <si>
    <t>Slateford and Chesser</t>
  </si>
  <si>
    <t>S02001590</t>
  </si>
  <si>
    <t>Gorgie West</t>
  </si>
  <si>
    <t>S02001591</t>
  </si>
  <si>
    <t>Gorgie East</t>
  </si>
  <si>
    <t>S02001592</t>
  </si>
  <si>
    <t>Shandon</t>
  </si>
  <si>
    <t>S02001593</t>
  </si>
  <si>
    <t>Craiglockhart</t>
  </si>
  <si>
    <t>S02001594</t>
  </si>
  <si>
    <t>Morningside and Craighouse</t>
  </si>
  <si>
    <t>S02001595</t>
  </si>
  <si>
    <t>Greenbank and The Braids</t>
  </si>
  <si>
    <t>S02001596</t>
  </si>
  <si>
    <t>Colinton Mains and Firrhill</t>
  </si>
  <si>
    <t>S02001597</t>
  </si>
  <si>
    <t>Oxgangs</t>
  </si>
  <si>
    <t>S02001598</t>
  </si>
  <si>
    <t>Comiston and Swanston</t>
  </si>
  <si>
    <t>S02001599</t>
  </si>
  <si>
    <t>Fairmilehead</t>
  </si>
  <si>
    <t>S02001600</t>
  </si>
  <si>
    <t>Gilmerton South and the Murrays</t>
  </si>
  <si>
    <t>S02001601</t>
  </si>
  <si>
    <t>Mortonhall and Anwickhill</t>
  </si>
  <si>
    <t>S02001602</t>
  </si>
  <si>
    <t>Gracemount, Southhouse and Burdiehouse</t>
  </si>
  <si>
    <t>S02001603</t>
  </si>
  <si>
    <t>Hyvots and Gilmerton</t>
  </si>
  <si>
    <t>S02001604</t>
  </si>
  <si>
    <t>Fernieside and Moredun South</t>
  </si>
  <si>
    <t>S02001605</t>
  </si>
  <si>
    <t>Moredun and Craigour</t>
  </si>
  <si>
    <t>S02001606</t>
  </si>
  <si>
    <t>Liberton East</t>
  </si>
  <si>
    <t>S02001607</t>
  </si>
  <si>
    <t>Liberton West and Braid Hills</t>
  </si>
  <si>
    <t>S02001608</t>
  </si>
  <si>
    <t>The Inch</t>
  </si>
  <si>
    <t>S02001609</t>
  </si>
  <si>
    <t>Blackford, West Mains and Mayfield Road</t>
  </si>
  <si>
    <t>S02001610</t>
  </si>
  <si>
    <t>Prestonfield</t>
  </si>
  <si>
    <t>S02001611</t>
  </si>
  <si>
    <t>Newington and Dalkeith Road</t>
  </si>
  <si>
    <t>S02001612</t>
  </si>
  <si>
    <t>The Grange</t>
  </si>
  <si>
    <t>S02001613</t>
  </si>
  <si>
    <t>Marchmont East and Sciennes</t>
  </si>
  <si>
    <t>S02001614</t>
  </si>
  <si>
    <t>Marchmont West</t>
  </si>
  <si>
    <t>S02001615</t>
  </si>
  <si>
    <t>Morningside</t>
  </si>
  <si>
    <t>S02001616</t>
  </si>
  <si>
    <t>Merchiston and Greenhill</t>
  </si>
  <si>
    <t>S02001617</t>
  </si>
  <si>
    <t>Bruntsfield</t>
  </si>
  <si>
    <t>S02001618</t>
  </si>
  <si>
    <t>Polwarth</t>
  </si>
  <si>
    <t>S02001619</t>
  </si>
  <si>
    <t>Dalry and Fountainbridge</t>
  </si>
  <si>
    <t>S02001620</t>
  </si>
  <si>
    <t>Tollcross</t>
  </si>
  <si>
    <t>S02001621</t>
  </si>
  <si>
    <t>Meadows and Southside</t>
  </si>
  <si>
    <t>S02001622</t>
  </si>
  <si>
    <t>Old Town, Princes Street and Leith Street</t>
  </si>
  <si>
    <t>S02001623</t>
  </si>
  <si>
    <t>Canongate, Southside and Dumbiedykes</t>
  </si>
  <si>
    <t>S02001624</t>
  </si>
  <si>
    <t>Abbeyhill</t>
  </si>
  <si>
    <t>S02001625</t>
  </si>
  <si>
    <t>Meadowbank and Abbeyhill North</t>
  </si>
  <si>
    <t>S02001626</t>
  </si>
  <si>
    <t>Willowbrae and Duddingston Village</t>
  </si>
  <si>
    <t>S02001627</t>
  </si>
  <si>
    <t>Craigmillar</t>
  </si>
  <si>
    <t>S02001628</t>
  </si>
  <si>
    <t>Niddrie</t>
  </si>
  <si>
    <t>S02001629</t>
  </si>
  <si>
    <t>Bingham, Magdalene and The Christians</t>
  </si>
  <si>
    <t>S02001630</t>
  </si>
  <si>
    <t>Jewel, Brunstane and Newcraighall</t>
  </si>
  <si>
    <t>S02001631</t>
  </si>
  <si>
    <t>Joppa</t>
  </si>
  <si>
    <t>S02001632</t>
  </si>
  <si>
    <t>Portobello</t>
  </si>
  <si>
    <t>S02001633</t>
  </si>
  <si>
    <t>Duddingston and Portobello South</t>
  </si>
  <si>
    <t>S02001634</t>
  </si>
  <si>
    <t>Mountcastle</t>
  </si>
  <si>
    <t>S02001635</t>
  </si>
  <si>
    <t>Northfield and Piershill</t>
  </si>
  <si>
    <t>S02001636</t>
  </si>
  <si>
    <t>Craigentinny</t>
  </si>
  <si>
    <t>S02001637</t>
  </si>
  <si>
    <t>Restalrig (Loganlea) and Craigentinny West</t>
  </si>
  <si>
    <t>S02001638</t>
  </si>
  <si>
    <t>Restalrig and Lochend</t>
  </si>
  <si>
    <t>S02001639</t>
  </si>
  <si>
    <t>Leith (Hermitage and Prospect Bank)</t>
  </si>
  <si>
    <t>S02001640</t>
  </si>
  <si>
    <t>Western Harbour and Leith Docks</t>
  </si>
  <si>
    <t>S02001641</t>
  </si>
  <si>
    <t>North Leith and Newhaven</t>
  </si>
  <si>
    <t>S02001642</t>
  </si>
  <si>
    <t>The Shore and Constitution Street</t>
  </si>
  <si>
    <t>S02001643</t>
  </si>
  <si>
    <t>Great Junction Street</t>
  </si>
  <si>
    <t>S02001644</t>
  </si>
  <si>
    <t>South Leith</t>
  </si>
  <si>
    <t>S02001645</t>
  </si>
  <si>
    <t>Easter Road and Hawkhill Avenue</t>
  </si>
  <si>
    <t>S02001646</t>
  </si>
  <si>
    <t>Leith (Albert Street)</t>
  </si>
  <si>
    <t>S02001647</t>
  </si>
  <si>
    <t>Hillside and Calton Hill</t>
  </si>
  <si>
    <t>S02001648</t>
  </si>
  <si>
    <t>Pilrig</t>
  </si>
  <si>
    <t>S02001649</t>
  </si>
  <si>
    <t>Bonnington</t>
  </si>
  <si>
    <t>S02001650</t>
  </si>
  <si>
    <t>Trinity East and The Dudleys</t>
  </si>
  <si>
    <t>S02001651</t>
  </si>
  <si>
    <t>Trinity</t>
  </si>
  <si>
    <t>S02001652</t>
  </si>
  <si>
    <t>Inverleith, Goldenacre and Warriston</t>
  </si>
  <si>
    <t>S02001653</t>
  </si>
  <si>
    <t>Broughton North and Powderhall</t>
  </si>
  <si>
    <t>S02001654</t>
  </si>
  <si>
    <t>Broughton South</t>
  </si>
  <si>
    <t>S02001655</t>
  </si>
  <si>
    <t>New Town East and Gayfield</t>
  </si>
  <si>
    <t>S02001656</t>
  </si>
  <si>
    <t>New Town West</t>
  </si>
  <si>
    <t>S02001657</t>
  </si>
  <si>
    <t>Canonmills and New Town North</t>
  </si>
  <si>
    <t>S02001658</t>
  </si>
  <si>
    <t>Stockbridge</t>
  </si>
  <si>
    <t>S02001659</t>
  </si>
  <si>
    <t>Comely Bank</t>
  </si>
  <si>
    <t>S02001660</t>
  </si>
  <si>
    <t>Deans Village</t>
  </si>
  <si>
    <t>S02001661</t>
  </si>
  <si>
    <t>Balgreen and Roseburn</t>
  </si>
  <si>
    <t>S02001662</t>
  </si>
  <si>
    <t>Murrayfield and Ravelston</t>
  </si>
  <si>
    <t>S02001663</t>
  </si>
  <si>
    <t>Craigleith, Orchard Brae and Crewe Toll</t>
  </si>
  <si>
    <t>S02001664</t>
  </si>
  <si>
    <t>Blackhall</t>
  </si>
  <si>
    <t>S02001665</t>
  </si>
  <si>
    <t>Drylaw</t>
  </si>
  <si>
    <t>S02001666</t>
  </si>
  <si>
    <t>West Pilton</t>
  </si>
  <si>
    <t>S02001667</t>
  </si>
  <si>
    <t>Boswall and Pilton</t>
  </si>
  <si>
    <t>S02001668</t>
  </si>
  <si>
    <t>Granton South and Wardieburn</t>
  </si>
  <si>
    <t>S02001669</t>
  </si>
  <si>
    <t>Granton and Royston Mains</t>
  </si>
  <si>
    <t>S02001670</t>
  </si>
  <si>
    <t>Granton West and Salvesen</t>
  </si>
  <si>
    <t>S02001671</t>
  </si>
  <si>
    <t>Muirhouse</t>
  </si>
  <si>
    <t>S02001672</t>
  </si>
  <si>
    <t>Silverknowes and Davidson's Mains</t>
  </si>
  <si>
    <t>S02001673</t>
  </si>
  <si>
    <t>Cramond</t>
  </si>
  <si>
    <t>S02001674</t>
  </si>
  <si>
    <t>Barnton, Cammo and Cramond South</t>
  </si>
  <si>
    <t>S02001675</t>
  </si>
  <si>
    <t>Clermiston and Drumbrae</t>
  </si>
  <si>
    <t>S02001676</t>
  </si>
  <si>
    <t>East Craigs North</t>
  </si>
  <si>
    <t>S02001677</t>
  </si>
  <si>
    <t>East Craigs South</t>
  </si>
  <si>
    <t>S02001678</t>
  </si>
  <si>
    <t>Corstorphine North</t>
  </si>
  <si>
    <t>S02001679</t>
  </si>
  <si>
    <t>Corstorphine</t>
  </si>
  <si>
    <t>S02001680</t>
  </si>
  <si>
    <t>Carrick Knowe</t>
  </si>
  <si>
    <t>S02001681</t>
  </si>
  <si>
    <t>Corstorphine South</t>
  </si>
  <si>
    <t>S02001682</t>
  </si>
  <si>
    <t>South Gyle</t>
  </si>
  <si>
    <t>S02001683</t>
  </si>
  <si>
    <t>Ratho, Ingliston and Gogar</t>
  </si>
  <si>
    <t>S02001684</t>
  </si>
  <si>
    <t>Dalmeny, Kirkliston and Newbridge</t>
  </si>
  <si>
    <t>S02001685</t>
  </si>
  <si>
    <t>Queensferry East</t>
  </si>
  <si>
    <t>S02001686</t>
  </si>
  <si>
    <t>Queensferry West</t>
  </si>
  <si>
    <t>S02001687</t>
  </si>
  <si>
    <t>Barra and South Uist</t>
  </si>
  <si>
    <t>S02001688</t>
  </si>
  <si>
    <t>Benbecula and North Uist</t>
  </si>
  <si>
    <t>S02001689</t>
  </si>
  <si>
    <t>Harris</t>
  </si>
  <si>
    <t>S02001690</t>
  </si>
  <si>
    <t>South Lewis</t>
  </si>
  <si>
    <t>S02001691</t>
  </si>
  <si>
    <t>Northwest Lewis</t>
  </si>
  <si>
    <t>S02001692</t>
  </si>
  <si>
    <t>Broadbay</t>
  </si>
  <si>
    <t>S02001693</t>
  </si>
  <si>
    <t>Stornoway West</t>
  </si>
  <si>
    <t>S02001694</t>
  </si>
  <si>
    <t>Stornoway East</t>
  </si>
  <si>
    <t>S02001695</t>
  </si>
  <si>
    <t>Point</t>
  </si>
  <si>
    <t>S02001696</t>
  </si>
  <si>
    <t>Dunipace</t>
  </si>
  <si>
    <t>S02001697</t>
  </si>
  <si>
    <t>Fankerton, Stoneywood and Denny Town</t>
  </si>
  <si>
    <t>S02001698</t>
  </si>
  <si>
    <t>Denny - Nethermains</t>
  </si>
  <si>
    <t>S02001699</t>
  </si>
  <si>
    <t>Head of Muir and Dennyloanhead</t>
  </si>
  <si>
    <t>S02001700</t>
  </si>
  <si>
    <t>Banknock, Haggs and Longcroft</t>
  </si>
  <si>
    <t>S02001701</t>
  </si>
  <si>
    <t>Bonnybridge</t>
  </si>
  <si>
    <t>S02001702</t>
  </si>
  <si>
    <t>High Bonnybridge and Greenhill</t>
  </si>
  <si>
    <t>S02001703</t>
  </si>
  <si>
    <t>Larbert - North Broomage and Inches</t>
  </si>
  <si>
    <t>S02001704</t>
  </si>
  <si>
    <t>Larbert - South Broomage and Village</t>
  </si>
  <si>
    <t>S02001705</t>
  </si>
  <si>
    <t>Stenhousemuir West</t>
  </si>
  <si>
    <t>S02001706</t>
  </si>
  <si>
    <t>Stenhousemuir East</t>
  </si>
  <si>
    <t>S02001707</t>
  </si>
  <si>
    <t>Stenhousemuir - Antonshill</t>
  </si>
  <si>
    <t>S02001708</t>
  </si>
  <si>
    <t>Carron</t>
  </si>
  <si>
    <t>S02001709</t>
  </si>
  <si>
    <t>Carronshore</t>
  </si>
  <si>
    <t>S02001710</t>
  </si>
  <si>
    <t>Carse and Grangemouth Old Town</t>
  </si>
  <si>
    <t>S02001711</t>
  </si>
  <si>
    <t>Falkirk - Bainsford and Langlees</t>
  </si>
  <si>
    <t>S02001712</t>
  </si>
  <si>
    <t>Falkirk - Merchiston and New Carron Village</t>
  </si>
  <si>
    <t>S02001713</t>
  </si>
  <si>
    <t>Falkirk - Grahamston</t>
  </si>
  <si>
    <t>S02001714</t>
  </si>
  <si>
    <t>Falkirk - Middlefield</t>
  </si>
  <si>
    <t>S02001715</t>
  </si>
  <si>
    <t>Falkirk - Town Centre and Callendar Park</t>
  </si>
  <si>
    <t>S02001716</t>
  </si>
  <si>
    <t>Falkirk - Bantaskin</t>
  </si>
  <si>
    <t>S02001717</t>
  </si>
  <si>
    <t>Falkirk - Camelon East</t>
  </si>
  <si>
    <t>S02001718</t>
  </si>
  <si>
    <t>Falkirk - Camelon West</t>
  </si>
  <si>
    <t>S02001719</t>
  </si>
  <si>
    <t>Falkirk - Tamfourhill</t>
  </si>
  <si>
    <t>S02001720</t>
  </si>
  <si>
    <t>Falkirk - Lochgreen and Lionthorn</t>
  </si>
  <si>
    <t>S02001721</t>
  </si>
  <si>
    <t>Hallglen and Glen Village</t>
  </si>
  <si>
    <t>S02001722</t>
  </si>
  <si>
    <t>Shieldhill</t>
  </si>
  <si>
    <t>S02001723</t>
  </si>
  <si>
    <t>Braes Villages</t>
  </si>
  <si>
    <t>S02001724</t>
  </si>
  <si>
    <t>Reddingmuirhead and Overton</t>
  </si>
  <si>
    <t>S02001725</t>
  </si>
  <si>
    <t>Brightons and Wallacestone</t>
  </si>
  <si>
    <t>S02001726</t>
  </si>
  <si>
    <t>Maddiston and Rumford</t>
  </si>
  <si>
    <t>S02001727</t>
  </si>
  <si>
    <t>Polmont</t>
  </si>
  <si>
    <t>S02001728</t>
  </si>
  <si>
    <t>Redding</t>
  </si>
  <si>
    <t>S02001729</t>
  </si>
  <si>
    <t>Laurieston and Westquarter</t>
  </si>
  <si>
    <t>S02001730</t>
  </si>
  <si>
    <t>Grangemouth - Newlands</t>
  </si>
  <si>
    <t>S02001731</t>
  </si>
  <si>
    <t>Grangemouth - Town Centre</t>
  </si>
  <si>
    <t>S02001732</t>
  </si>
  <si>
    <t>Grangemouth - Kersiebank</t>
  </si>
  <si>
    <t>S02001733</t>
  </si>
  <si>
    <t>Grangemouth - Bowhouse</t>
  </si>
  <si>
    <t>S02001734</t>
  </si>
  <si>
    <t>Bo'ness - Douglas</t>
  </si>
  <si>
    <t>S02001735</t>
  </si>
  <si>
    <t>Bo'ness - Newtown</t>
  </si>
  <si>
    <t>S02001736</t>
  </si>
  <si>
    <t>Bo'ness - Kinneil</t>
  </si>
  <si>
    <t>S02001737</t>
  </si>
  <si>
    <t>Blackness, Bo'ness - Carriden and Grahamsdyke</t>
  </si>
  <si>
    <t>S02001738</t>
  </si>
  <si>
    <t>Kincardine</t>
  </si>
  <si>
    <t>S02001739</t>
  </si>
  <si>
    <t>Oakley Comrie and Blairhall</t>
  </si>
  <si>
    <t>S02001740</t>
  </si>
  <si>
    <t>Saline and Gowkhall</t>
  </si>
  <si>
    <t>S02001741</t>
  </si>
  <si>
    <t>Valleyfield Culross and Torryburn</t>
  </si>
  <si>
    <t>S02001742</t>
  </si>
  <si>
    <t>Cairneyhill and Crombie</t>
  </si>
  <si>
    <t>S02001743</t>
  </si>
  <si>
    <t>Crossford Charlestown and Limekilns</t>
  </si>
  <si>
    <t>S02001744</t>
  </si>
  <si>
    <t>Dunfermline Milesmark and Wellwood</t>
  </si>
  <si>
    <t>S02001745</t>
  </si>
  <si>
    <t>Dunfermline Baldridgeburn</t>
  </si>
  <si>
    <t>S02001746</t>
  </si>
  <si>
    <t>Dunfermline Headwell</t>
  </si>
  <si>
    <t>S02001747</t>
  </si>
  <si>
    <t>Dunfermline Central</t>
  </si>
  <si>
    <t>S02001748</t>
  </si>
  <si>
    <t>Dunfermline Brucefield</t>
  </si>
  <si>
    <t>S02001749</t>
  </si>
  <si>
    <t>Dunfermline Garvock Hill</t>
  </si>
  <si>
    <t>S02001750</t>
  </si>
  <si>
    <t>Dunfermline Bellyeoman and Townhill</t>
  </si>
  <si>
    <t>S02001751</t>
  </si>
  <si>
    <t>Dunfermline Duloch North and Lynebank</t>
  </si>
  <si>
    <t>S02001752</t>
  </si>
  <si>
    <t>Dunfermline Touch and Woodmill</t>
  </si>
  <si>
    <t>S02001753</t>
  </si>
  <si>
    <t>Dunfermline Abbeyview North</t>
  </si>
  <si>
    <t>S02001754</t>
  </si>
  <si>
    <t>Dunfermline Abbeyview South</t>
  </si>
  <si>
    <t>S02001755</t>
  </si>
  <si>
    <t>Dunfermline Duloch South</t>
  </si>
  <si>
    <t>S02001756</t>
  </si>
  <si>
    <t>Dunfermline Masterton</t>
  </si>
  <si>
    <t>S02001757</t>
  </si>
  <si>
    <t>Dunfermline Pitcorthie East</t>
  </si>
  <si>
    <t>S02001758</t>
  </si>
  <si>
    <t>Dunfermline Pitcorthie West</t>
  </si>
  <si>
    <t>S02001759</t>
  </si>
  <si>
    <t>Rosyth North</t>
  </si>
  <si>
    <t>S02001760</t>
  </si>
  <si>
    <t>Rosyth East</t>
  </si>
  <si>
    <t>S02001761</t>
  </si>
  <si>
    <t>Rosyth Central</t>
  </si>
  <si>
    <t>S02001762</t>
  </si>
  <si>
    <t>Rosyth South</t>
  </si>
  <si>
    <t>S02001763</t>
  </si>
  <si>
    <t>North Queensferry and Inverkeithing West</t>
  </si>
  <si>
    <t>S02001764</t>
  </si>
  <si>
    <t>Inverkeithing East</t>
  </si>
  <si>
    <t>S02001765</t>
  </si>
  <si>
    <t>Dalgety Bay West and Hillend</t>
  </si>
  <si>
    <t>S02001766</t>
  </si>
  <si>
    <t>Dalgety Bay Central</t>
  </si>
  <si>
    <t>S02001767</t>
  </si>
  <si>
    <t>Dalgety Bay East</t>
  </si>
  <si>
    <t>S02001768</t>
  </si>
  <si>
    <t>Crossgates and Halbeath</t>
  </si>
  <si>
    <t>S02001769</t>
  </si>
  <si>
    <t>Hill of Beath and Kingseat</t>
  </si>
  <si>
    <t>S02001770</t>
  </si>
  <si>
    <t>Cowdenbeath South</t>
  </si>
  <si>
    <t>S02001771</t>
  </si>
  <si>
    <t>Cowdenbeath North</t>
  </si>
  <si>
    <t>S02001772</t>
  </si>
  <si>
    <t>Kelty West</t>
  </si>
  <si>
    <t>S02001773</t>
  </si>
  <si>
    <t>Kelty East</t>
  </si>
  <si>
    <t>S02001774</t>
  </si>
  <si>
    <t>Lochore and Crosshill</t>
  </si>
  <si>
    <t>S02001775</t>
  </si>
  <si>
    <t>Ballingry</t>
  </si>
  <si>
    <t>S02001776</t>
  </si>
  <si>
    <t>Cardenden</t>
  </si>
  <si>
    <t>S02001777</t>
  </si>
  <si>
    <t>Lochgelly East</t>
  </si>
  <si>
    <t>S02001778</t>
  </si>
  <si>
    <t>Lochgelly West and Lumphinnans</t>
  </si>
  <si>
    <t>S02001779</t>
  </si>
  <si>
    <t>Aberdour and Auchtertool</t>
  </si>
  <si>
    <t>S02001780</t>
  </si>
  <si>
    <t>Burntisland West</t>
  </si>
  <si>
    <t>S02001781</t>
  </si>
  <si>
    <t>Burntisland East</t>
  </si>
  <si>
    <t>S02001782</t>
  </si>
  <si>
    <t>Kinghorn</t>
  </si>
  <si>
    <t>S02001783</t>
  </si>
  <si>
    <t>Kirkcaldy Linktown &amp; Seafield</t>
  </si>
  <si>
    <t>S02001784</t>
  </si>
  <si>
    <t>Kirkcaldy Central</t>
  </si>
  <si>
    <t>S02001785</t>
  </si>
  <si>
    <t>Kirkcaldy Bennochy East</t>
  </si>
  <si>
    <t>S02001786</t>
  </si>
  <si>
    <t>Kirkcaldy Bennochy West</t>
  </si>
  <si>
    <t>S02001787</t>
  </si>
  <si>
    <t>Kirkcaldy Raith</t>
  </si>
  <si>
    <t>S02001788</t>
  </si>
  <si>
    <t>Kirkcaldy Newliston and Redcraigs</t>
  </si>
  <si>
    <t>S02001789</t>
  </si>
  <si>
    <t>Kirkcaldy Templehall West</t>
  </si>
  <si>
    <t>S02001790</t>
  </si>
  <si>
    <t>Kirkcaldy Templehall East</t>
  </si>
  <si>
    <t>S02001791</t>
  </si>
  <si>
    <t>Kirkcaldy Dunnikier</t>
  </si>
  <si>
    <t>S02001792</t>
  </si>
  <si>
    <t>Kirkcaldy Chapel</t>
  </si>
  <si>
    <t>S02001793</t>
  </si>
  <si>
    <t>Kirkcaldy Hayfield and Smeaton</t>
  </si>
  <si>
    <t>S02001794</t>
  </si>
  <si>
    <t>Kirkcaldy Pathhead</t>
  </si>
  <si>
    <t>S02001795</t>
  </si>
  <si>
    <t>Kirkcaldy Gallatown and Sinclairtown</t>
  </si>
  <si>
    <t>S02001796</t>
  </si>
  <si>
    <t>Dysart</t>
  </si>
  <si>
    <t>S02001797</t>
  </si>
  <si>
    <t>Wemyss</t>
  </si>
  <si>
    <t>S02001798</t>
  </si>
  <si>
    <t>Thornton and Kinglassie</t>
  </si>
  <si>
    <t>S02001799</t>
  </si>
  <si>
    <t>Leslie and Newcastle</t>
  </si>
  <si>
    <t>S02001800</t>
  </si>
  <si>
    <t>Glenrothes Macedonia and Tanshall</t>
  </si>
  <si>
    <t>S02001801</t>
  </si>
  <si>
    <t>Glenrothes South Parks</t>
  </si>
  <si>
    <t>S02001802</t>
  </si>
  <si>
    <t>Glenrothes Caskieberran and Rimbleton</t>
  </si>
  <si>
    <t>S02001803</t>
  </si>
  <si>
    <t>Glenrothes Auchmuty</t>
  </si>
  <si>
    <t>S02001804</t>
  </si>
  <si>
    <t>Glenrothes Stenton and Finglassie</t>
  </si>
  <si>
    <t>S02001805</t>
  </si>
  <si>
    <t>Glenrothes Pitteuchar</t>
  </si>
  <si>
    <t>S02001806</t>
  </si>
  <si>
    <t>Glenrothes Woodside</t>
  </si>
  <si>
    <t>S02001807</t>
  </si>
  <si>
    <t>Glenrothes Balgeddie and Town Park</t>
  </si>
  <si>
    <t>S02001808</t>
  </si>
  <si>
    <t>Glenrothes Collydean</t>
  </si>
  <si>
    <t>S02001809</t>
  </si>
  <si>
    <t>Glenrothes Cadham and Pitcoudie</t>
  </si>
  <si>
    <t>S02001810</t>
  </si>
  <si>
    <t>Glenrothes Balfarg Pitcairn and Coul</t>
  </si>
  <si>
    <t>S02001811</t>
  </si>
  <si>
    <t>Markinch and Star</t>
  </si>
  <si>
    <t>S02001812</t>
  </si>
  <si>
    <t>Windygates and Coaltown</t>
  </si>
  <si>
    <t>S02001813</t>
  </si>
  <si>
    <t>Buckhaven, Denbeath and Muiredge</t>
  </si>
  <si>
    <t>S02001814</t>
  </si>
  <si>
    <t>Methil Methilhill</t>
  </si>
  <si>
    <t>S02001815</t>
  </si>
  <si>
    <t>Methil West</t>
  </si>
  <si>
    <t>S02001816</t>
  </si>
  <si>
    <t>Methil East</t>
  </si>
  <si>
    <t>S02001817</t>
  </si>
  <si>
    <t>Leven East</t>
  </si>
  <si>
    <t>S02001818</t>
  </si>
  <si>
    <t>Leven West</t>
  </si>
  <si>
    <t>S02001819</t>
  </si>
  <si>
    <t>Leven North</t>
  </si>
  <si>
    <t>S02001820</t>
  </si>
  <si>
    <t>Largo</t>
  </si>
  <si>
    <t>S02001821</t>
  </si>
  <si>
    <t>Kennoway and Bonnybank</t>
  </si>
  <si>
    <t>S02001822</t>
  </si>
  <si>
    <t>Kettle and Ladybank</t>
  </si>
  <si>
    <t>S02001823</t>
  </si>
  <si>
    <t>Falkland and Freuchie</t>
  </si>
  <si>
    <t>S02001824</t>
  </si>
  <si>
    <t>Auchtermuchty and Gateside</t>
  </si>
  <si>
    <t>S02001825</t>
  </si>
  <si>
    <t>Newburgh</t>
  </si>
  <si>
    <t>S02001826</t>
  </si>
  <si>
    <t>Cupar West and Springfield</t>
  </si>
  <si>
    <t>S02001827</t>
  </si>
  <si>
    <t>Cupar Central</t>
  </si>
  <si>
    <t>S02001828</t>
  </si>
  <si>
    <t>Cupar East</t>
  </si>
  <si>
    <t>S02001829</t>
  </si>
  <si>
    <t>Dairsie Ceres and Dunino</t>
  </si>
  <si>
    <t>S02001830</t>
  </si>
  <si>
    <t>Elie Colinsburgh and Largoward</t>
  </si>
  <si>
    <t>S02001831</t>
  </si>
  <si>
    <t>St Monans and Pittenweem</t>
  </si>
  <si>
    <t>S02001832</t>
  </si>
  <si>
    <t>Anstruther</t>
  </si>
  <si>
    <t>S02001833</t>
  </si>
  <si>
    <t>Crail and Boarhills</t>
  </si>
  <si>
    <t>S02001834</t>
  </si>
  <si>
    <t>St Andrews South East</t>
  </si>
  <si>
    <t>S02001835</t>
  </si>
  <si>
    <t>St Andrews Central</t>
  </si>
  <si>
    <t>S02001836</t>
  </si>
  <si>
    <t>St Andrews South West</t>
  </si>
  <si>
    <t>S02001837</t>
  </si>
  <si>
    <t>St Andrews North and Strathkinness</t>
  </si>
  <si>
    <t>S02001838</t>
  </si>
  <si>
    <t>Leuchars and Guardbridge</t>
  </si>
  <si>
    <t>S02001839</t>
  </si>
  <si>
    <t>Balmullo and Gauldry</t>
  </si>
  <si>
    <t>S02001840</t>
  </si>
  <si>
    <t>Tayport</t>
  </si>
  <si>
    <t>S02001841</t>
  </si>
  <si>
    <t>Newport and Wormit</t>
  </si>
  <si>
    <t>S02001842</t>
  </si>
  <si>
    <t>Darnley East</t>
  </si>
  <si>
    <t>S02001843</t>
  </si>
  <si>
    <t>Darnley North</t>
  </si>
  <si>
    <t>S02001844</t>
  </si>
  <si>
    <t>Darnley West</t>
  </si>
  <si>
    <t>S02001845</t>
  </si>
  <si>
    <t>Nitshill</t>
  </si>
  <si>
    <t>S02001846</t>
  </si>
  <si>
    <t>Crookston South</t>
  </si>
  <si>
    <t>S02001847</t>
  </si>
  <si>
    <t>Crookston North</t>
  </si>
  <si>
    <t>S02001848</t>
  </si>
  <si>
    <t>Pollok South and West</t>
  </si>
  <si>
    <t>S02001849</t>
  </si>
  <si>
    <t>Pollok North and East</t>
  </si>
  <si>
    <t>S02001850</t>
  </si>
  <si>
    <t>Cardonald South and East</t>
  </si>
  <si>
    <t>S02001851</t>
  </si>
  <si>
    <t>Cardonald North</t>
  </si>
  <si>
    <t>S02001852</t>
  </si>
  <si>
    <t>Cardonald West and Central</t>
  </si>
  <si>
    <t>S02001853</t>
  </si>
  <si>
    <t>Penilee</t>
  </si>
  <si>
    <t>S02001854</t>
  </si>
  <si>
    <t>Hillington</t>
  </si>
  <si>
    <t>S02001855</t>
  </si>
  <si>
    <t>Drumoyne and Shieldhall</t>
  </si>
  <si>
    <t>S02001856</t>
  </si>
  <si>
    <t>Govan and Linthouse</t>
  </si>
  <si>
    <t>S02001857</t>
  </si>
  <si>
    <t>Craigton</t>
  </si>
  <si>
    <t>S02001858</t>
  </si>
  <si>
    <t>Mosspark</t>
  </si>
  <si>
    <t>S02001859</t>
  </si>
  <si>
    <t>Ibrox</t>
  </si>
  <si>
    <t>S02001860</t>
  </si>
  <si>
    <t>Ibrox East and Cessnock</t>
  </si>
  <si>
    <t>S02001861</t>
  </si>
  <si>
    <t>Kinning Park and Festival Park</t>
  </si>
  <si>
    <t>S02001862</t>
  </si>
  <si>
    <t>Kingston West and Dumbreck</t>
  </si>
  <si>
    <t>S02001863</t>
  </si>
  <si>
    <t>Pollokshields West</t>
  </si>
  <si>
    <t>S02001864</t>
  </si>
  <si>
    <t>Pollokshields East</t>
  </si>
  <si>
    <t>S02001865</t>
  </si>
  <si>
    <t>Govanhill West</t>
  </si>
  <si>
    <t>S02001866</t>
  </si>
  <si>
    <t>Govanhill East and Aikenhead</t>
  </si>
  <si>
    <t>S02001867</t>
  </si>
  <si>
    <t>Battlefield</t>
  </si>
  <si>
    <t>S02001868</t>
  </si>
  <si>
    <t>Strathbungo</t>
  </si>
  <si>
    <t>S02001869</t>
  </si>
  <si>
    <t>Maxwell Park</t>
  </si>
  <si>
    <t>S02001870</t>
  </si>
  <si>
    <t>Shawlands West</t>
  </si>
  <si>
    <t>S02001871</t>
  </si>
  <si>
    <t>Shawlands East</t>
  </si>
  <si>
    <t>S02001872</t>
  </si>
  <si>
    <t>Langside</t>
  </si>
  <si>
    <t>S02001873</t>
  </si>
  <si>
    <t>Pollokshaws</t>
  </si>
  <si>
    <t>S02001874</t>
  </si>
  <si>
    <t>Carnwadric West</t>
  </si>
  <si>
    <t>S02001875</t>
  </si>
  <si>
    <t>Carnwadric East</t>
  </si>
  <si>
    <t>S02001876</t>
  </si>
  <si>
    <t>Newlands</t>
  </si>
  <si>
    <t>S02001877</t>
  </si>
  <si>
    <t>Merrylee and Millbrae</t>
  </si>
  <si>
    <t>S02001878</t>
  </si>
  <si>
    <t>Muirend and Old Cathcart</t>
  </si>
  <si>
    <t>S02001879</t>
  </si>
  <si>
    <t>Carmunnock North</t>
  </si>
  <si>
    <t>S02001880</t>
  </si>
  <si>
    <t>Carmunnock South</t>
  </si>
  <si>
    <t>S02001881</t>
  </si>
  <si>
    <t>Glenwood South</t>
  </si>
  <si>
    <t>S02001882</t>
  </si>
  <si>
    <t>Glenwood North</t>
  </si>
  <si>
    <t>S02001883</t>
  </si>
  <si>
    <t>Castlemilk</t>
  </si>
  <si>
    <t>S02001884</t>
  </si>
  <si>
    <t>Kingspark South</t>
  </si>
  <si>
    <t>S02001885</t>
  </si>
  <si>
    <t>Kingspark North</t>
  </si>
  <si>
    <t>S02001886</t>
  </si>
  <si>
    <t>Cathcart</t>
  </si>
  <si>
    <t>S02001887</t>
  </si>
  <si>
    <t>Mount Florida</t>
  </si>
  <si>
    <t>S02001888</t>
  </si>
  <si>
    <t>Toryglen and Oatlands</t>
  </si>
  <si>
    <t>S02001889</t>
  </si>
  <si>
    <t>Gorbals and Hutchesontown</t>
  </si>
  <si>
    <t>S02001890</t>
  </si>
  <si>
    <t>Laurieston and Tradeston</t>
  </si>
  <si>
    <t>S02001891</t>
  </si>
  <si>
    <t>Calton and Gallowgate</t>
  </si>
  <si>
    <t>S02001892</t>
  </si>
  <si>
    <t>Bridgeton</t>
  </si>
  <si>
    <t>S02001893</t>
  </si>
  <si>
    <t>Dalmarnock</t>
  </si>
  <si>
    <t>S02001894</t>
  </si>
  <si>
    <t>Parkhead West and Barrowfield</t>
  </si>
  <si>
    <t>S02001895</t>
  </si>
  <si>
    <t>Parkhead East and Braidfauld North</t>
  </si>
  <si>
    <t>S02001896</t>
  </si>
  <si>
    <t>Braidfauld</t>
  </si>
  <si>
    <t>S02001897</t>
  </si>
  <si>
    <t>Shettleston South</t>
  </si>
  <si>
    <t>S02001898</t>
  </si>
  <si>
    <t>Carmyle and Mount Vernon South</t>
  </si>
  <si>
    <t>S02001899</t>
  </si>
  <si>
    <t>Mount Vernon North and Sandyhills</t>
  </si>
  <si>
    <t>S02001900</t>
  </si>
  <si>
    <t>Baillieston West</t>
  </si>
  <si>
    <t>S02001901</t>
  </si>
  <si>
    <t>Baillieston East</t>
  </si>
  <si>
    <t>S02001902</t>
  </si>
  <si>
    <t>Garrowhill West</t>
  </si>
  <si>
    <t>S02001903</t>
  </si>
  <si>
    <t>Garrowhill East and Swinton</t>
  </si>
  <si>
    <t>S02001904</t>
  </si>
  <si>
    <t>Easterhouse East</t>
  </si>
  <si>
    <t>S02001905</t>
  </si>
  <si>
    <t>Central Easterhouse</t>
  </si>
  <si>
    <t>S02001906</t>
  </si>
  <si>
    <t>Garthamlock, Auchinlea and Gartloch</t>
  </si>
  <si>
    <t>S02001907</t>
  </si>
  <si>
    <t>North Barlanark and Easterhouse South</t>
  </si>
  <si>
    <t>S02001908</t>
  </si>
  <si>
    <t>Barlanark</t>
  </si>
  <si>
    <t>S02001909</t>
  </si>
  <si>
    <t>Greenfield</t>
  </si>
  <si>
    <t>S02001910</t>
  </si>
  <si>
    <t>Shettleston North</t>
  </si>
  <si>
    <t>S02001911</t>
  </si>
  <si>
    <t>S02001912</t>
  </si>
  <si>
    <t>Old Shettleston and Parkhead North</t>
  </si>
  <si>
    <t>S02001913</t>
  </si>
  <si>
    <t>Carntyne</t>
  </si>
  <si>
    <t>S02001914</t>
  </si>
  <si>
    <t>Cranhill, Lightburn and Queenslie South</t>
  </si>
  <si>
    <t>S02001915</t>
  </si>
  <si>
    <t>Craigend and Ruchazie</t>
  </si>
  <si>
    <t>S02001916</t>
  </si>
  <si>
    <t>Riddrie and Hogganfield</t>
  </si>
  <si>
    <t>S02001917</t>
  </si>
  <si>
    <t>Blackhill and Barmulloch East</t>
  </si>
  <si>
    <t>S02001918</t>
  </si>
  <si>
    <t>Robroyston and Millerston</t>
  </si>
  <si>
    <t>S02001919</t>
  </si>
  <si>
    <t>Balornock</t>
  </si>
  <si>
    <t>S02001920</t>
  </si>
  <si>
    <t>Barmulloch</t>
  </si>
  <si>
    <t>S02001921</t>
  </si>
  <si>
    <t>Petershill</t>
  </si>
  <si>
    <t>S02001922</t>
  </si>
  <si>
    <t>Springburn</t>
  </si>
  <si>
    <t>S02001923</t>
  </si>
  <si>
    <t>Springburn East and Cowlairs</t>
  </si>
  <si>
    <t>S02001924</t>
  </si>
  <si>
    <t>Cowlairs and Port Dundas</t>
  </si>
  <si>
    <t>S02001925</t>
  </si>
  <si>
    <t>Sighthill</t>
  </si>
  <si>
    <t>S02001926</t>
  </si>
  <si>
    <t>Roystonhill, Blochairn, and Provanmill</t>
  </si>
  <si>
    <t>S02001927</t>
  </si>
  <si>
    <t>Dennistoun North</t>
  </si>
  <si>
    <t>S02001928</t>
  </si>
  <si>
    <t>Alexandra Parade</t>
  </si>
  <si>
    <t>S02001929</t>
  </si>
  <si>
    <t>Carntyne West and Haghill</t>
  </si>
  <si>
    <t>S02001930</t>
  </si>
  <si>
    <t>Dennistoun</t>
  </si>
  <si>
    <t>S02001931</t>
  </si>
  <si>
    <t>Gallowgate North and Bellgrove</t>
  </si>
  <si>
    <t>S02001932</t>
  </si>
  <si>
    <t>S02001933</t>
  </si>
  <si>
    <t>S02001934</t>
  </si>
  <si>
    <t>City Centre South</t>
  </si>
  <si>
    <t>S02001935</t>
  </si>
  <si>
    <t>Anderston</t>
  </si>
  <si>
    <t>S02001936</t>
  </si>
  <si>
    <t>Finnieston and Kelvinhaugh</t>
  </si>
  <si>
    <t>S02001937</t>
  </si>
  <si>
    <t>Woodlands</t>
  </si>
  <si>
    <t>S02001938</t>
  </si>
  <si>
    <t>S02001939</t>
  </si>
  <si>
    <t>Firhill</t>
  </si>
  <si>
    <t>S02001940</t>
  </si>
  <si>
    <t>Keppochhill</t>
  </si>
  <si>
    <t>S02001941</t>
  </si>
  <si>
    <t>Ruchill</t>
  </si>
  <si>
    <t>S02001942</t>
  </si>
  <si>
    <t>Possil Park</t>
  </si>
  <si>
    <t>S02001943</t>
  </si>
  <si>
    <t>Milton West</t>
  </si>
  <si>
    <t>S02001944</t>
  </si>
  <si>
    <t>Milton East</t>
  </si>
  <si>
    <t>S02001945</t>
  </si>
  <si>
    <t>Summerston Central and West</t>
  </si>
  <si>
    <t>S02001946</t>
  </si>
  <si>
    <t>Summerston North</t>
  </si>
  <si>
    <t>S02001947</t>
  </si>
  <si>
    <t>Maryhill East</t>
  </si>
  <si>
    <t>S02001948</t>
  </si>
  <si>
    <t>Maryhill West</t>
  </si>
  <si>
    <t>S02001949</t>
  </si>
  <si>
    <t>Wyndford</t>
  </si>
  <si>
    <t>S02001950</t>
  </si>
  <si>
    <t>Kelvindale</t>
  </si>
  <si>
    <t>S02001951</t>
  </si>
  <si>
    <t>North Kelvin</t>
  </si>
  <si>
    <t>S02001952</t>
  </si>
  <si>
    <t>Kelvingrove and University</t>
  </si>
  <si>
    <t>S02001953</t>
  </si>
  <si>
    <t>S02001954</t>
  </si>
  <si>
    <t>Glasgow Harbour and Partick South</t>
  </si>
  <si>
    <t>S02001955</t>
  </si>
  <si>
    <t>Partick</t>
  </si>
  <si>
    <t>S02001956</t>
  </si>
  <si>
    <t>Partickhill and Hyndland</t>
  </si>
  <si>
    <t>S02001957</t>
  </si>
  <si>
    <t>Dowanhill</t>
  </si>
  <si>
    <t>S02001958</t>
  </si>
  <si>
    <t>Kelvinside and Jordanhill</t>
  </si>
  <si>
    <t>S02001959</t>
  </si>
  <si>
    <t>Broomhill</t>
  </si>
  <si>
    <t>S02001960</t>
  </si>
  <si>
    <t>Victoria Park</t>
  </si>
  <si>
    <t>S02001961</t>
  </si>
  <si>
    <t>Whiteinch</t>
  </si>
  <si>
    <t>S02001962</t>
  </si>
  <si>
    <t>Scotstoun North and East</t>
  </si>
  <si>
    <t>S02001963</t>
  </si>
  <si>
    <t>Scotstoun South and West</t>
  </si>
  <si>
    <t>S02001964</t>
  </si>
  <si>
    <t>Yoker South</t>
  </si>
  <si>
    <t>S02001965</t>
  </si>
  <si>
    <t>Yoker North</t>
  </si>
  <si>
    <t>S02001966</t>
  </si>
  <si>
    <t>Knightswood West</t>
  </si>
  <si>
    <t>S02001967</t>
  </si>
  <si>
    <t>Knightswood East</t>
  </si>
  <si>
    <t>S02001968</t>
  </si>
  <si>
    <t>Knightswood Park West</t>
  </si>
  <si>
    <t>S02001969</t>
  </si>
  <si>
    <t>Knightswood Park East</t>
  </si>
  <si>
    <t>S02001970</t>
  </si>
  <si>
    <t>Anniesland East</t>
  </si>
  <si>
    <t>S02001971</t>
  </si>
  <si>
    <t>Anniesland West</t>
  </si>
  <si>
    <t>S02001972</t>
  </si>
  <si>
    <t>Blairdardie East</t>
  </si>
  <si>
    <t>S02001973</t>
  </si>
  <si>
    <t>Blairdardie West</t>
  </si>
  <si>
    <t>S02001974</t>
  </si>
  <si>
    <t>Drumchapel South</t>
  </si>
  <si>
    <t>S02001975</t>
  </si>
  <si>
    <t>Drumchapel North</t>
  </si>
  <si>
    <t>S02001976</t>
  </si>
  <si>
    <t>Drumry East</t>
  </si>
  <si>
    <t>S02001977</t>
  </si>
  <si>
    <t>Drumry West</t>
  </si>
  <si>
    <t>S02001978</t>
  </si>
  <si>
    <t>Lochaber West</t>
  </si>
  <si>
    <t>S02001979</t>
  </si>
  <si>
    <t>Fort William North</t>
  </si>
  <si>
    <t>S02001980</t>
  </si>
  <si>
    <t>Fort William South</t>
  </si>
  <si>
    <t>S02001981</t>
  </si>
  <si>
    <t>Lochaber East and North</t>
  </si>
  <si>
    <t>S02001982</t>
  </si>
  <si>
    <t>Badenoch and Strathspey South</t>
  </si>
  <si>
    <t>S02001983</t>
  </si>
  <si>
    <t>Badenoch and Strathspey Central</t>
  </si>
  <si>
    <t>S02001984</t>
  </si>
  <si>
    <t>Badenoch and Strathspey North</t>
  </si>
  <si>
    <t>S02001985</t>
  </si>
  <si>
    <t>Nairn Rural</t>
  </si>
  <si>
    <t>S02001986</t>
  </si>
  <si>
    <t>Nairn East</t>
  </si>
  <si>
    <t>S02001987</t>
  </si>
  <si>
    <t>Nairn West</t>
  </si>
  <si>
    <t>S02001988</t>
  </si>
  <si>
    <t>Inverness East Rural</t>
  </si>
  <si>
    <t>S02001989</t>
  </si>
  <si>
    <t>Inverness Culloden and Balloch</t>
  </si>
  <si>
    <t>S02001990</t>
  </si>
  <si>
    <t>Inverness Smithton</t>
  </si>
  <si>
    <t>S02001991</t>
  </si>
  <si>
    <t>Inverness Westhill</t>
  </si>
  <si>
    <t>S02001992</t>
  </si>
  <si>
    <t>Inverness Inshes</t>
  </si>
  <si>
    <t>S02001993</t>
  </si>
  <si>
    <t>Inverness Slackbuie</t>
  </si>
  <si>
    <t>S02001994</t>
  </si>
  <si>
    <t>Inverness Lochardil and Holm Mains</t>
  </si>
  <si>
    <t>S02001995</t>
  </si>
  <si>
    <t>Inverness Drummond</t>
  </si>
  <si>
    <t>S02001996</t>
  </si>
  <si>
    <t>Inverness Hilton</t>
  </si>
  <si>
    <t>S02001997</t>
  </si>
  <si>
    <t>Inverness Drakies</t>
  </si>
  <si>
    <t>S02001998</t>
  </si>
  <si>
    <t>Inverness Central, Raigmore and Longman</t>
  </si>
  <si>
    <t>S02001999</t>
  </si>
  <si>
    <t>Inverness Crown and Haugh</t>
  </si>
  <si>
    <t>S02002000</t>
  </si>
  <si>
    <t>Inverness Ballifeary and Dalneigh</t>
  </si>
  <si>
    <t>S02002001</t>
  </si>
  <si>
    <t>Inverness Muirtown</t>
  </si>
  <si>
    <t>S02002002</t>
  </si>
  <si>
    <t>Inverness Merkinch</t>
  </si>
  <si>
    <t>S02002003</t>
  </si>
  <si>
    <t>Inverness Scorguie</t>
  </si>
  <si>
    <t>S02002004</t>
  </si>
  <si>
    <t>Inverness Kinmylies and South West</t>
  </si>
  <si>
    <t>S02002005</t>
  </si>
  <si>
    <t>Inverness West Rural</t>
  </si>
  <si>
    <t>S02002006</t>
  </si>
  <si>
    <t>Loch Ness</t>
  </si>
  <si>
    <t>S02002007</t>
  </si>
  <si>
    <t>Lochalsh</t>
  </si>
  <si>
    <t>S02002008</t>
  </si>
  <si>
    <t>Skye South</t>
  </si>
  <si>
    <t>S02002009</t>
  </si>
  <si>
    <t>Skye North East</t>
  </si>
  <si>
    <t>S02002010</t>
  </si>
  <si>
    <t>Skye North West</t>
  </si>
  <si>
    <t>S02002011</t>
  </si>
  <si>
    <t>Ross and Cromarty South West</t>
  </si>
  <si>
    <t>S02002012</t>
  </si>
  <si>
    <t>Ross and Cromarty North West</t>
  </si>
  <si>
    <t>S02002013</t>
  </si>
  <si>
    <t>Ross and Cromarty Central</t>
  </si>
  <si>
    <t>S02002014</t>
  </si>
  <si>
    <t>Ross and Cromarty East</t>
  </si>
  <si>
    <t>S02002015</t>
  </si>
  <si>
    <t>Muir of Ord</t>
  </si>
  <si>
    <t>S02002016</t>
  </si>
  <si>
    <t>Conon</t>
  </si>
  <si>
    <t>S02002017</t>
  </si>
  <si>
    <t>Dingwall</t>
  </si>
  <si>
    <t>S02002018</t>
  </si>
  <si>
    <t>Black Isle South</t>
  </si>
  <si>
    <t>S02002019</t>
  </si>
  <si>
    <t>Black Isle North</t>
  </si>
  <si>
    <t>S02002020</t>
  </si>
  <si>
    <t>Alness</t>
  </si>
  <si>
    <t>S02002021</t>
  </si>
  <si>
    <t>Invergordon</t>
  </si>
  <si>
    <t>S02002022</t>
  </si>
  <si>
    <t>Seaboard</t>
  </si>
  <si>
    <t>S02002023</t>
  </si>
  <si>
    <t>Tain</t>
  </si>
  <si>
    <t>S02002024</t>
  </si>
  <si>
    <t>Sutherland South</t>
  </si>
  <si>
    <t>S02002025</t>
  </si>
  <si>
    <t>Sutherland East</t>
  </si>
  <si>
    <t>S02002026</t>
  </si>
  <si>
    <t>Caithness South</t>
  </si>
  <si>
    <t>S02002027</t>
  </si>
  <si>
    <t>Wick South</t>
  </si>
  <si>
    <t>S02002028</t>
  </si>
  <si>
    <t>Wick North</t>
  </si>
  <si>
    <t>S02002029</t>
  </si>
  <si>
    <t>Caithness North East</t>
  </si>
  <si>
    <t>S02002030</t>
  </si>
  <si>
    <t>Caithness North West</t>
  </si>
  <si>
    <t>S02002031</t>
  </si>
  <si>
    <t>Thurso East</t>
  </si>
  <si>
    <t>S02002032</t>
  </si>
  <si>
    <t>Thurso West</t>
  </si>
  <si>
    <t>S02002033</t>
  </si>
  <si>
    <t>Sutherland North and West</t>
  </si>
  <si>
    <t>S02002034</t>
  </si>
  <si>
    <t>Kilmacolm Central</t>
  </si>
  <si>
    <t>S02002035</t>
  </si>
  <si>
    <t>Kilmacolm, Quarriers, Greenock Upper East/Central</t>
  </si>
  <si>
    <t>S02002036</t>
  </si>
  <si>
    <t>Inverkip and Wemyss Bay</t>
  </si>
  <si>
    <t>S02002037</t>
  </si>
  <si>
    <t>West Braeside, East Inverkip and West Gourock</t>
  </si>
  <si>
    <t>S02002038</t>
  </si>
  <si>
    <t>Gourock Upper and West Central and Upper Larkfield</t>
  </si>
  <si>
    <t>S02002039</t>
  </si>
  <si>
    <t>Gourock Central, Upper East and IRH</t>
  </si>
  <si>
    <t>S02002040</t>
  </si>
  <si>
    <t>Braeside, Branchton, Lower Larkfield and Ravenscraig</t>
  </si>
  <si>
    <t>S02002041</t>
  </si>
  <si>
    <t>Lower Bow and Larkfield, Fancy Farm, Mallard Bowl</t>
  </si>
  <si>
    <t>S02002042</t>
  </si>
  <si>
    <t>Gourock East, Greenock West and Lyle Road</t>
  </si>
  <si>
    <t>S02002043</t>
  </si>
  <si>
    <t>Greenock West and Central</t>
  </si>
  <si>
    <t>S02002044</t>
  </si>
  <si>
    <t>Bow Farm, Barrs Cottage, Cowdenknowes and Overton</t>
  </si>
  <si>
    <t>S02002045</t>
  </si>
  <si>
    <t>Greenock Upper Central</t>
  </si>
  <si>
    <t>S02002046</t>
  </si>
  <si>
    <t>Greenock Town Centre and East Central</t>
  </si>
  <si>
    <t>S02002047</t>
  </si>
  <si>
    <t>Greenock East</t>
  </si>
  <si>
    <t>S02002048</t>
  </si>
  <si>
    <t>Port Glasgow Upper, West and Central</t>
  </si>
  <si>
    <t>S02002049</t>
  </si>
  <si>
    <t>Port Glasgow Mid, East and Central</t>
  </si>
  <si>
    <t>S02002050</t>
  </si>
  <si>
    <t>Port Glasgow Upper East</t>
  </si>
  <si>
    <t>S02002051</t>
  </si>
  <si>
    <t>Rural South Midlothian</t>
  </si>
  <si>
    <t>S02002052</t>
  </si>
  <si>
    <t>Penicuik Southeast</t>
  </si>
  <si>
    <t>S02002053</t>
  </si>
  <si>
    <t>Penicuik Southwest</t>
  </si>
  <si>
    <t>S02002054</t>
  </si>
  <si>
    <t>Penicuik East</t>
  </si>
  <si>
    <t>S02002055</t>
  </si>
  <si>
    <t>Penicuik North</t>
  </si>
  <si>
    <t>S02002056</t>
  </si>
  <si>
    <t>Pentland</t>
  </si>
  <si>
    <t>S02002057</t>
  </si>
  <si>
    <t>Roslin and Bilston</t>
  </si>
  <si>
    <t>S02002058</t>
  </si>
  <si>
    <t>Straiton</t>
  </si>
  <si>
    <t>S02002059</t>
  </si>
  <si>
    <t>Loanhead</t>
  </si>
  <si>
    <t>S02002060</t>
  </si>
  <si>
    <t>Bonnyrigg South</t>
  </si>
  <si>
    <t>S02002061</t>
  </si>
  <si>
    <t>Bonnyrigg North</t>
  </si>
  <si>
    <t>S02002062</t>
  </si>
  <si>
    <t>Newbattle and Dalhousie</t>
  </si>
  <si>
    <t>S02002063</t>
  </si>
  <si>
    <t>Eskbank</t>
  </si>
  <si>
    <t>S02002064</t>
  </si>
  <si>
    <t>Shawfair</t>
  </si>
  <si>
    <t>S02002065</t>
  </si>
  <si>
    <t>Thornybank</t>
  </si>
  <si>
    <t>S02002066</t>
  </si>
  <si>
    <t>Dalkeith</t>
  </si>
  <si>
    <t>S02002067</t>
  </si>
  <si>
    <t>Pathhead and Rural East Midlothian</t>
  </si>
  <si>
    <t>S02002068</t>
  </si>
  <si>
    <t>Easthouses</t>
  </si>
  <si>
    <t>S02002069</t>
  </si>
  <si>
    <t>Mayfield</t>
  </si>
  <si>
    <t>S02002070</t>
  </si>
  <si>
    <t>Newtongrange</t>
  </si>
  <si>
    <t>S02002071</t>
  </si>
  <si>
    <t>North Gorebridge</t>
  </si>
  <si>
    <t>S02002072</t>
  </si>
  <si>
    <t>Gorebridge and Middleton</t>
  </si>
  <si>
    <t>S02002073</t>
  </si>
  <si>
    <t>South Speyside and the Cabrach</t>
  </si>
  <si>
    <t>S02002074</t>
  </si>
  <si>
    <t>North Speyside</t>
  </si>
  <si>
    <t>S02002075</t>
  </si>
  <si>
    <t>Rural Keith and Strathisla</t>
  </si>
  <si>
    <t>S02002076</t>
  </si>
  <si>
    <t>Keith and Fife Keith</t>
  </si>
  <si>
    <t>S02002077</t>
  </si>
  <si>
    <t>Cullen, Portknockie, Findochty, Drybridge and Berryhillock</t>
  </si>
  <si>
    <t>S02002078</t>
  </si>
  <si>
    <t>Buckie Central East</t>
  </si>
  <si>
    <t>S02002079</t>
  </si>
  <si>
    <t>Buckie West and Mains of Buckie</t>
  </si>
  <si>
    <t>S02002080</t>
  </si>
  <si>
    <t>Mosstodloch, Portgordon and seaward</t>
  </si>
  <si>
    <t>S02002081</t>
  </si>
  <si>
    <t>Fochabers, Aultmore, Clochan and Ordiquish</t>
  </si>
  <si>
    <t>S02002082</t>
  </si>
  <si>
    <t>Heldon West, Fogwatt to Inchberry</t>
  </si>
  <si>
    <t>S02002083</t>
  </si>
  <si>
    <t>Lhanbryde, Urquhart, Pitgavney and seaward</t>
  </si>
  <si>
    <t>S02002084</t>
  </si>
  <si>
    <t>Elgin Cathedral to Ashgrove and Pinefield</t>
  </si>
  <si>
    <t>S02002085</t>
  </si>
  <si>
    <t>New Elgin East</t>
  </si>
  <si>
    <t>S02002086</t>
  </si>
  <si>
    <t>New Elgin West</t>
  </si>
  <si>
    <t>S02002087</t>
  </si>
  <si>
    <t>Elgin Central West</t>
  </si>
  <si>
    <t>S02002088</t>
  </si>
  <si>
    <t>Elgin Bishopmill East and Ladyhill</t>
  </si>
  <si>
    <t>S02002089</t>
  </si>
  <si>
    <t>Elgin Bishopmill West and Newfield</t>
  </si>
  <si>
    <t>S02002090</t>
  </si>
  <si>
    <t>Lossiemouth East and Seatown</t>
  </si>
  <si>
    <t>S02002091</t>
  </si>
  <si>
    <t>Lossiemouth West</t>
  </si>
  <si>
    <t>S02002092</t>
  </si>
  <si>
    <t>Burghead, Roseisle and Laich</t>
  </si>
  <si>
    <t>S02002093</t>
  </si>
  <si>
    <t>Findhorn, Kinloss and Pluscarden Valley</t>
  </si>
  <si>
    <t>S02002094</t>
  </si>
  <si>
    <t>Forres Central East and seaward</t>
  </si>
  <si>
    <t>S02002095</t>
  </si>
  <si>
    <t>Forres South West and Mannachie</t>
  </si>
  <si>
    <t>S02002096</t>
  </si>
  <si>
    <t>Rafford, Dallas, Dyke to Dava</t>
  </si>
  <si>
    <t>S02002097</t>
  </si>
  <si>
    <t>Arran</t>
  </si>
  <si>
    <t>S02002098</t>
  </si>
  <si>
    <t>Springside and Rural</t>
  </si>
  <si>
    <t>S02002099</t>
  </si>
  <si>
    <t>Irvine Tarryholme</t>
  </si>
  <si>
    <t>S02002100</t>
  </si>
  <si>
    <t>Dreghorn</t>
  </si>
  <si>
    <t>S02002101</t>
  </si>
  <si>
    <t>Irvine Broomlands</t>
  </si>
  <si>
    <t>S02002102</t>
  </si>
  <si>
    <t>Irvine Bourtreehill</t>
  </si>
  <si>
    <t>S02002103</t>
  </si>
  <si>
    <t>Irvine Girdle Toll and Staneca</t>
  </si>
  <si>
    <t>S02002104</t>
  </si>
  <si>
    <t>Irvine Perceton and Lawthorn</t>
  </si>
  <si>
    <t>S02002105</t>
  </si>
  <si>
    <t>Irvine Castlepark North</t>
  </si>
  <si>
    <t>S02002106</t>
  </si>
  <si>
    <t>Irvine Castlepark South</t>
  </si>
  <si>
    <t>S02002107</t>
  </si>
  <si>
    <t>Irvine East</t>
  </si>
  <si>
    <t>S02002108</t>
  </si>
  <si>
    <t>Irvine Central</t>
  </si>
  <si>
    <t>S02002109</t>
  </si>
  <si>
    <t>Irvine Fullarton</t>
  </si>
  <si>
    <t>S02002110</t>
  </si>
  <si>
    <t>Stevenston Ardeer</t>
  </si>
  <si>
    <t>S02002111</t>
  </si>
  <si>
    <t>Saltcoats Central</t>
  </si>
  <si>
    <t>S02002112</t>
  </si>
  <si>
    <t>Ardrossan Central</t>
  </si>
  <si>
    <t>S02002113</t>
  </si>
  <si>
    <t>Ardrossan North West</t>
  </si>
  <si>
    <t>S02002114</t>
  </si>
  <si>
    <t>Ardrossan North East</t>
  </si>
  <si>
    <t>S02002115</t>
  </si>
  <si>
    <t>Saltcoats North West</t>
  </si>
  <si>
    <t>S02002116</t>
  </si>
  <si>
    <t>Saltcoats North East</t>
  </si>
  <si>
    <t>S02002117</t>
  </si>
  <si>
    <t>Stevenston North West</t>
  </si>
  <si>
    <t>S02002118</t>
  </si>
  <si>
    <t>Stevenston Hayocks</t>
  </si>
  <si>
    <t>S02002119</t>
  </si>
  <si>
    <t>Kilwinning Whitehirst Park and Woodside</t>
  </si>
  <si>
    <t>S02002120</t>
  </si>
  <si>
    <t>Kilwinning Pennyburn</t>
  </si>
  <si>
    <t>S02002121</t>
  </si>
  <si>
    <t>Kilwinning West and Blacklands</t>
  </si>
  <si>
    <t>S02002122</t>
  </si>
  <si>
    <t>Kilwinning Central and North</t>
  </si>
  <si>
    <t>S02002123</t>
  </si>
  <si>
    <t>Dalry East and Rural</t>
  </si>
  <si>
    <t>S02002124</t>
  </si>
  <si>
    <t>Dalry West</t>
  </si>
  <si>
    <t>S02002125</t>
  </si>
  <si>
    <t>Fairlie and Rural</t>
  </si>
  <si>
    <t>S02002126</t>
  </si>
  <si>
    <t>West Kilbride and Seamill</t>
  </si>
  <si>
    <t>S02002127</t>
  </si>
  <si>
    <t>Largs South</t>
  </si>
  <si>
    <t>S02002128</t>
  </si>
  <si>
    <t>Largs Central and Cumbrae</t>
  </si>
  <si>
    <t>S02002129</t>
  </si>
  <si>
    <t>Largs North</t>
  </si>
  <si>
    <t>S02002130</t>
  </si>
  <si>
    <t>Skelmorlie and Rural</t>
  </si>
  <si>
    <t>S02002131</t>
  </si>
  <si>
    <t>Kilbirnie North</t>
  </si>
  <si>
    <t>S02002132</t>
  </si>
  <si>
    <t>Kilbirnie South and Longbar</t>
  </si>
  <si>
    <t>S02002133</t>
  </si>
  <si>
    <t>Beith West</t>
  </si>
  <si>
    <t>S02002134</t>
  </si>
  <si>
    <t>Beith East and Rural</t>
  </si>
  <si>
    <t>S02002135</t>
  </si>
  <si>
    <t>Overtown</t>
  </si>
  <si>
    <t>S02002136</t>
  </si>
  <si>
    <t>Netherton and Kirkhill</t>
  </si>
  <si>
    <t>S02002137</t>
  </si>
  <si>
    <t>S02002138</t>
  </si>
  <si>
    <t>Muirhouse and Knowetop</t>
  </si>
  <si>
    <t>S02002139</t>
  </si>
  <si>
    <t>Craigneuk Wishaw</t>
  </si>
  <si>
    <t>S02002140</t>
  </si>
  <si>
    <t>Pather</t>
  </si>
  <si>
    <t>S02002141</t>
  </si>
  <si>
    <t>Wishaw South</t>
  </si>
  <si>
    <t>S02002142</t>
  </si>
  <si>
    <t>Wishaw North</t>
  </si>
  <si>
    <t>S02002143</t>
  </si>
  <si>
    <t>Coltness</t>
  </si>
  <si>
    <t>S02002144</t>
  </si>
  <si>
    <t>Wishaw East</t>
  </si>
  <si>
    <t>S02002145</t>
  </si>
  <si>
    <t>Newmains</t>
  </si>
  <si>
    <t>S02002146</t>
  </si>
  <si>
    <t>Allanton - Newmains Rural</t>
  </si>
  <si>
    <t>S02002147</t>
  </si>
  <si>
    <t>Shotts</t>
  </si>
  <si>
    <t>S02002148</t>
  </si>
  <si>
    <t>Stane</t>
  </si>
  <si>
    <t>S02002149</t>
  </si>
  <si>
    <t>Harthill and Salsburgh</t>
  </si>
  <si>
    <t>S02002150</t>
  </si>
  <si>
    <t>Cleland</t>
  </si>
  <si>
    <t>S02002151</t>
  </si>
  <si>
    <t>Newarthill</t>
  </si>
  <si>
    <t>S02002152</t>
  </si>
  <si>
    <t>Carfin North</t>
  </si>
  <si>
    <t>S02002153</t>
  </si>
  <si>
    <t>Clydesdale and New Stevenston</t>
  </si>
  <si>
    <t>S02002154</t>
  </si>
  <si>
    <t>Carfin and Cleekhimin</t>
  </si>
  <si>
    <t>S02002155</t>
  </si>
  <si>
    <t>Motherwell South</t>
  </si>
  <si>
    <t>S02002156</t>
  </si>
  <si>
    <t>Ladywell</t>
  </si>
  <si>
    <t>S02002157</t>
  </si>
  <si>
    <t>Motherwell West</t>
  </si>
  <si>
    <t>S02002158</t>
  </si>
  <si>
    <t>Motherwell North</t>
  </si>
  <si>
    <t>S02002159</t>
  </si>
  <si>
    <t>Forgewood</t>
  </si>
  <si>
    <t>S02002160</t>
  </si>
  <si>
    <t>Holytown</t>
  </si>
  <si>
    <t>S02002161</t>
  </si>
  <si>
    <t>Milnwood</t>
  </si>
  <si>
    <t>S02002162</t>
  </si>
  <si>
    <t>Orbiston</t>
  </si>
  <si>
    <t>S02002163</t>
  </si>
  <si>
    <t>Bellshill South</t>
  </si>
  <si>
    <t>S02002164</t>
  </si>
  <si>
    <t>Hattonrigg</t>
  </si>
  <si>
    <t>S02002165</t>
  </si>
  <si>
    <t>Bellshill Central</t>
  </si>
  <si>
    <t>S02002166</t>
  </si>
  <si>
    <t>Fallside</t>
  </si>
  <si>
    <t>S02002167</t>
  </si>
  <si>
    <t>Viewpark</t>
  </si>
  <si>
    <t>S02002168</t>
  </si>
  <si>
    <t>Birkenshaw</t>
  </si>
  <si>
    <t>S02002169</t>
  </si>
  <si>
    <t>Kirkwood and Bargeddie</t>
  </si>
  <si>
    <t>S02002170</t>
  </si>
  <si>
    <t>Kirkshaws</t>
  </si>
  <si>
    <t>S02002171</t>
  </si>
  <si>
    <t>Dundyvan</t>
  </si>
  <si>
    <t>S02002172</t>
  </si>
  <si>
    <t>Drumpellier and Langloan</t>
  </si>
  <si>
    <t>S02002173</t>
  </si>
  <si>
    <t>Coatbridge West</t>
  </si>
  <si>
    <t>S02002174</t>
  </si>
  <si>
    <t>Townhead</t>
  </si>
  <si>
    <t>S02002175</t>
  </si>
  <si>
    <t>Sunnyside and Cliftonville</t>
  </si>
  <si>
    <t>S02002176</t>
  </si>
  <si>
    <t>Cliftonville</t>
  </si>
  <si>
    <t>S02002177</t>
  </si>
  <si>
    <t>Shawhead and Whifflet</t>
  </si>
  <si>
    <t>S02002178</t>
  </si>
  <si>
    <t>Greenend and Carnbroe</t>
  </si>
  <si>
    <t>S02002179</t>
  </si>
  <si>
    <t>Calderbank and Brownsburn</t>
  </si>
  <si>
    <t>S02002180</t>
  </si>
  <si>
    <t>Chapelhall West</t>
  </si>
  <si>
    <t>S02002181</t>
  </si>
  <si>
    <t>Chapelhall East</t>
  </si>
  <si>
    <t>S02002182</t>
  </si>
  <si>
    <t>Craigneuk Airdrie</t>
  </si>
  <si>
    <t>S02002183</t>
  </si>
  <si>
    <t>Petersburn</t>
  </si>
  <si>
    <t>S02002184</t>
  </si>
  <si>
    <t>Gartlea</t>
  </si>
  <si>
    <t>S02002185</t>
  </si>
  <si>
    <t>Cairnhill</t>
  </si>
  <si>
    <t>S02002186</t>
  </si>
  <si>
    <t>Coatdyke and Whinhall</t>
  </si>
  <si>
    <t>S02002187</t>
  </si>
  <si>
    <t>Thrashbush</t>
  </si>
  <si>
    <t>S02002188</t>
  </si>
  <si>
    <t>Airdrie North</t>
  </si>
  <si>
    <t>S02002189</t>
  </si>
  <si>
    <t>Drumgelloch</t>
  </si>
  <si>
    <t>S02002190</t>
  </si>
  <si>
    <t>Caldercruix and Plains</t>
  </si>
  <si>
    <t>S02002191</t>
  </si>
  <si>
    <t>Glenmavis and Greengairs</t>
  </si>
  <si>
    <t>S02002192</t>
  </si>
  <si>
    <t>Gartcosh and Marnock</t>
  </si>
  <si>
    <t>S02002193</t>
  </si>
  <si>
    <t>Cardowan and Millerston</t>
  </si>
  <si>
    <t>S02002194</t>
  </si>
  <si>
    <t>Stepps</t>
  </si>
  <si>
    <t>S02002195</t>
  </si>
  <si>
    <t>Chryston and Muirhead</t>
  </si>
  <si>
    <t>S02002196</t>
  </si>
  <si>
    <t>Moodiesburn West</t>
  </si>
  <si>
    <t>S02002197</t>
  </si>
  <si>
    <t>Moodiesburn East</t>
  </si>
  <si>
    <t>S02002198</t>
  </si>
  <si>
    <t>Westfield</t>
  </si>
  <si>
    <t>S02002199</t>
  </si>
  <si>
    <t>Condorrat</t>
  </si>
  <si>
    <t>S02002200</t>
  </si>
  <si>
    <t>Greenfaulds</t>
  </si>
  <si>
    <t>S02002201</t>
  </si>
  <si>
    <t>Seafar</t>
  </si>
  <si>
    <t>S02002202</t>
  </si>
  <si>
    <t>Cumbernauld Central</t>
  </si>
  <si>
    <t>S02002203</t>
  </si>
  <si>
    <t>Kildrum</t>
  </si>
  <si>
    <t>S02002204</t>
  </si>
  <si>
    <t>Abronhill South</t>
  </si>
  <si>
    <t>S02002205</t>
  </si>
  <si>
    <t>Abronhill North</t>
  </si>
  <si>
    <t>S02002206</t>
  </si>
  <si>
    <t>Village and Castlecary</t>
  </si>
  <si>
    <t>S02002207</t>
  </si>
  <si>
    <t>Carrickstone</t>
  </si>
  <si>
    <t>S02002208</t>
  </si>
  <si>
    <t>Balloch West</t>
  </si>
  <si>
    <t>S02002209</t>
  </si>
  <si>
    <t>Balloch East</t>
  </si>
  <si>
    <t>S02002210</t>
  </si>
  <si>
    <t>Kilsyth East and Croy</t>
  </si>
  <si>
    <t>S02002211</t>
  </si>
  <si>
    <t>Kilsyth Bogside</t>
  </si>
  <si>
    <t>S02002212</t>
  </si>
  <si>
    <t>Balmalloch</t>
  </si>
  <si>
    <t>S02002213</t>
  </si>
  <si>
    <t>Stromness, Sandwick and Stenness</t>
  </si>
  <si>
    <t>S02002214</t>
  </si>
  <si>
    <t>West Mainland</t>
  </si>
  <si>
    <t>S02002215</t>
  </si>
  <si>
    <t>East Mainland</t>
  </si>
  <si>
    <t>S02002216</t>
  </si>
  <si>
    <t>West Kirkwall</t>
  </si>
  <si>
    <t>S02002217</t>
  </si>
  <si>
    <t>East Kirkwall</t>
  </si>
  <si>
    <t>S02002218</t>
  </si>
  <si>
    <t>Isles</t>
  </si>
  <si>
    <t>S02002219</t>
  </si>
  <si>
    <t>Powmill, Cleish and Scotlandwell</t>
  </si>
  <si>
    <t>S02002220</t>
  </si>
  <si>
    <t>Kinross</t>
  </si>
  <si>
    <t>S02002221</t>
  </si>
  <si>
    <t>Milnathort and Crook of Devon</t>
  </si>
  <si>
    <t>S02002222</t>
  </si>
  <si>
    <t>Muthill, Greenloaning and Gleneagles</t>
  </si>
  <si>
    <t>S02002223</t>
  </si>
  <si>
    <t>Auchterarder</t>
  </si>
  <si>
    <t>S02002224</t>
  </si>
  <si>
    <t>Comrie, Gilmerton and St Fillans</t>
  </si>
  <si>
    <t>S02002225</t>
  </si>
  <si>
    <t>Crieff North</t>
  </si>
  <si>
    <t>S02002226</t>
  </si>
  <si>
    <t>Crieff South</t>
  </si>
  <si>
    <t>S02002227</t>
  </si>
  <si>
    <t>Aberuthven and Almondbank</t>
  </si>
  <si>
    <t>S02002228</t>
  </si>
  <si>
    <t>Glenfarg, Dunning and Rhynd</t>
  </si>
  <si>
    <t>S02002229</t>
  </si>
  <si>
    <t>Bridge of Earn and Abernethy</t>
  </si>
  <si>
    <t>S02002230</t>
  </si>
  <si>
    <t>Moncrieffe and Friarton</t>
  </si>
  <si>
    <t>S02002231</t>
  </si>
  <si>
    <t>Viewlands, Craigie and Wellshill</t>
  </si>
  <si>
    <t>S02002232</t>
  </si>
  <si>
    <t>Burghmuir and Oakbank</t>
  </si>
  <si>
    <t>S02002233</t>
  </si>
  <si>
    <t>S02002234</t>
  </si>
  <si>
    <t>Letham</t>
  </si>
  <si>
    <t>S02002235</t>
  </si>
  <si>
    <t>Hillyland, Tulloch and Inveralmond</t>
  </si>
  <si>
    <t>S02002236</t>
  </si>
  <si>
    <t>North Muirton and Old Scone</t>
  </si>
  <si>
    <t>S02002237</t>
  </si>
  <si>
    <t>Muirton</t>
  </si>
  <si>
    <t>S02002238</t>
  </si>
  <si>
    <t>North Inch</t>
  </si>
  <si>
    <t>S02002239</t>
  </si>
  <si>
    <t>Central and South Inch</t>
  </si>
  <si>
    <t>S02002240</t>
  </si>
  <si>
    <t>Gannochy and Walnut Grove</t>
  </si>
  <si>
    <t>S02002241</t>
  </si>
  <si>
    <t>Scone</t>
  </si>
  <si>
    <t>S02002242</t>
  </si>
  <si>
    <t>Guildtown, Balbeggie and St Madoes</t>
  </si>
  <si>
    <t>S02002243</t>
  </si>
  <si>
    <t>Errol and Inchture</t>
  </si>
  <si>
    <t>S02002244</t>
  </si>
  <si>
    <t>Invergowrie, Longforgan and Abernyte</t>
  </si>
  <si>
    <t>S02002245</t>
  </si>
  <si>
    <t>Coupar Angus and Meigle</t>
  </si>
  <si>
    <t>S02002246</t>
  </si>
  <si>
    <t>Alyth</t>
  </si>
  <si>
    <t>S02002247</t>
  </si>
  <si>
    <t>Blair Atholl, Strathardle and Glenshee</t>
  </si>
  <si>
    <t>S02002248</t>
  </si>
  <si>
    <t>Blairgowrie East (Rattray)</t>
  </si>
  <si>
    <t>S02002249</t>
  </si>
  <si>
    <t>Blairgowrie West</t>
  </si>
  <si>
    <t>S02002250</t>
  </si>
  <si>
    <t>Stanley and Murthly</t>
  </si>
  <si>
    <t>S02002251</t>
  </si>
  <si>
    <t>Luncarty and Dunkeld</t>
  </si>
  <si>
    <t>S02002252</t>
  </si>
  <si>
    <t>Pitlochry</t>
  </si>
  <si>
    <t>S02002253</t>
  </si>
  <si>
    <t>Rannoch and Aberfeldy</t>
  </si>
  <si>
    <t>S02002254</t>
  </si>
  <si>
    <t>Lochwinnoch</t>
  </si>
  <si>
    <t>S02002255</t>
  </si>
  <si>
    <t>Renfrewshire Rural South and Howwood</t>
  </si>
  <si>
    <t>S02002256</t>
  </si>
  <si>
    <t>Renfrewshire Rural North and Langbank</t>
  </si>
  <si>
    <t>S02002257</t>
  </si>
  <si>
    <t>Kilbarchan</t>
  </si>
  <si>
    <t>S02002258</t>
  </si>
  <si>
    <t>Johnstone South West</t>
  </si>
  <si>
    <t>S02002259</t>
  </si>
  <si>
    <t>Johnstone North West</t>
  </si>
  <si>
    <t>S02002260</t>
  </si>
  <si>
    <t>Johnstone North East</t>
  </si>
  <si>
    <t>S02002261</t>
  </si>
  <si>
    <t>Johnstone South East</t>
  </si>
  <si>
    <t>S02002262</t>
  </si>
  <si>
    <t>Elderslie and Phoenix</t>
  </si>
  <si>
    <t>S02002263</t>
  </si>
  <si>
    <t>Paisley Ferguslie</t>
  </si>
  <si>
    <t>S02002264</t>
  </si>
  <si>
    <t>Paisley North West</t>
  </si>
  <si>
    <t>S02002265</t>
  </si>
  <si>
    <t>Paisley West</t>
  </si>
  <si>
    <t>S02002266</t>
  </si>
  <si>
    <t>Paisley Foxbar</t>
  </si>
  <si>
    <t>S02002267</t>
  </si>
  <si>
    <t>Paisley South West</t>
  </si>
  <si>
    <t>S02002268</t>
  </si>
  <si>
    <t>Paisley Glenburn West</t>
  </si>
  <si>
    <t>S02002269</t>
  </si>
  <si>
    <t>Paisley Glenburn East</t>
  </si>
  <si>
    <t>S02002270</t>
  </si>
  <si>
    <t>Paisley South</t>
  </si>
  <si>
    <t>S02002271</t>
  </si>
  <si>
    <t>Paisley South East</t>
  </si>
  <si>
    <t>S02002272</t>
  </si>
  <si>
    <t>Paisley Dykebar</t>
  </si>
  <si>
    <t>S02002273</t>
  </si>
  <si>
    <t>Paisley East</t>
  </si>
  <si>
    <t>S02002274</t>
  </si>
  <si>
    <t>Paisley Central</t>
  </si>
  <si>
    <t>S02002275</t>
  </si>
  <si>
    <t>Paisley North East</t>
  </si>
  <si>
    <t>S02002276</t>
  </si>
  <si>
    <t>Paisley Ralston</t>
  </si>
  <si>
    <t>S02002277</t>
  </si>
  <si>
    <t>Paisley Gallowhill and Hillington</t>
  </si>
  <si>
    <t>S02002278</t>
  </si>
  <si>
    <t>Paisley North</t>
  </si>
  <si>
    <t>S02002279</t>
  </si>
  <si>
    <t>Renfrew West</t>
  </si>
  <si>
    <t>S02002280</t>
  </si>
  <si>
    <t>Renfrew South</t>
  </si>
  <si>
    <t>S02002281</t>
  </si>
  <si>
    <t>Renfrew East</t>
  </si>
  <si>
    <t>S02002282</t>
  </si>
  <si>
    <t>Renfrew North</t>
  </si>
  <si>
    <t>S02002283</t>
  </si>
  <si>
    <t>Erskine East and Inchinnan</t>
  </si>
  <si>
    <t>S02002284</t>
  </si>
  <si>
    <t>Erskine Central</t>
  </si>
  <si>
    <t>S02002285</t>
  </si>
  <si>
    <t>Erskine West</t>
  </si>
  <si>
    <t>S02002286</t>
  </si>
  <si>
    <t>Bishopton</t>
  </si>
  <si>
    <t>S02002287</t>
  </si>
  <si>
    <t>Linwood South</t>
  </si>
  <si>
    <t>S02002288</t>
  </si>
  <si>
    <t>Linwood North</t>
  </si>
  <si>
    <t>S02002289</t>
  </si>
  <si>
    <t>Houston South</t>
  </si>
  <si>
    <t>S02002290</t>
  </si>
  <si>
    <t>Houston North</t>
  </si>
  <si>
    <t>S02002291</t>
  </si>
  <si>
    <t>Bridge of Weir</t>
  </si>
  <si>
    <t>S02002292</t>
  </si>
  <si>
    <t>Tweeddale West Area</t>
  </si>
  <si>
    <t>S02002293</t>
  </si>
  <si>
    <t>Peebles North</t>
  </si>
  <si>
    <t>S02002294</t>
  </si>
  <si>
    <t>Peebles South</t>
  </si>
  <si>
    <t>S02002295</t>
  </si>
  <si>
    <t>Tweeddale East Area</t>
  </si>
  <si>
    <t>S02002296</t>
  </si>
  <si>
    <t>Earlston Stow and Clovernfords Area</t>
  </si>
  <si>
    <t>S02002297</t>
  </si>
  <si>
    <t>Galashiels North</t>
  </si>
  <si>
    <t>S02002298</t>
  </si>
  <si>
    <t>Galashiels West</t>
  </si>
  <si>
    <t>S02002299</t>
  </si>
  <si>
    <t>Galashiels South</t>
  </si>
  <si>
    <t>S02002300</t>
  </si>
  <si>
    <t>Langlee</t>
  </si>
  <si>
    <t>S02002301</t>
  </si>
  <si>
    <t>Melrose and Tweedbank Area</t>
  </si>
  <si>
    <t>S02002302</t>
  </si>
  <si>
    <t>Lauder and Area</t>
  </si>
  <si>
    <t>S02002303</t>
  </si>
  <si>
    <t>Berwickshire Central</t>
  </si>
  <si>
    <t>S02002304</t>
  </si>
  <si>
    <t>Duns</t>
  </si>
  <si>
    <t>S02002305</t>
  </si>
  <si>
    <t>Berwickshire East</t>
  </si>
  <si>
    <t>S02002306</t>
  </si>
  <si>
    <t>Eyemouth</t>
  </si>
  <si>
    <t>S02002307</t>
  </si>
  <si>
    <t>Chirnside and Area</t>
  </si>
  <si>
    <t>S02002308</t>
  </si>
  <si>
    <t>Coldstream and Area</t>
  </si>
  <si>
    <t>S02002309</t>
  </si>
  <si>
    <t>Cheviot East</t>
  </si>
  <si>
    <t>S02002310</t>
  </si>
  <si>
    <t>Kelso North</t>
  </si>
  <si>
    <t>S02002311</t>
  </si>
  <si>
    <t>Kelso South</t>
  </si>
  <si>
    <t>S02002312</t>
  </si>
  <si>
    <t>Cheviot West</t>
  </si>
  <si>
    <t>S02002313</t>
  </si>
  <si>
    <t>St Boswells and Newtown Area</t>
  </si>
  <si>
    <t>S02002314</t>
  </si>
  <si>
    <t>Jedburgh</t>
  </si>
  <si>
    <t>S02002315</t>
  </si>
  <si>
    <t>Denholm and Hermitage</t>
  </si>
  <si>
    <t>S02002316</t>
  </si>
  <si>
    <t>Burnfoot</t>
  </si>
  <si>
    <t>S02002317</t>
  </si>
  <si>
    <t>Hawick Central</t>
  </si>
  <si>
    <t>S02002318</t>
  </si>
  <si>
    <t>Hawick West End</t>
  </si>
  <si>
    <t>S02002319</t>
  </si>
  <si>
    <t>Hawick North</t>
  </si>
  <si>
    <t>S02002320</t>
  </si>
  <si>
    <t>Ettrick Yarrow and Liliesleaf Area</t>
  </si>
  <si>
    <t>S02002321</t>
  </si>
  <si>
    <t>Selkirk</t>
  </si>
  <si>
    <t>S02002322</t>
  </si>
  <si>
    <t>Shetland South</t>
  </si>
  <si>
    <t>S02002323</t>
  </si>
  <si>
    <t>Lerwick South</t>
  </si>
  <si>
    <t>S02002324</t>
  </si>
  <si>
    <t>Lerwick North</t>
  </si>
  <si>
    <t>S02002325</t>
  </si>
  <si>
    <t>Central Shetland</t>
  </si>
  <si>
    <t>S02002326</t>
  </si>
  <si>
    <t>East and West Mainland</t>
  </si>
  <si>
    <t>S02002327</t>
  </si>
  <si>
    <t>North Mainland</t>
  </si>
  <si>
    <t>S02002328</t>
  </si>
  <si>
    <t>North and East Isles</t>
  </si>
  <si>
    <t>S02002329</t>
  </si>
  <si>
    <t>Carrick South</t>
  </si>
  <si>
    <t>S02002330</t>
  </si>
  <si>
    <t>Girvan Glendoune</t>
  </si>
  <si>
    <t>S02002331</t>
  </si>
  <si>
    <t>Girvan Ailsa</t>
  </si>
  <si>
    <t>S02002332</t>
  </si>
  <si>
    <t>Maybole</t>
  </si>
  <si>
    <t>S02002333</t>
  </si>
  <si>
    <t>Carrick North</t>
  </si>
  <si>
    <t>S02002334</t>
  </si>
  <si>
    <t>Coylton</t>
  </si>
  <si>
    <t>S02002335</t>
  </si>
  <si>
    <t>Alloway and Doonfoot</t>
  </si>
  <si>
    <t>S02002336</t>
  </si>
  <si>
    <t>Castlehill and Kincaidston</t>
  </si>
  <si>
    <t>S02002337</t>
  </si>
  <si>
    <t>Belmont</t>
  </si>
  <si>
    <t>S02002338</t>
  </si>
  <si>
    <t>Holmston and Forehill</t>
  </si>
  <si>
    <t>S02002339</t>
  </si>
  <si>
    <t>Ayr South Harbour and Town Centre</t>
  </si>
  <si>
    <t>S02002340</t>
  </si>
  <si>
    <t>Ayr North Harbour, Wallacetown and Newton South</t>
  </si>
  <si>
    <t>S02002341</t>
  </si>
  <si>
    <t>Craigie</t>
  </si>
  <si>
    <t>S02002342</t>
  </si>
  <si>
    <t>Dalmilling</t>
  </si>
  <si>
    <t>S02002343</t>
  </si>
  <si>
    <t>Lochside, Braehead and Whitletts</t>
  </si>
  <si>
    <t>S02002344</t>
  </si>
  <si>
    <t>Newton North</t>
  </si>
  <si>
    <t>S02002345</t>
  </si>
  <si>
    <t>Heathfield</t>
  </si>
  <si>
    <t>S02002346</t>
  </si>
  <si>
    <t>Prestwick West</t>
  </si>
  <si>
    <t>S02002347</t>
  </si>
  <si>
    <t>Prestwick East</t>
  </si>
  <si>
    <t>S02002348</t>
  </si>
  <si>
    <t>Prestwick Airport and Monkton</t>
  </si>
  <si>
    <t>S02002349</t>
  </si>
  <si>
    <t>Annbank, Mossblown and Tarbolton - the Coalfields</t>
  </si>
  <si>
    <t>S02002350</t>
  </si>
  <si>
    <t>Dundonald, Loans and Symington</t>
  </si>
  <si>
    <t>S02002351</t>
  </si>
  <si>
    <t>Muirhead</t>
  </si>
  <si>
    <t>S02002352</t>
  </si>
  <si>
    <t>Barassie</t>
  </si>
  <si>
    <t>S02002353</t>
  </si>
  <si>
    <t>Troon</t>
  </si>
  <si>
    <t>S02002354</t>
  </si>
  <si>
    <t>Clydesdale South</t>
  </si>
  <si>
    <t>S02002355</t>
  </si>
  <si>
    <t>Biggar, Symington, Thankerton and Dolphinton</t>
  </si>
  <si>
    <t>S02002356</t>
  </si>
  <si>
    <t>Carstairs, Carstairs Junction and Carnwath</t>
  </si>
  <si>
    <t>S02002357</t>
  </si>
  <si>
    <t>Forth, Braehead and Auchengray</t>
  </si>
  <si>
    <t>S02002358</t>
  </si>
  <si>
    <t>S02002359</t>
  </si>
  <si>
    <t>Carluke West</t>
  </si>
  <si>
    <t>S02002360</t>
  </si>
  <si>
    <t>Carluke North</t>
  </si>
  <si>
    <t>S02002361</t>
  </si>
  <si>
    <t>Carluke East</t>
  </si>
  <si>
    <t>S02002362</t>
  </si>
  <si>
    <t>Carluke South</t>
  </si>
  <si>
    <t>S02002363</t>
  </si>
  <si>
    <t>Crossford, Braidwood and Yieldshields</t>
  </si>
  <si>
    <t>S02002364</t>
  </si>
  <si>
    <t>Lanark North West</t>
  </si>
  <si>
    <t>S02002365</t>
  </si>
  <si>
    <t>Lanark North East</t>
  </si>
  <si>
    <t>S02002366</t>
  </si>
  <si>
    <t>Lanark South</t>
  </si>
  <si>
    <t>S02002367</t>
  </si>
  <si>
    <t>Hazelbank and Kirkfieldbank</t>
  </si>
  <si>
    <t>S02002368</t>
  </si>
  <si>
    <t>Douglas, Coalburn and Rigside</t>
  </si>
  <si>
    <t>S02002369</t>
  </si>
  <si>
    <t>Lesmahagow</t>
  </si>
  <si>
    <t>S02002370</t>
  </si>
  <si>
    <t>Kirkmuirhill and Blackwood</t>
  </si>
  <si>
    <t>S02002371</t>
  </si>
  <si>
    <t>Ashgill and Netherburn</t>
  </si>
  <si>
    <t>S02002372</t>
  </si>
  <si>
    <t>Merryton and Meadowhill</t>
  </si>
  <si>
    <t>S02002373</t>
  </si>
  <si>
    <t>Larkhall Central, Raploch, Millheugh and Burnhead</t>
  </si>
  <si>
    <t>S02002374</t>
  </si>
  <si>
    <t>Hareleeshill</t>
  </si>
  <si>
    <t>S02002375</t>
  </si>
  <si>
    <t>Strutherhill</t>
  </si>
  <si>
    <t>S02002376</t>
  </si>
  <si>
    <t>Stonehouse</t>
  </si>
  <si>
    <t>S02002377</t>
  </si>
  <si>
    <t>Strathaven South</t>
  </si>
  <si>
    <t>S02002378</t>
  </si>
  <si>
    <t>Strathaven North</t>
  </si>
  <si>
    <t>S02002379</t>
  </si>
  <si>
    <t>Chapelton, Glengavel and Sandford</t>
  </si>
  <si>
    <t>S02002380</t>
  </si>
  <si>
    <t>Glassford, Quarter and Allanton</t>
  </si>
  <si>
    <t>S02002381</t>
  </si>
  <si>
    <t>Eddlewood</t>
  </si>
  <si>
    <t>S02002382</t>
  </si>
  <si>
    <t>Low Waters</t>
  </si>
  <si>
    <t>S02002383</t>
  </si>
  <si>
    <t>Silvertonhill</t>
  </si>
  <si>
    <t>S02002384</t>
  </si>
  <si>
    <t>Hamilton Centre and Low Parks</t>
  </si>
  <si>
    <t>S02002385</t>
  </si>
  <si>
    <t>Laighstonehall</t>
  </si>
  <si>
    <t>S02002386</t>
  </si>
  <si>
    <t>Fairhill</t>
  </si>
  <si>
    <t>S02002387</t>
  </si>
  <si>
    <t>Woodhead and Meikle Earnock</t>
  </si>
  <si>
    <t>S02002388</t>
  </si>
  <si>
    <t>Little Earnock</t>
  </si>
  <si>
    <t>S02002389</t>
  </si>
  <si>
    <t>Earnock</t>
  </si>
  <si>
    <t>S02002390</t>
  </si>
  <si>
    <t>Hillhouse</t>
  </si>
  <si>
    <t>S02002391</t>
  </si>
  <si>
    <t>High Blantyre</t>
  </si>
  <si>
    <t>S02002392</t>
  </si>
  <si>
    <t>Blantyre South and Wheatlands</t>
  </si>
  <si>
    <t>S02002393</t>
  </si>
  <si>
    <t>Low Blantyre and Bardykes</t>
  </si>
  <si>
    <t>S02002394</t>
  </si>
  <si>
    <t>Blantytre North and Coatshill</t>
  </si>
  <si>
    <t>S02002395</t>
  </si>
  <si>
    <t>Burnbank North</t>
  </si>
  <si>
    <t>S02002396</t>
  </si>
  <si>
    <t>Burnbank Central and Udston</t>
  </si>
  <si>
    <t>S02002397</t>
  </si>
  <si>
    <t>Burnbank South and Chantinghall</t>
  </si>
  <si>
    <t>S02002398</t>
  </si>
  <si>
    <t>Whitehill</t>
  </si>
  <si>
    <t>S02002399</t>
  </si>
  <si>
    <t>Bothwell South</t>
  </si>
  <si>
    <t>S02002400</t>
  </si>
  <si>
    <t>Bothwell North</t>
  </si>
  <si>
    <t>S02002401</t>
  </si>
  <si>
    <t>Uddingston and Gardenside</t>
  </si>
  <si>
    <t>S02002402</t>
  </si>
  <si>
    <t>Halfway, Hallside and Drumsagard</t>
  </si>
  <si>
    <t>S02002403</t>
  </si>
  <si>
    <t>Westburn and Newton</t>
  </si>
  <si>
    <t>S02002404</t>
  </si>
  <si>
    <t>Vicarland and Cairns</t>
  </si>
  <si>
    <t>S02002405</t>
  </si>
  <si>
    <t>Whitlawburn and Greenlees</t>
  </si>
  <si>
    <t>S02002406</t>
  </si>
  <si>
    <t>Cambuslang Central</t>
  </si>
  <si>
    <t>S02002407</t>
  </si>
  <si>
    <t>Burgh, Eastfield and Silverbank</t>
  </si>
  <si>
    <t>S02002408</t>
  </si>
  <si>
    <t>Farme Cross and Gallowflat North</t>
  </si>
  <si>
    <t>S02002409</t>
  </si>
  <si>
    <t>Shawfield and Clincarthill</t>
  </si>
  <si>
    <t>S02002410</t>
  </si>
  <si>
    <t>Burnhill and Bankhead North</t>
  </si>
  <si>
    <t>S02002411</t>
  </si>
  <si>
    <t>Bankhead South</t>
  </si>
  <si>
    <t>S02002412</t>
  </si>
  <si>
    <t>Spittal</t>
  </si>
  <si>
    <t>S02002413</t>
  </si>
  <si>
    <t>High Crosshill</t>
  </si>
  <si>
    <t>S02002414</t>
  </si>
  <si>
    <t>Burnside and Springhall</t>
  </si>
  <si>
    <t>S02002415</t>
  </si>
  <si>
    <t>Fernhill and Cathkin</t>
  </si>
  <si>
    <t>S02002416</t>
  </si>
  <si>
    <t>Nerston and EK Landward Area</t>
  </si>
  <si>
    <t>S02002417</t>
  </si>
  <si>
    <t>Calderwood East</t>
  </si>
  <si>
    <t>S02002418</t>
  </si>
  <si>
    <t>Calderwood Central</t>
  </si>
  <si>
    <t>S02002419</t>
  </si>
  <si>
    <t>Calderwood West and Nerston</t>
  </si>
  <si>
    <t>S02002420</t>
  </si>
  <si>
    <t>St Leonards North</t>
  </si>
  <si>
    <t>S02002421</t>
  </si>
  <si>
    <t>St Leonards South</t>
  </si>
  <si>
    <t>S02002422</t>
  </si>
  <si>
    <t>East Mains</t>
  </si>
  <si>
    <t>S02002423</t>
  </si>
  <si>
    <t>West Mains</t>
  </si>
  <si>
    <t>S02002424</t>
  </si>
  <si>
    <t>Stewartfield East</t>
  </si>
  <si>
    <t>S02002425</t>
  </si>
  <si>
    <t>Stewartfield West</t>
  </si>
  <si>
    <t>S02002426</t>
  </si>
  <si>
    <t>Thorntonhall, Jackton and Gardenhall</t>
  </si>
  <si>
    <t>S02002427</t>
  </si>
  <si>
    <t>Hairmyres and Westwood West</t>
  </si>
  <si>
    <t>S02002428</t>
  </si>
  <si>
    <t>Mossneuk and Newlandsmuir</t>
  </si>
  <si>
    <t>S02002429</t>
  </si>
  <si>
    <t>Crosshouse and Lindsayfield</t>
  </si>
  <si>
    <t>S02002430</t>
  </si>
  <si>
    <t>Whitehills West</t>
  </si>
  <si>
    <t>S02002431</t>
  </si>
  <si>
    <t>Greenhills</t>
  </si>
  <si>
    <t>S02002432</t>
  </si>
  <si>
    <t>Westwood South</t>
  </si>
  <si>
    <t>S02002433</t>
  </si>
  <si>
    <t>Westwood East</t>
  </si>
  <si>
    <t>S02002434</t>
  </si>
  <si>
    <t>The Murray</t>
  </si>
  <si>
    <t>S02002435</t>
  </si>
  <si>
    <t>Birniehill, Kelvin and Whitehills East</t>
  </si>
  <si>
    <t>S02002436</t>
  </si>
  <si>
    <t>Blane Valley</t>
  </si>
  <si>
    <t>S02002437</t>
  </si>
  <si>
    <t>Balfron and Drymen</t>
  </si>
  <si>
    <t>S02002438</t>
  </si>
  <si>
    <t>Kippen and Fintry</t>
  </si>
  <si>
    <t>S02002439</t>
  </si>
  <si>
    <t>Cambusbarron</t>
  </si>
  <si>
    <t>S02002440</t>
  </si>
  <si>
    <t>Plean and Rural SE</t>
  </si>
  <si>
    <t>S02002441</t>
  </si>
  <si>
    <t>Cowie</t>
  </si>
  <si>
    <t>S02002442</t>
  </si>
  <si>
    <t>Fallin</t>
  </si>
  <si>
    <t>S02002443</t>
  </si>
  <si>
    <t>Bannockburn</t>
  </si>
  <si>
    <t>S02002444</t>
  </si>
  <si>
    <t>Hillpark</t>
  </si>
  <si>
    <t>S02002445</t>
  </si>
  <si>
    <t>Broomridge</t>
  </si>
  <si>
    <t>S02002446</t>
  </si>
  <si>
    <t>Borestone</t>
  </si>
  <si>
    <t>S02002447</t>
  </si>
  <si>
    <t>King's Park and Torbrex</t>
  </si>
  <si>
    <t>S02002448</t>
  </si>
  <si>
    <t>Braehead</t>
  </si>
  <si>
    <t>S02002449</t>
  </si>
  <si>
    <t>S02002450</t>
  </si>
  <si>
    <t>Raploch</t>
  </si>
  <si>
    <t>S02002451</t>
  </si>
  <si>
    <t>Cornton</t>
  </si>
  <si>
    <t>S02002452</t>
  </si>
  <si>
    <t>Causewayhead</t>
  </si>
  <si>
    <t>S02002453</t>
  </si>
  <si>
    <t>Bridge of Allan and University</t>
  </si>
  <si>
    <t>S02002454</t>
  </si>
  <si>
    <t>Forth</t>
  </si>
  <si>
    <t>S02002455</t>
  </si>
  <si>
    <t>Dunblane East</t>
  </si>
  <si>
    <t>S02002456</t>
  </si>
  <si>
    <t>Dunblane West</t>
  </si>
  <si>
    <t>S02002457</t>
  </si>
  <si>
    <t>Carse of Stirling</t>
  </si>
  <si>
    <t>S02002458</t>
  </si>
  <si>
    <t>Callander and Trossachs</t>
  </si>
  <si>
    <t>S02002459</t>
  </si>
  <si>
    <t>S02002460</t>
  </si>
  <si>
    <t>S02002461</t>
  </si>
  <si>
    <t>S02002462</t>
  </si>
  <si>
    <t>S02002463</t>
  </si>
  <si>
    <t>S02002464</t>
  </si>
  <si>
    <t>S02002465</t>
  </si>
  <si>
    <t>S02002466</t>
  </si>
  <si>
    <t>S02002467</t>
  </si>
  <si>
    <t>S02002468</t>
  </si>
  <si>
    <t>S02002469</t>
  </si>
  <si>
    <t>S02002470</t>
  </si>
  <si>
    <t>S02002471</t>
  </si>
  <si>
    <t>S02002472</t>
  </si>
  <si>
    <t>S02002473</t>
  </si>
  <si>
    <t>S02002474</t>
  </si>
  <si>
    <t>S02002475</t>
  </si>
  <si>
    <t>S02002476</t>
  </si>
  <si>
    <t>S02002477</t>
  </si>
  <si>
    <t>S02002478</t>
  </si>
  <si>
    <t>Fauldhouse</t>
  </si>
  <si>
    <t>S02002479</t>
  </si>
  <si>
    <t>Breich Valley</t>
  </si>
  <si>
    <t>S02002480</t>
  </si>
  <si>
    <t>West Calder and Polbeth</t>
  </si>
  <si>
    <t>S02002481</t>
  </si>
  <si>
    <t>Bellsquarry, Adambrae and Kirkton</t>
  </si>
  <si>
    <t>S02002482</t>
  </si>
  <si>
    <t>Bankton and Murieston</t>
  </si>
  <si>
    <t>S02002483</t>
  </si>
  <si>
    <t>Dedridge East</t>
  </si>
  <si>
    <t>S02002484</t>
  </si>
  <si>
    <t>Mid Calder and Kirknewton</t>
  </si>
  <si>
    <t>S02002485</t>
  </si>
  <si>
    <t>East Calder</t>
  </si>
  <si>
    <t>S02002486</t>
  </si>
  <si>
    <t>Pumpherston and Uphall Station</t>
  </si>
  <si>
    <t>S02002487</t>
  </si>
  <si>
    <t>Craigshill</t>
  </si>
  <si>
    <t>S02002488</t>
  </si>
  <si>
    <t>Howden</t>
  </si>
  <si>
    <t>S02002489</t>
  </si>
  <si>
    <t>Livingston Village and Eliburn South</t>
  </si>
  <si>
    <t>S02002490</t>
  </si>
  <si>
    <t>S02002491</t>
  </si>
  <si>
    <t>Knightsridge</t>
  </si>
  <si>
    <t>S02002492</t>
  </si>
  <si>
    <t>Knightsridge and Deans North</t>
  </si>
  <si>
    <t>S02002493</t>
  </si>
  <si>
    <t>Deans</t>
  </si>
  <si>
    <t>S02002494</t>
  </si>
  <si>
    <t>Carmondean and Eliburn North</t>
  </si>
  <si>
    <t>S02002495</t>
  </si>
  <si>
    <t>Seafield</t>
  </si>
  <si>
    <t>S02002496</t>
  </si>
  <si>
    <t>S02002497</t>
  </si>
  <si>
    <t>Blaeberry Hill and East Whitburn</t>
  </si>
  <si>
    <t>S02002498</t>
  </si>
  <si>
    <t>Whitburn Central</t>
  </si>
  <si>
    <t>S02002499</t>
  </si>
  <si>
    <t>Whitburn, Croftmalloch and Greenrigg</t>
  </si>
  <si>
    <t>S02002500</t>
  </si>
  <si>
    <t>Armadale</t>
  </si>
  <si>
    <t>S02002501</t>
  </si>
  <si>
    <t>Armadale South</t>
  </si>
  <si>
    <t>S02002502</t>
  </si>
  <si>
    <t>Bathgate, Wester Inch and Inchcross</t>
  </si>
  <si>
    <t>S02002503</t>
  </si>
  <si>
    <t>Bathgate and Boghall</t>
  </si>
  <si>
    <t>S02002504</t>
  </si>
  <si>
    <t>Bathgate East</t>
  </si>
  <si>
    <t>S02002505</t>
  </si>
  <si>
    <t>Bathgate West</t>
  </si>
  <si>
    <t>S02002506</t>
  </si>
  <si>
    <t>Blackridge, Westfield and Torphichen</t>
  </si>
  <si>
    <t>S02002507</t>
  </si>
  <si>
    <t>Linlithgow South</t>
  </si>
  <si>
    <t>S02002508</t>
  </si>
  <si>
    <t>Linlithgow Bridge</t>
  </si>
  <si>
    <t>S02002509</t>
  </si>
  <si>
    <t>Linlithgow North</t>
  </si>
  <si>
    <t>S02002510</t>
  </si>
  <si>
    <t>Winchburgh, Bridgend and Philpstoun</t>
  </si>
  <si>
    <t>S02002511</t>
  </si>
  <si>
    <t>Broxburn Kirkhill</t>
  </si>
  <si>
    <t>S02002512</t>
  </si>
  <si>
    <t>Uphall, Dechmont and Ecclesmachan</t>
  </si>
  <si>
    <t>S02002513</t>
  </si>
  <si>
    <t>Broxburn South</t>
  </si>
  <si>
    <t>S02002514</t>
  </si>
  <si>
    <t>Broxburn East</t>
  </si>
  <si>
    <t>Intermediate Zone code</t>
  </si>
  <si>
    <r>
      <t>All deaths involving COVID-19</t>
    </r>
    <r>
      <rPr>
        <b/>
        <u/>
        <vertAlign val="superscript"/>
        <sz val="10"/>
        <rFont val="Arial"/>
        <family val="2"/>
      </rPr>
      <t>5</t>
    </r>
  </si>
  <si>
    <r>
      <t>6) Urban Rural classification 2016. More information can be found of the</t>
    </r>
    <r>
      <rPr>
        <u/>
        <sz val="8"/>
        <color rgb="FF0000FF"/>
        <rFont val="Arial"/>
        <family val="2"/>
      </rPr>
      <t xml:space="preserve"> Scottish Government website</t>
    </r>
  </si>
  <si>
    <t>Local Authority</t>
  </si>
  <si>
    <t>5) All deaths where COVID-19 is mentioned on the death certificate, whether as the underlying cause or a contributory cause.</t>
  </si>
  <si>
    <t>U07</t>
  </si>
  <si>
    <t>I20-I25</t>
  </si>
  <si>
    <t>F01, F03, G30</t>
  </si>
  <si>
    <t>I60-I69</t>
  </si>
  <si>
    <t>C33-C34</t>
  </si>
  <si>
    <t>Symptoms, signs and ill-defined conditions</t>
  </si>
  <si>
    <t>6) Rates are not calculated when numbers of deaths are below 10</t>
  </si>
  <si>
    <t>6) Rates are not calculated for health boards when numbers of deaths are below 10</t>
  </si>
  <si>
    <t>6) Rates are not calculated for Council areas when numbers of deaths are below 10</t>
  </si>
  <si>
    <r>
      <t>6) Urban Rural classification 2016. More information can be found of the</t>
    </r>
    <r>
      <rPr>
        <sz val="8"/>
        <color rgb="FF0000FF"/>
        <rFont val="Arial"/>
        <family val="2"/>
      </rPr>
      <t xml:space="preserve"> </t>
    </r>
    <r>
      <rPr>
        <u/>
        <sz val="8"/>
        <color rgb="FF0000FF"/>
        <rFont val="Arial"/>
        <family val="2"/>
      </rPr>
      <t>Scottish Government website</t>
    </r>
  </si>
  <si>
    <t>6) Rates are not calculated when numbers of deaths are below 10.</t>
  </si>
  <si>
    <r>
      <rPr>
        <sz val="8"/>
        <rFont val="Arial"/>
        <family val="2"/>
      </rPr>
      <t xml:space="preserve">6) Occupations defined using the Standard Occupation Classification (SOC 2010). Definitions of all groups and individual occupations can be found on the </t>
    </r>
    <r>
      <rPr>
        <u/>
        <sz val="8"/>
        <color theme="10"/>
        <rFont val="Arial"/>
        <family val="2"/>
      </rPr>
      <t>ONS Website.</t>
    </r>
  </si>
  <si>
    <r>
      <rPr>
        <sz val="8"/>
        <rFont val="Arial"/>
        <family val="2"/>
      </rPr>
      <t xml:space="preserve">7) These categories were created by ONS by combining specified 4 digit SOC codes.  More information on the codes used to create these groupings is available on the </t>
    </r>
    <r>
      <rPr>
        <u/>
        <sz val="8"/>
        <color theme="10"/>
        <rFont val="Arial"/>
        <family val="2"/>
      </rPr>
      <t>ONS Website.</t>
    </r>
  </si>
  <si>
    <r>
      <rPr>
        <sz val="8"/>
        <rFont val="Arial"/>
        <family val="2"/>
      </rPr>
      <t xml:space="preserve">Refer to </t>
    </r>
    <r>
      <rPr>
        <u/>
        <sz val="8"/>
        <color theme="10"/>
        <rFont val="Arial"/>
        <family val="2"/>
      </rPr>
      <t>stats.gov.scot</t>
    </r>
    <r>
      <rPr>
        <sz val="8"/>
        <rFont val="Arial"/>
        <family val="2"/>
      </rPr>
      <t xml:space="preserve">  to identify where intermediate zones are.</t>
    </r>
  </si>
  <si>
    <r>
      <rPr>
        <sz val="8"/>
        <rFont val="Arial"/>
        <family val="2"/>
      </rPr>
      <t xml:space="preserve">1) Some areas have very small numbers of deaths and caution should be used when comparing areas. There is more information about the volatility of small numbers on the </t>
    </r>
    <r>
      <rPr>
        <u/>
        <sz val="8"/>
        <color theme="10"/>
        <rFont val="Arial"/>
        <family val="2"/>
      </rPr>
      <t>NRS website</t>
    </r>
  </si>
  <si>
    <t>Footnote</t>
  </si>
  <si>
    <t>June</t>
  </si>
  <si>
    <t>June 2020</t>
  </si>
  <si>
    <t>3) The lower and upper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t>
  </si>
  <si>
    <r>
      <t>All deaths involving COVID-19</t>
    </r>
    <r>
      <rPr>
        <b/>
        <vertAlign val="superscript"/>
        <sz val="10"/>
        <rFont val="Arial"/>
        <family val="2"/>
      </rPr>
      <t>6</t>
    </r>
  </si>
  <si>
    <t>July 2020</t>
  </si>
  <si>
    <t>July</t>
  </si>
  <si>
    <t>6) All deaths where COVID-19 is mentioned on the death certificate, whether as the underlying cause or a contributory cause.</t>
  </si>
  <si>
    <t>Diseases of the musculoskeletal system and connective tissue</t>
  </si>
  <si>
    <t>August 2020</t>
  </si>
  <si>
    <t>3) Rates have been calculated using 2019 mid-year population estimates, the most up-to-date estimates for quintiles that were available when this table was published.</t>
  </si>
  <si>
    <t xml:space="preserve">4) Cause of death was defined using the International Classification of Diseases, Tenth Revision (ICD-10) codes U07.1 and U07.2. Figures include deaths where coronavirus (COVID-19) was the underlying cause or was mentioned on the death certificate as a contributory factor. </t>
  </si>
  <si>
    <t xml:space="preserve">4) Cause of death was defined using the International Classification of Diseases, Tenth Revision (ICD-10) codes U07.1 and U07.2. Figures include deaths where coronavirus (COVID-19) was the underlying cause or was mentioned on the death certificate as a contributory factor.       </t>
  </si>
  <si>
    <t>August</t>
  </si>
  <si>
    <t>Shetland</t>
  </si>
  <si>
    <t>Week number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</si>
  <si>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</si>
  <si>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</si>
  <si>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</si>
  <si>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</si>
  <si>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</si>
  <si>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</si>
  <si>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</si>
  <si>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</si>
  <si>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</si>
  <si>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</si>
  <si>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</si>
  <si>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</si>
  <si>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</si>
  <si>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</si>
  <si>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</si>
  <si>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</si>
  <si>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</si>
  <si>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</si>
  <si>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</si>
  <si>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</si>
  <si>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</si>
  <si>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</si>
  <si>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</si>
  <si>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</si>
  <si>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</si>
  <si>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</si>
  <si>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</si>
  <si>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</si>
  <si>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</si>
  <si>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</si>
  <si>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</si>
  <si>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</si>
  <si>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COVID-19 deaths as a % of total deaths</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</si>
  <si>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</si>
  <si>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</si>
  <si>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</si>
  <si>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</si>
  <si>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</si>
  <si>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</si>
  <si>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</si>
  <si>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</si>
  <si>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</si>
  <si>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</si>
  <si>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</si>
  <si>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</si>
  <si>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</si>
  <si>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</si>
  <si>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</si>
  <si>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</si>
  <si>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</si>
  <si>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</si>
  <si>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</si>
  <si>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</si>
  <si>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</si>
  <si>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Total</t>
  </si>
  <si>
    <t>Date</t>
  </si>
  <si>
    <t>Table 4</t>
  </si>
  <si>
    <t>Table 5</t>
  </si>
  <si>
    <t>Table 6</t>
  </si>
  <si>
    <t>Table 7</t>
  </si>
  <si>
    <t>Table 8</t>
  </si>
  <si>
    <t>Table 9</t>
  </si>
  <si>
    <t>Table 10</t>
  </si>
  <si>
    <t>Table 11</t>
  </si>
  <si>
    <t>Figure 1</t>
  </si>
  <si>
    <t>Figure 3</t>
  </si>
  <si>
    <t>Figure 4</t>
  </si>
  <si>
    <t>Figure 6</t>
  </si>
  <si>
    <t>Deaths by week of registration, Scotland, 2020</t>
  </si>
  <si>
    <t>Figure 8</t>
  </si>
  <si>
    <t>Figure 9</t>
  </si>
  <si>
    <t>Figure 10</t>
  </si>
  <si>
    <t>Figure 11</t>
  </si>
  <si>
    <t>Figure 12</t>
  </si>
  <si>
    <t>Week</t>
  </si>
  <si>
    <t>Week 33</t>
  </si>
  <si>
    <t>Week 34</t>
  </si>
  <si>
    <t>Week 35</t>
  </si>
  <si>
    <t>Week 36</t>
  </si>
  <si>
    <t>Week 37</t>
  </si>
  <si>
    <t>week 33</t>
  </si>
  <si>
    <t>week 34</t>
  </si>
  <si>
    <t>week 35</t>
  </si>
  <si>
    <t>week 36</t>
  </si>
  <si>
    <t>week 37</t>
  </si>
  <si>
    <t>September 2020</t>
  </si>
  <si>
    <t>September</t>
  </si>
  <si>
    <t>J40-J47</t>
  </si>
  <si>
    <t>Week 38</t>
  </si>
  <si>
    <t>Week 39</t>
  </si>
  <si>
    <t>Week 40</t>
  </si>
  <si>
    <t>Week 41</t>
  </si>
  <si>
    <t>week 38</t>
  </si>
  <si>
    <t>week 39</t>
  </si>
  <si>
    <t>week 40</t>
  </si>
  <si>
    <t>week 41</t>
  </si>
  <si>
    <t>Males under 65</t>
  </si>
  <si>
    <t>Males 65+</t>
  </si>
  <si>
    <t>Females under 65</t>
  </si>
  <si>
    <t>Females 65+</t>
  </si>
  <si>
    <t>Cirrhosis and other disease of liver</t>
  </si>
  <si>
    <t>Further information on pre-existing conditions can be found in the publication.</t>
  </si>
  <si>
    <t>October 2020</t>
  </si>
  <si>
    <t>October</t>
  </si>
  <si>
    <t xml:space="preserve">3) Rates have been calculated using 2019 mid-year population estimates, the most up-to-date estimates for quintiles that were available when this table was published.                                           </t>
  </si>
  <si>
    <t>Week 53</t>
  </si>
  <si>
    <t>Week 52</t>
  </si>
  <si>
    <t>Week 51</t>
  </si>
  <si>
    <t>Week 50</t>
  </si>
  <si>
    <t>Week 49</t>
  </si>
  <si>
    <t>Week 48</t>
  </si>
  <si>
    <t>Week 47</t>
  </si>
  <si>
    <t>Week 46</t>
  </si>
  <si>
    <t>Week 45</t>
  </si>
  <si>
    <t>Week 44</t>
  </si>
  <si>
    <t>Week 43</t>
  </si>
  <si>
    <t>Week 42</t>
  </si>
  <si>
    <t>week 53</t>
  </si>
  <si>
    <t>week 52</t>
  </si>
  <si>
    <t>week 51</t>
  </si>
  <si>
    <t>week 50</t>
  </si>
  <si>
    <t>week 49</t>
  </si>
  <si>
    <t>week 48</t>
  </si>
  <si>
    <t>week 47</t>
  </si>
  <si>
    <t>week 46</t>
  </si>
  <si>
    <t>week 45</t>
  </si>
  <si>
    <t>week 44</t>
  </si>
  <si>
    <t>week 43</t>
  </si>
  <si>
    <t>week 42</t>
  </si>
  <si>
    <t>2) Numbers are provisional and subject to future revision.</t>
  </si>
  <si>
    <r>
      <t>All deaths involving COVID-19</t>
    </r>
    <r>
      <rPr>
        <b/>
        <u/>
        <vertAlign val="superscript"/>
        <sz val="10"/>
        <rFont val="Arial"/>
        <family val="2"/>
      </rPr>
      <t>4</t>
    </r>
  </si>
  <si>
    <t>4) All deaths where COVID-19 is mentioned on the death certificate, whether as the underlying cause or a contributory cause.</t>
  </si>
  <si>
    <t>2) The rows for conditions do not sum to the total number of deaths because only the most common 5 conditions are listed here.</t>
  </si>
  <si>
    <t>November 2020</t>
  </si>
  <si>
    <t>November</t>
  </si>
  <si>
    <t>December 2020</t>
  </si>
  <si>
    <t>December</t>
  </si>
  <si>
    <t>week 1</t>
  </si>
  <si>
    <t>week 2</t>
  </si>
  <si>
    <t>Total deaths</t>
  </si>
  <si>
    <t>COVID-19 deaths</t>
  </si>
  <si>
    <t>January 2021</t>
  </si>
  <si>
    <t>week 3</t>
  </si>
  <si>
    <t>week 4</t>
  </si>
  <si>
    <t>week 5</t>
  </si>
  <si>
    <t>week 6</t>
  </si>
  <si>
    <t>January</t>
  </si>
  <si>
    <t>Aug</t>
  </si>
  <si>
    <t>Oct</t>
  </si>
  <si>
    <t>Nov</t>
  </si>
  <si>
    <t>Dec</t>
  </si>
  <si>
    <t>Jan</t>
  </si>
  <si>
    <t>Title</t>
  </si>
  <si>
    <t>Start date</t>
  </si>
  <si>
    <t>End date</t>
  </si>
  <si>
    <t>Latest</t>
  </si>
  <si>
    <t>Last updated</t>
  </si>
  <si>
    <t xml:space="preserve">Latest week of data </t>
  </si>
  <si>
    <t xml:space="preserve">31st January </t>
  </si>
  <si>
    <t>31st December</t>
  </si>
  <si>
    <t>28th February</t>
  </si>
  <si>
    <t>31st March</t>
  </si>
  <si>
    <t>30th April</t>
  </si>
  <si>
    <t>31st May</t>
  </si>
  <si>
    <t>30th June</t>
  </si>
  <si>
    <t>31st July</t>
  </si>
  <si>
    <t>31st August</t>
  </si>
  <si>
    <t>30th September</t>
  </si>
  <si>
    <t>31st October</t>
  </si>
  <si>
    <t>Date of publication</t>
  </si>
  <si>
    <t>Deaths registered by</t>
  </si>
  <si>
    <t>week 10</t>
  </si>
  <si>
    <t>February 2021</t>
  </si>
  <si>
    <t>Feb</t>
  </si>
  <si>
    <t>February</t>
  </si>
  <si>
    <t>week 7</t>
  </si>
  <si>
    <t>week 8</t>
  </si>
  <si>
    <t>week 9</t>
  </si>
  <si>
    <t>March 2021</t>
  </si>
  <si>
    <t>Dementia and Alzheimer Disease</t>
  </si>
  <si>
    <t>COVID</t>
  </si>
  <si>
    <t xml:space="preserve">March </t>
  </si>
  <si>
    <t>3) Rates have been calculated using 2019 mid-year population estimates, the most up-to-date estimates for quintiles that were available when this table was published.  Populations have been adjusted proportionately to account for the fact that the period of deaths being measured is greater than one year.</t>
  </si>
  <si>
    <t xml:space="preserve">3) Rates have been calculated using 2019 mid-year population estimates, the most up-to-date estimates for urban rural areas that were available when this table was published. Populations have been adjusted proportionately to account for the fact that the period of deaths being measured is greater than one year.                                   </t>
  </si>
  <si>
    <t>8) Populations by occupation group for calculation of rates were taken from the Annual Population Survey.  Populations have been adjusted proportionately to account for the fact that the period of deaths measured is greater than one year.</t>
  </si>
  <si>
    <t>Mar</t>
  </si>
  <si>
    <t>week 11</t>
  </si>
  <si>
    <t>Table 12</t>
  </si>
  <si>
    <t>2. There could be double counting of deaths in the "mentioned" column, as a death can have more than one contributory cause</t>
  </si>
  <si>
    <t>1. Deaths due to a specific cause refer to deaths that had this as the underlying cause of death. (ICD-10) codes U08.9, U09.9, and U11.9 can't be assigned the underlying cause of death so this data is marked with : (unavailable)</t>
  </si>
  <si>
    <t>COVID-19 vaccines causing adverse effects in therapeutic use, unspecified</t>
  </si>
  <si>
    <t>U12.9</t>
  </si>
  <si>
    <t>Need for immunisation against COVID-19, unspecified</t>
  </si>
  <si>
    <t>U11.9</t>
  </si>
  <si>
    <t>Post COVID-19 condition, unspecified</t>
  </si>
  <si>
    <t>U09.9</t>
  </si>
  <si>
    <t>Personal history of COVID-19, unspecified</t>
  </si>
  <si>
    <t>U08.9</t>
  </si>
  <si>
    <t>COVID-19, virus not identified</t>
  </si>
  <si>
    <t>U07.2</t>
  </si>
  <si>
    <t>COVID-19, virus identified</t>
  </si>
  <si>
    <t>U07.1</t>
  </si>
  <si>
    <t>Description</t>
  </si>
  <si>
    <t>ICD-10 code</t>
  </si>
  <si>
    <t>U10.9</t>
  </si>
  <si>
    <t>Multisystem inflammatory syndrome associated with COVID-19, unspecified</t>
  </si>
  <si>
    <t>4. Based on deaths by date of occurrence rather than by date of registration.</t>
  </si>
  <si>
    <t>3. Based on provisional mortality data.</t>
  </si>
  <si>
    <t>April 2021</t>
  </si>
  <si>
    <r>
      <t>Name of Intermediate Zone (</t>
    </r>
    <r>
      <rPr>
        <i/>
        <sz val="10"/>
        <color theme="1"/>
        <rFont val="Arial"/>
        <family val="2"/>
      </rPr>
      <t>click to see where this is on a map</t>
    </r>
    <r>
      <rPr>
        <sz val="10"/>
        <color theme="1"/>
        <rFont val="Arial"/>
        <family val="2"/>
      </rPr>
      <t>)</t>
    </r>
  </si>
  <si>
    <t>Sep</t>
  </si>
  <si>
    <t>Jul</t>
  </si>
  <si>
    <t>Jun</t>
  </si>
  <si>
    <t>Apr</t>
  </si>
  <si>
    <t xml:space="preserve">5. Not all of the ICD-10 codes covered in this table are included in our definitions of "deaths involving COVID-19" and "deaths due to COVID-19". U11.9 is an optional code that may be used when a person encounters health services for the specific purposes of receiving a COVID-19 vaccine, U12.9 covers deaths caused by an adverse effect of the COVID-19 vaccine, and U08.9 is used to record an earlier episode of COVID-19; these three codes are not included in our numbers of COVID-19 deaths published in other tables. </t>
  </si>
  <si>
    <t>Urban Rural classification</t>
  </si>
  <si>
    <t>May 2021</t>
  </si>
  <si>
    <t>Figure 7</t>
  </si>
  <si>
    <t>Figure 5a, 5b</t>
  </si>
  <si>
    <t>persons</t>
  </si>
  <si>
    <t>females</t>
  </si>
  <si>
    <t>males</t>
  </si>
  <si>
    <t>All deaths involving COVID-19</t>
  </si>
  <si>
    <t>Error bars working</t>
  </si>
  <si>
    <t>June 2021</t>
  </si>
  <si>
    <t>ULC</t>
  </si>
  <si>
    <t>3) Monthly populations have been calculated by interpolating between mid-year population estimates and population projections. These were updated in July 2021 to take account of the 2020 mid-year population estimates and this will have resulted in minor revisions to previously published rates.</t>
  </si>
  <si>
    <t>1) Monthly populations have been calculated by interpolating between mid-year population estimates and population projections. These were updated in July 2021 to take account of the 2020 mid-year population estimates and this will have resulted in minor revisions to previously published rates.</t>
  </si>
  <si>
    <t>July 2021</t>
  </si>
  <si>
    <t>positive error bars</t>
  </si>
  <si>
    <t>negative error bars</t>
  </si>
  <si>
    <t>positive error bars - f</t>
  </si>
  <si>
    <t>positive error bars - m</t>
  </si>
  <si>
    <t>negative error bars- f</t>
  </si>
  <si>
    <t>negative error bars - m</t>
  </si>
  <si>
    <t>All deaths involving covid</t>
  </si>
  <si>
    <t>covid ulc</t>
  </si>
  <si>
    <t xml:space="preserve">May </t>
  </si>
  <si>
    <t>RATES involving covid</t>
  </si>
  <si>
    <t>RATES covid ULC</t>
  </si>
  <si>
    <t>error bars</t>
  </si>
  <si>
    <t>August 2021</t>
  </si>
  <si>
    <t>September 2021</t>
  </si>
  <si>
    <t>Population (2020 based)</t>
  </si>
  <si>
    <t>.</t>
  </si>
  <si>
    <t>October 2021</t>
  </si>
  <si>
    <t>p errorbars</t>
  </si>
  <si>
    <t>30th November</t>
  </si>
  <si>
    <t>November 2021</t>
  </si>
  <si>
    <t>N/A</t>
  </si>
  <si>
    <t>week 02</t>
  </si>
  <si>
    <t>13th January 2022</t>
  </si>
  <si>
    <t>© Crown Copyright 2022</t>
  </si>
  <si>
    <t>March 2020 - December 2021</t>
  </si>
  <si>
    <t>December 2021</t>
  </si>
  <si>
    <t>Combined Mar 2020 - Dec 2021</t>
  </si>
  <si>
    <t>mentioned on the death certificate</t>
  </si>
  <si>
    <t>of which, underlying cause</t>
  </si>
  <si>
    <t>Total Mar-20 to Dec-21</t>
  </si>
  <si>
    <t>Month of death</t>
  </si>
  <si>
    <t>March 2020 to Dec 2021</t>
  </si>
  <si>
    <t>March 20 to Dec 21</t>
  </si>
  <si>
    <t>March 2020 - December 2021 combined</t>
  </si>
  <si>
    <t>Mar 20 - Dec 21 combined</t>
  </si>
  <si>
    <t>% of all COVID deaths</t>
  </si>
  <si>
    <t>Number of COVID deaths</t>
  </si>
  <si>
    <t>5-year average</t>
  </si>
  <si>
    <t>Figure 4: Deaths involving COVID-19 by location of death, week 12 2020 to most recent 2022</t>
  </si>
  <si>
    <t>Figure 3: Deaths by week of registration, Scotland, 2020-2022</t>
  </si>
  <si>
    <t>Deaths involving coronavirus (COVID-19) in Scotland (Monthly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</si>
</sst>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0.0"/>
    <numFmt numFmtId="166" formatCode="#####0"/>
    <numFmt numFmtId="167" formatCode="0.0"/>
    <numFmt numFmtId="168" formatCode="0.0%"/>
    <numFmt numFmtId="169" formatCode="#,##0.0"/>
    <numFmt numFmtId="170" formatCode="_-* #,##0_-;\-* #,##0_-;_-* &quot;-&quot;??_-;_-@_-"/>
    <numFmt numFmtId="171" formatCode="############################################################################0"/>
    <numFmt numFmtId="172" formatCode="#######0"/>
    <numFmt numFmtId="173" formatCode="_(* #,##0_);_(* \(#,##0\);_(* &quot;-&quot;??_);_(@_)"/>
    <numFmt numFmtId="174" formatCode="General_)"/>
    <numFmt numFmtId="175" formatCode="dd\ mmm"/>
    <numFmt numFmtId="176" formatCode="###,###,###,##0"/>
  </numFmts>
  <fonts count="8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1"/>
      <color theme="1"/>
      <name val="Calibri"/>
      <family val="2"/>
      <scheme val="minor"/>
    </font>
    <font>
      <sz val="11"/>
      <color theme="0"/>
      <name val="Calibri"/>
      <family val="2"/>
      <scheme val="minor"/>
    </font>
    <font>
      <sz val="10"/>
      <name val="Arial"/>
      <family val="2"/>
    </font>
    <font>
      <b/>
      <sz val="10"/>
      <name val="Arial"/>
      <family val="2"/>
    </font>
    <font>
      <sz val="10"/>
      <color theme="1"/>
      <name val="Arial"/>
      <family val="2"/>
    </font>
    <font>
      <sz val="11"/>
      <color theme="1"/>
      <name val="Arial"/>
      <family val="2"/>
    </font>
    <font>
      <sz val="12"/>
      <color theme="1"/>
      <name val="Arial"/>
      <family val="2"/>
    </font>
    <font>
      <b/>
      <sz val="12"/>
      <color theme="1"/>
      <name val="Arial"/>
      <family val="2"/>
    </font>
    <font>
      <b/>
      <sz val="8"/>
      <name val="Arial"/>
      <family val="2"/>
    </font>
    <font>
      <b/>
      <sz val="10"/>
      <color theme="1"/>
      <name val="Arial"/>
      <family val="2"/>
    </font>
    <font>
      <sz val="8"/>
      <color theme="1"/>
      <name val="Arial"/>
      <family val="2"/>
    </font>
    <font>
      <b/>
      <sz val="8"/>
      <color theme="1"/>
      <name val="Arial"/>
      <family val="2"/>
    </font>
    <font>
      <sz val="10"/>
      <color theme="0"/>
      <name val="Arial"/>
      <family val="2"/>
    </font>
    <font>
      <u/>
      <sz val="11"/>
      <color theme="10"/>
      <name val="Calibri"/>
      <family val="2"/>
      <scheme val="minor"/>
    </font>
    <font>
      <u/>
      <sz val="10"/>
      <color rgb="FF0000FF"/>
      <name val="Arial"/>
      <family val="2"/>
    </font>
    <font>
      <b/>
      <vertAlign val="superscrip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Arial"/>
      <family val="2"/>
    </font>
    <font>
      <sz val="8"/>
      <color rgb="FFFF0000"/>
      <name val="Arial"/>
      <family val="2"/>
    </font>
    <font>
      <u/>
      <sz val="8"/>
      <color rgb="FF0000FF"/>
      <name val="Arial"/>
      <family val="2"/>
    </font>
    <font>
      <sz val="11"/>
      <name val="Arial"/>
      <family val="2"/>
    </font>
    <font>
      <sz val="12"/>
      <color rgb="FF000000"/>
      <name val="Arial"/>
      <family val="2"/>
    </font>
    <font>
      <b/>
      <sz val="12"/>
      <color rgb="FF000000"/>
      <name val="Arial"/>
      <family val="2"/>
    </font>
    <font>
      <b/>
      <sz val="12"/>
      <name val="Arial"/>
      <family val="2"/>
    </font>
    <font>
      <sz val="8"/>
      <name val="Arial"/>
      <family val="2"/>
    </font>
    <font>
      <sz val="12"/>
      <name val="Arial"/>
      <family val="2"/>
    </font>
    <font>
      <b/>
      <vertAlign val="superscript"/>
      <sz val="10"/>
      <color theme="1"/>
      <name val="Arial"/>
      <family val="2"/>
    </font>
    <font>
      <u/>
      <sz val="10"/>
      <color indexed="12"/>
      <name val="Arial"/>
      <family val="2"/>
    </font>
    <font>
      <b/>
      <u/>
      <sz val="10"/>
      <name val="Arial"/>
      <family val="2"/>
    </font>
    <font>
      <sz val="8"/>
      <color rgb="FF000000"/>
      <name val="Arial"/>
      <family val="2"/>
    </font>
    <font>
      <vertAlign val="superscript"/>
      <sz val="10"/>
      <name val="Arial"/>
      <family val="2"/>
    </font>
    <font>
      <b/>
      <sz val="11"/>
      <color theme="1"/>
      <name val="Arial"/>
      <family val="2"/>
    </font>
    <font>
      <b/>
      <u/>
      <vertAlign val="superscript"/>
      <sz val="10"/>
      <name val="Arial"/>
      <family val="2"/>
    </font>
    <font>
      <u/>
      <sz val="10"/>
      <color theme="10"/>
      <name val="Arial"/>
      <family val="2"/>
    </font>
    <font>
      <sz val="8"/>
      <color rgb="FF0000FF"/>
      <name val="Arial"/>
      <family val="2"/>
    </font>
    <font>
      <u/>
      <sz val="8"/>
      <color theme="10"/>
      <name val="Arial"/>
      <family val="2"/>
    </font>
    <font>
      <b/>
      <sz val="10"/>
      <color theme="0"/>
      <name val="Arial"/>
      <family val="2"/>
    </font>
    <font>
      <u/>
      <sz val="11"/>
      <color theme="10"/>
      <name val="Arial"/>
      <family val="2"/>
    </font>
    <font>
      <sz val="10"/>
      <color rgb="FFFF0000"/>
      <name val="Arial"/>
      <family val="2"/>
    </font>
    <font>
      <sz val="10"/>
      <name val="Helv"/>
    </font>
    <font>
      <sz val="9.5"/>
      <color rgb="FF000000"/>
      <name val="Arial"/>
      <family val="2"/>
    </font>
    <font>
      <b/>
      <sz val="10"/>
      <color rgb="FF000000"/>
      <name val="Arial"/>
      <family val="2"/>
    </font>
    <font>
      <sz val="10"/>
      <color rgb="FF000000"/>
      <name val="Arial"/>
      <family val="2"/>
    </font>
    <font>
      <sz val="11"/>
      <color rgb="FFFF0000"/>
      <name val="Arial"/>
      <family val="2"/>
    </font>
    <font>
      <i/>
      <sz val="10"/>
      <color theme="1"/>
      <name val="Arial"/>
      <family val="2"/>
    </font>
    <font>
      <sz val="8"/>
      <color theme="0"/>
      <name val="Arial"/>
      <family val="2"/>
    </font>
    <font>
      <sz val="9.5"/>
      <color rgb="FF000000"/>
      <name val="Arial"/>
      <family val="2"/>
    </font>
    <font>
      <b/>
      <sz val="11"/>
      <color theme="0"/>
      <name val="Arial"/>
      <family val="2"/>
    </font>
    <font>
      <u/>
      <sz val="8"/>
      <color theme="0"/>
      <name val="Arial"/>
      <family val="2"/>
    </font>
    <font>
      <b/>
      <sz val="12"/>
      <color rgb="FFFF0000"/>
      <name val="Arial"/>
      <family val="2"/>
    </font>
    <font>
      <u/>
      <sz val="10"/>
      <color rgb="FFFF0000"/>
      <name val="Arial"/>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indexed="64"/>
      </patternFill>
    </fill>
  </fills>
  <borders count="26">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style="thin">
        <color indexed="64"/>
      </left>
      <right/>
      <top style="thin">
        <color theme="1" tint="0.499984740745262"/>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5">
    <xf numFmtId="0" fontId="0" fillId="0" borderId="0"/>
    <xf numFmtId="164" fontId="17" fillId="0" borderId="0" applyFon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0" fontId="34" fillId="0" borderId="5" applyNumberFormat="0" applyFill="0" applyAlignment="0" applyProtection="0"/>
    <xf numFmtId="0" fontId="35" fillId="0" borderId="6" applyNumberFormat="0" applyFill="0" applyAlignment="0" applyProtection="0"/>
    <xf numFmtId="0" fontId="36" fillId="0" borderId="7" applyNumberFormat="0" applyFill="0" applyAlignment="0" applyProtection="0"/>
    <xf numFmtId="0" fontId="36" fillId="0" borderId="0" applyNumberFormat="0" applyFill="0" applyBorder="0" applyAlignment="0" applyProtection="0"/>
    <xf numFmtId="0" fontId="37" fillId="3" borderId="0" applyNumberFormat="0" applyBorder="0" applyAlignment="0" applyProtection="0"/>
    <xf numFmtId="0" fontId="38" fillId="4" borderId="0" applyNumberFormat="0" applyBorder="0" applyAlignment="0" applyProtection="0"/>
    <xf numFmtId="0" fontId="39" fillId="5" borderId="0" applyNumberFormat="0" applyBorder="0" applyAlignment="0" applyProtection="0"/>
    <xf numFmtId="0" fontId="40" fillId="6" borderId="8" applyNumberFormat="0" applyAlignment="0" applyProtection="0"/>
    <xf numFmtId="0" fontId="41" fillId="7" borderId="9" applyNumberFormat="0" applyAlignment="0" applyProtection="0"/>
    <xf numFmtId="0" fontId="42" fillId="7" borderId="8" applyNumberFormat="0" applyAlignment="0" applyProtection="0"/>
    <xf numFmtId="0" fontId="43" fillId="0" borderId="10" applyNumberFormat="0" applyFill="0" applyAlignment="0" applyProtection="0"/>
    <xf numFmtId="0" fontId="44" fillId="8" borderId="11" applyNumberFormat="0" applyAlignment="0" applyProtection="0"/>
    <xf numFmtId="0" fontId="45" fillId="0" borderId="0" applyNumberFormat="0" applyFill="0" applyBorder="0" applyAlignment="0" applyProtection="0"/>
    <xf numFmtId="0" fontId="17" fillId="9" borderId="12" applyNumberFormat="0" applyFont="0" applyAlignment="0" applyProtection="0"/>
    <xf numFmtId="0" fontId="46" fillId="0" borderId="0" applyNumberFormat="0" applyFill="0" applyBorder="0" applyAlignment="0" applyProtection="0"/>
    <xf numFmtId="0" fontId="47" fillId="0" borderId="13" applyNumberFormat="0" applyFill="0" applyAlignment="0" applyProtection="0"/>
    <xf numFmtId="0" fontId="18"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8" fillId="33" borderId="0" applyNumberFormat="0" applyBorder="0" applyAlignment="0" applyProtection="0"/>
    <xf numFmtId="164" fontId="17" fillId="0" borderId="0" applyFont="0" applyFill="0" applyBorder="0" applyAlignment="0" applyProtection="0"/>
    <xf numFmtId="0" fontId="19" fillId="0" borderId="0"/>
    <xf numFmtId="9" fontId="17" fillId="0" borderId="0" applyFont="0" applyFill="0" applyBorder="0" applyAlignment="0" applyProtection="0"/>
    <xf numFmtId="0" fontId="21" fillId="0" borderId="0"/>
    <xf numFmtId="174" fontId="70" fillId="0" borderId="0"/>
    <xf numFmtId="0" fontId="58" fillId="0" borderId="0" applyNumberFormat="0" applyFill="0" applyBorder="0" applyAlignment="0" applyProtection="0">
      <alignment vertical="top"/>
      <protection locked="0"/>
    </xf>
    <xf numFmtId="0" fontId="16" fillId="0" borderId="0"/>
    <xf numFmtId="164" fontId="17" fillId="0" borderId="0" applyFont="0" applyFill="0" applyBorder="0" applyAlignment="0" applyProtection="0"/>
    <xf numFmtId="164" fontId="16" fillId="0" borderId="0" applyFont="0" applyFill="0" applyBorder="0" applyAlignment="0" applyProtection="0"/>
    <xf numFmtId="0" fontId="71" fillId="0" borderId="0"/>
    <xf numFmtId="0" fontId="77" fillId="0" borderId="0"/>
  </cellStyleXfs>
  <cellXfs count="703">
    <xf numFmtId="0" fontId="0" fillId="0" borderId="0" xfId="0"/>
    <xf numFmtId="0" fontId="28" fillId="2" borderId="0" xfId="0" applyFont="1" applyFill="1"/>
    <xf numFmtId="0" fontId="26" fillId="2" borderId="0" xfId="0" applyFont="1" applyFill="1"/>
    <xf numFmtId="0" fontId="22" fillId="2" borderId="0" xfId="0" applyFont="1" applyFill="1"/>
    <xf numFmtId="167" fontId="48" fillId="2" borderId="0" xfId="0" applyNumberFormat="1" applyFont="1" applyFill="1"/>
    <xf numFmtId="0" fontId="26" fillId="2" borderId="4" xfId="0" applyNumberFormat="1" applyFont="1" applyFill="1" applyBorder="1" applyAlignment="1">
      <alignment horizontal="left" vertical="center"/>
    </xf>
    <xf numFmtId="0" fontId="29" fillId="2" borderId="0" xfId="0" applyFont="1" applyFill="1"/>
    <xf numFmtId="0" fontId="52" fillId="0" borderId="0" xfId="0" applyFont="1" applyAlignment="1">
      <alignment horizontal="left" vertical="center" readingOrder="1"/>
    </xf>
    <xf numFmtId="0" fontId="26" fillId="2" borderId="1" xfId="0" applyFont="1" applyFill="1" applyBorder="1"/>
    <xf numFmtId="0" fontId="26" fillId="2" borderId="1" xfId="0" applyNumberFormat="1" applyFont="1" applyFill="1" applyBorder="1" applyAlignment="1">
      <alignment horizontal="left" vertical="center" wrapText="1"/>
    </xf>
    <xf numFmtId="0" fontId="26" fillId="2" borderId="4" xfId="0" applyNumberFormat="1" applyFont="1" applyFill="1" applyBorder="1" applyAlignment="1">
      <alignment horizontal="right"/>
    </xf>
    <xf numFmtId="0" fontId="51" fillId="2" borderId="0" xfId="0" applyFont="1" applyFill="1"/>
    <xf numFmtId="17" fontId="20" fillId="2" borderId="0" xfId="0" quotePrefix="1" applyNumberFormat="1" applyFont="1" applyFill="1"/>
    <xf numFmtId="0" fontId="25" fillId="2" borderId="0" xfId="0" applyFont="1" applyFill="1"/>
    <xf numFmtId="0" fontId="48" fillId="2" borderId="0" xfId="0" applyFont="1" applyFill="1"/>
    <xf numFmtId="169" fontId="29" fillId="2" borderId="0" xfId="0" applyNumberFormat="1" applyFont="1" applyFill="1"/>
    <xf numFmtId="17" fontId="20" fillId="2" borderId="0" xfId="0" quotePrefix="1" applyNumberFormat="1" applyFont="1" applyFill="1" applyBorder="1" applyAlignment="1"/>
    <xf numFmtId="3" fontId="20" fillId="2" borderId="18" xfId="1" applyNumberFormat="1" applyFont="1" applyFill="1" applyBorder="1" applyAlignment="1" applyProtection="1">
      <alignment horizontal="center" wrapText="1"/>
    </xf>
    <xf numFmtId="166" fontId="20" fillId="2" borderId="4" xfId="0" applyNumberFormat="1" applyFont="1" applyFill="1" applyBorder="1" applyAlignment="1">
      <alignment horizontal="center"/>
    </xf>
    <xf numFmtId="0" fontId="20" fillId="2" borderId="17" xfId="0" applyFont="1" applyFill="1" applyBorder="1" applyAlignment="1">
      <alignment horizontal="center"/>
    </xf>
    <xf numFmtId="0" fontId="20" fillId="2" borderId="4" xfId="0" applyFont="1" applyFill="1" applyBorder="1" applyAlignment="1">
      <alignment horizontal="center"/>
    </xf>
    <xf numFmtId="0" fontId="20" fillId="2" borderId="0" xfId="0" applyFont="1" applyFill="1" applyBorder="1" applyAlignment="1">
      <alignment horizontal="left" vertical="top"/>
    </xf>
    <xf numFmtId="171" fontId="20" fillId="2" borderId="0" xfId="0" applyNumberFormat="1" applyFont="1" applyFill="1" applyBorder="1" applyAlignment="1">
      <alignment horizontal="left" vertical="top"/>
    </xf>
    <xf numFmtId="0" fontId="51" fillId="2" borderId="0" xfId="0" applyFont="1" applyFill="1" applyBorder="1"/>
    <xf numFmtId="167" fontId="51" fillId="2" borderId="0" xfId="0" applyNumberFormat="1" applyFont="1" applyFill="1"/>
    <xf numFmtId="0" fontId="20" fillId="2" borderId="18" xfId="0" applyNumberFormat="1" applyFont="1" applyFill="1" applyBorder="1" applyAlignment="1">
      <alignment horizontal="center"/>
    </xf>
    <xf numFmtId="0" fontId="26" fillId="2" borderId="1" xfId="0" applyNumberFormat="1" applyFont="1" applyFill="1" applyBorder="1" applyAlignment="1">
      <alignment horizontal="right"/>
    </xf>
    <xf numFmtId="0" fontId="26" fillId="2" borderId="0" xfId="0" applyNumberFormat="1" applyFont="1" applyFill="1" applyBorder="1" applyAlignment="1">
      <alignment horizontal="right"/>
    </xf>
    <xf numFmtId="0" fontId="27" fillId="2" borderId="0" xfId="0" applyFont="1" applyFill="1" applyAlignment="1">
      <alignment vertical="center" wrapText="1"/>
    </xf>
    <xf numFmtId="0" fontId="27" fillId="2" borderId="0" xfId="0" applyNumberFormat="1" applyFont="1" applyFill="1" applyAlignment="1">
      <alignment wrapText="1"/>
    </xf>
    <xf numFmtId="167" fontId="29" fillId="2" borderId="0" xfId="0" applyNumberFormat="1" applyFont="1" applyFill="1"/>
    <xf numFmtId="171" fontId="55" fillId="2" borderId="0" xfId="0" applyNumberFormat="1" applyFont="1" applyFill="1" applyBorder="1" applyAlignment="1">
      <alignment horizontal="left" vertical="top"/>
    </xf>
    <xf numFmtId="0" fontId="55" fillId="2" borderId="0" xfId="2" applyFont="1" applyFill="1" applyAlignment="1"/>
    <xf numFmtId="0" fontId="25" fillId="2" borderId="0" xfId="0" applyFont="1" applyFill="1" applyBorder="1" applyAlignment="1">
      <alignment horizontal="left"/>
    </xf>
    <xf numFmtId="0" fontId="68" fillId="2" borderId="0" xfId="2" applyFont="1" applyFill="1"/>
    <xf numFmtId="0" fontId="16" fillId="2" borderId="0" xfId="0" applyFont="1" applyFill="1"/>
    <xf numFmtId="0" fontId="69" fillId="2" borderId="0" xfId="0" applyFont="1" applyFill="1"/>
    <xf numFmtId="172" fontId="73" fillId="34" borderId="0" xfId="53" applyNumberFormat="1" applyFont="1" applyFill="1" applyBorder="1" applyAlignment="1">
      <alignment horizontal="right"/>
    </xf>
    <xf numFmtId="174" fontId="16" fillId="2" borderId="0" xfId="48" quotePrefix="1" applyFont="1" applyFill="1" applyBorder="1" applyAlignment="1">
      <alignment horizontal="right"/>
    </xf>
    <xf numFmtId="0" fontId="31" fillId="2" borderId="0" xfId="2" applyFont="1" applyFill="1" applyAlignment="1"/>
    <xf numFmtId="0" fontId="74" fillId="2" borderId="0" xfId="0" applyFont="1" applyFill="1"/>
    <xf numFmtId="0" fontId="50" fillId="2" borderId="0" xfId="2" applyNumberFormat="1" applyFont="1" applyFill="1" applyAlignment="1">
      <alignment wrapText="1"/>
    </xf>
    <xf numFmtId="0" fontId="15" fillId="2" borderId="0" xfId="0" applyFont="1" applyFill="1"/>
    <xf numFmtId="0" fontId="15" fillId="2" borderId="0" xfId="0" applyFont="1" applyFill="1" applyAlignment="1"/>
    <xf numFmtId="0" fontId="15" fillId="2" borderId="0" xfId="0" applyFont="1" applyFill="1" applyBorder="1"/>
    <xf numFmtId="0" fontId="15" fillId="2" borderId="4" xfId="0" applyFont="1" applyFill="1" applyBorder="1"/>
    <xf numFmtId="0" fontId="29" fillId="2" borderId="0" xfId="0" applyFont="1" applyFill="1" applyBorder="1"/>
    <xf numFmtId="3" fontId="15" fillId="2" borderId="0" xfId="0" applyNumberFormat="1" applyFont="1" applyFill="1" applyBorder="1"/>
    <xf numFmtId="9" fontId="15" fillId="2" borderId="0" xfId="46" applyFont="1" applyFill="1" applyBorder="1"/>
    <xf numFmtId="0" fontId="15" fillId="2" borderId="1" xfId="0" applyFont="1" applyFill="1" applyBorder="1"/>
    <xf numFmtId="3" fontId="15" fillId="2" borderId="0" xfId="51" applyNumberFormat="1" applyFont="1" applyFill="1" applyBorder="1" applyAlignment="1">
      <alignment horizontal="right"/>
    </xf>
    <xf numFmtId="0" fontId="15" fillId="2" borderId="0" xfId="0" applyFont="1" applyFill="1" applyBorder="1" applyAlignment="1">
      <alignment horizontal="left"/>
    </xf>
    <xf numFmtId="0" fontId="15" fillId="2" borderId="1" xfId="0" applyFont="1" applyFill="1" applyBorder="1" applyAlignment="1">
      <alignment horizontal="left"/>
    </xf>
    <xf numFmtId="0" fontId="15" fillId="2" borderId="18" xfId="0" applyFont="1" applyFill="1" applyBorder="1" applyAlignment="1">
      <alignment horizontal="left"/>
    </xf>
    <xf numFmtId="0" fontId="15" fillId="0" borderId="0" xfId="0" applyFont="1"/>
    <xf numFmtId="0" fontId="15" fillId="0" borderId="1" xfId="0" applyFont="1" applyBorder="1"/>
    <xf numFmtId="0" fontId="31" fillId="2" borderId="0" xfId="2" applyFont="1" applyFill="1"/>
    <xf numFmtId="0" fontId="24" fillId="2" borderId="0" xfId="0" applyFont="1" applyFill="1"/>
    <xf numFmtId="172" fontId="58" fillId="34" borderId="0" xfId="49" applyNumberFormat="1" applyFont="1" applyFill="1" applyBorder="1" applyAlignment="1" applyProtection="1">
      <alignment horizontal="left"/>
    </xf>
    <xf numFmtId="0" fontId="58" fillId="2" borderId="0" xfId="2" applyFont="1" applyFill="1"/>
    <xf numFmtId="0" fontId="55" fillId="2" borderId="0" xfId="0" applyFont="1" applyFill="1" applyAlignment="1">
      <alignment vertical="center"/>
    </xf>
    <xf numFmtId="0" fontId="50" fillId="2" borderId="0" xfId="2" applyNumberFormat="1" applyFont="1" applyFill="1" applyAlignment="1">
      <alignment horizontal="left" wrapText="1"/>
    </xf>
    <xf numFmtId="0" fontId="55" fillId="2" borderId="0" xfId="0" applyFont="1" applyFill="1"/>
    <xf numFmtId="0" fontId="50" fillId="2" borderId="0" xfId="2" applyFont="1" applyFill="1"/>
    <xf numFmtId="0" fontId="50" fillId="2" borderId="0" xfId="2" applyFont="1" applyFill="1" applyAlignment="1">
      <alignment horizontal="left"/>
    </xf>
    <xf numFmtId="0" fontId="27" fillId="2" borderId="0" xfId="0" applyFont="1" applyFill="1"/>
    <xf numFmtId="0" fontId="27" fillId="2" borderId="0" xfId="0" applyFont="1" applyFill="1" applyAlignment="1">
      <alignment wrapText="1"/>
    </xf>
    <xf numFmtId="0" fontId="55" fillId="2" borderId="0" xfId="2" applyFont="1" applyFill="1" applyAlignment="1">
      <alignment wrapText="1"/>
    </xf>
    <xf numFmtId="0" fontId="22" fillId="2" borderId="0" xfId="0" applyFont="1" applyFill="1" applyBorder="1"/>
    <xf numFmtId="0" fontId="15" fillId="2" borderId="0" xfId="0" applyFont="1" applyFill="1" applyAlignment="1">
      <alignment wrapText="1"/>
    </xf>
    <xf numFmtId="167" fontId="15" fillId="2" borderId="1" xfId="0" applyNumberFormat="1" applyFont="1" applyFill="1" applyBorder="1"/>
    <xf numFmtId="167" fontId="15" fillId="2" borderId="0" xfId="0" applyNumberFormat="1" applyFont="1" applyFill="1" applyBorder="1"/>
    <xf numFmtId="0" fontId="15" fillId="2" borderId="2" xfId="0" applyFont="1" applyFill="1" applyBorder="1"/>
    <xf numFmtId="0" fontId="15" fillId="2" borderId="16" xfId="0" applyFont="1" applyFill="1" applyBorder="1"/>
    <xf numFmtId="0" fontId="15" fillId="2" borderId="0" xfId="0" applyNumberFormat="1" applyFont="1" applyFill="1"/>
    <xf numFmtId="0" fontId="15" fillId="2" borderId="3" xfId="0" applyFont="1" applyFill="1" applyBorder="1" applyAlignment="1">
      <alignment horizontal="center" vertical="center"/>
    </xf>
    <xf numFmtId="169" fontId="15" fillId="2" borderId="2" xfId="0" applyNumberFormat="1" applyFont="1" applyFill="1" applyBorder="1"/>
    <xf numFmtId="0" fontId="15" fillId="2" borderId="1" xfId="0" applyFont="1" applyFill="1" applyBorder="1" applyAlignment="1">
      <alignment horizontal="center" vertical="center"/>
    </xf>
    <xf numFmtId="169" fontId="15" fillId="2" borderId="0" xfId="0" applyNumberFormat="1" applyFont="1" applyFill="1" applyBorder="1"/>
    <xf numFmtId="167" fontId="15" fillId="2" borderId="0" xfId="0" applyNumberFormat="1" applyFont="1" applyFill="1"/>
    <xf numFmtId="170" fontId="15" fillId="2" borderId="0" xfId="1" applyNumberFormat="1" applyFont="1" applyFill="1" applyBorder="1" applyAlignment="1">
      <alignment vertical="center" wrapText="1"/>
    </xf>
    <xf numFmtId="9" fontId="15" fillId="2" borderId="2" xfId="46" applyFont="1" applyFill="1" applyBorder="1" applyAlignment="1">
      <alignment vertical="center"/>
    </xf>
    <xf numFmtId="9" fontId="15" fillId="2" borderId="0" xfId="46" applyFont="1" applyFill="1" applyBorder="1" applyAlignment="1">
      <alignment vertical="center"/>
    </xf>
    <xf numFmtId="0" fontId="15" fillId="2" borderId="0" xfId="0" applyFont="1" applyFill="1" applyBorder="1" applyAlignment="1">
      <alignment vertical="center"/>
    </xf>
    <xf numFmtId="0" fontId="15" fillId="2" borderId="0" xfId="0" applyFont="1" applyFill="1" applyBorder="1" applyAlignment="1">
      <alignment horizontal="center" vertical="center"/>
    </xf>
    <xf numFmtId="170" fontId="15" fillId="2" borderId="4" xfId="1" applyNumberFormat="1" applyFont="1" applyFill="1" applyBorder="1" applyAlignment="1">
      <alignment vertical="center" wrapText="1"/>
    </xf>
    <xf numFmtId="0" fontId="15" fillId="2" borderId="15" xfId="0" applyFont="1" applyFill="1" applyBorder="1" applyAlignment="1">
      <alignment horizontal="center" vertical="center"/>
    </xf>
    <xf numFmtId="0" fontId="15" fillId="2" borderId="17" xfId="0" applyFont="1" applyFill="1" applyBorder="1" applyAlignment="1">
      <alignment horizontal="center" vertical="center"/>
    </xf>
    <xf numFmtId="9" fontId="15" fillId="2" borderId="4" xfId="46" applyFont="1" applyFill="1" applyBorder="1" applyAlignment="1">
      <alignment vertical="center"/>
    </xf>
    <xf numFmtId="170" fontId="15" fillId="2" borderId="0" xfId="1" applyNumberFormat="1" applyFont="1" applyFill="1" applyBorder="1"/>
    <xf numFmtId="0" fontId="16" fillId="2" borderId="2" xfId="0" applyFont="1" applyFill="1" applyBorder="1" applyAlignment="1">
      <alignment vertical="center" wrapText="1"/>
    </xf>
    <xf numFmtId="0" fontId="16" fillId="2" borderId="2" xfId="0" applyFont="1" applyFill="1" applyBorder="1" applyAlignment="1">
      <alignment vertical="center"/>
    </xf>
    <xf numFmtId="0" fontId="16" fillId="2" borderId="0" xfId="0" applyFont="1" applyFill="1" applyBorder="1" applyAlignment="1">
      <alignment vertical="center"/>
    </xf>
    <xf numFmtId="168" fontId="16" fillId="2" borderId="0" xfId="0" applyNumberFormat="1" applyFont="1" applyFill="1" applyBorder="1" applyAlignment="1">
      <alignment vertical="center"/>
    </xf>
    <xf numFmtId="168" fontId="16" fillId="2" borderId="4" xfId="0" applyNumberFormat="1" applyFont="1" applyFill="1" applyBorder="1" applyAlignment="1">
      <alignment vertical="center"/>
    </xf>
    <xf numFmtId="0" fontId="15" fillId="2" borderId="0" xfId="0" applyFont="1" applyFill="1" applyBorder="1" applyAlignment="1">
      <alignment horizontal="left" vertical="center"/>
    </xf>
    <xf numFmtId="167" fontId="15" fillId="2" borderId="0" xfId="0" applyNumberFormat="1" applyFont="1" applyFill="1" applyBorder="1" applyAlignment="1">
      <alignment horizontal="right" vertical="center" wrapText="1"/>
    </xf>
    <xf numFmtId="0" fontId="16" fillId="2" borderId="0" xfId="0" applyFont="1" applyFill="1" applyBorder="1" applyAlignment="1">
      <alignment horizontal="center" vertical="center"/>
    </xf>
    <xf numFmtId="0" fontId="16" fillId="2" borderId="0" xfId="0" applyFont="1" applyFill="1" applyBorder="1" applyAlignment="1">
      <alignment horizontal="center" wrapText="1"/>
    </xf>
    <xf numFmtId="0" fontId="16" fillId="2" borderId="0" xfId="0" applyFont="1" applyFill="1" applyBorder="1" applyAlignment="1">
      <alignment horizontal="left"/>
    </xf>
    <xf numFmtId="171" fontId="16" fillId="2" borderId="0" xfId="0" applyNumberFormat="1" applyFont="1" applyFill="1" applyBorder="1" applyAlignment="1">
      <alignment horizontal="left" vertical="top"/>
    </xf>
    <xf numFmtId="170" fontId="16" fillId="2" borderId="0" xfId="1" applyNumberFormat="1" applyFont="1" applyFill="1" applyBorder="1" applyAlignment="1">
      <alignment horizontal="right"/>
    </xf>
    <xf numFmtId="165" fontId="16" fillId="2" borderId="0" xfId="0" applyNumberFormat="1" applyFont="1" applyFill="1" applyBorder="1" applyAlignment="1">
      <alignment horizontal="right"/>
    </xf>
    <xf numFmtId="172" fontId="16" fillId="2" borderId="0" xfId="0" applyNumberFormat="1" applyFont="1" applyFill="1" applyBorder="1" applyAlignment="1">
      <alignment horizontal="right"/>
    </xf>
    <xf numFmtId="171" fontId="16" fillId="2" borderId="20" xfId="0" applyNumberFormat="1" applyFont="1" applyFill="1" applyBorder="1" applyAlignment="1">
      <alignment horizontal="left" vertical="top"/>
    </xf>
    <xf numFmtId="170" fontId="16" fillId="2" borderId="20" xfId="1" applyNumberFormat="1" applyFont="1" applyFill="1" applyBorder="1" applyAlignment="1">
      <alignment horizontal="right"/>
    </xf>
    <xf numFmtId="165" fontId="16" fillId="2" borderId="20" xfId="0" applyNumberFormat="1" applyFont="1" applyFill="1" applyBorder="1" applyAlignment="1">
      <alignment horizontal="right"/>
    </xf>
    <xf numFmtId="0" fontId="15" fillId="2" borderId="20" xfId="0" applyFont="1" applyFill="1" applyBorder="1"/>
    <xf numFmtId="173" fontId="15" fillId="2" borderId="0" xfId="1" applyNumberFormat="1" applyFont="1" applyFill="1" applyBorder="1"/>
    <xf numFmtId="3" fontId="15" fillId="2" borderId="3" xfId="0" applyNumberFormat="1" applyFont="1" applyFill="1" applyBorder="1" applyAlignment="1"/>
    <xf numFmtId="167" fontId="15" fillId="2" borderId="2" xfId="0" applyNumberFormat="1" applyFont="1" applyFill="1" applyBorder="1" applyAlignment="1"/>
    <xf numFmtId="3" fontId="15" fillId="2" borderId="1" xfId="0" applyNumberFormat="1" applyFont="1" applyFill="1" applyBorder="1" applyAlignment="1"/>
    <xf numFmtId="167" fontId="15" fillId="2" borderId="0" xfId="0" applyNumberFormat="1" applyFont="1" applyFill="1" applyBorder="1" applyAlignment="1"/>
    <xf numFmtId="3" fontId="16" fillId="2" borderId="1" xfId="0" applyNumberFormat="1" applyFont="1" applyFill="1" applyBorder="1" applyAlignment="1"/>
    <xf numFmtId="167" fontId="16" fillId="2" borderId="0" xfId="0" applyNumberFormat="1" applyFont="1" applyFill="1" applyBorder="1" applyAlignment="1"/>
    <xf numFmtId="0" fontId="16" fillId="2" borderId="2" xfId="0" applyNumberFormat="1" applyFont="1" applyFill="1" applyBorder="1" applyAlignment="1">
      <alignment horizontal="center"/>
    </xf>
    <xf numFmtId="3" fontId="16" fillId="2" borderId="3" xfId="0" applyNumberFormat="1" applyFont="1" applyFill="1" applyBorder="1" applyAlignment="1"/>
    <xf numFmtId="167" fontId="16" fillId="2" borderId="2" xfId="0" applyNumberFormat="1" applyFont="1" applyFill="1" applyBorder="1" applyAlignment="1"/>
    <xf numFmtId="0" fontId="16" fillId="2" borderId="0" xfId="0" applyNumberFormat="1" applyFont="1" applyFill="1" applyBorder="1" applyAlignment="1">
      <alignment horizontal="center"/>
    </xf>
    <xf numFmtId="0" fontId="16" fillId="2" borderId="0" xfId="0" applyNumberFormat="1" applyFont="1" applyFill="1"/>
    <xf numFmtId="3" fontId="16" fillId="2" borderId="14" xfId="0" applyNumberFormat="1" applyFont="1" applyFill="1" applyBorder="1" applyAlignment="1">
      <alignment horizontal="right"/>
    </xf>
    <xf numFmtId="49" fontId="16" fillId="2" borderId="0" xfId="1" quotePrefix="1" applyNumberFormat="1" applyFont="1" applyFill="1" applyBorder="1" applyAlignment="1">
      <alignment wrapText="1"/>
    </xf>
    <xf numFmtId="169" fontId="16" fillId="2" borderId="1" xfId="0" applyNumberFormat="1" applyFont="1" applyFill="1" applyBorder="1" applyAlignment="1">
      <alignment horizontal="right"/>
    </xf>
    <xf numFmtId="169" fontId="16" fillId="2" borderId="0" xfId="0" applyNumberFormat="1" applyFont="1" applyFill="1" applyBorder="1" applyAlignment="1"/>
    <xf numFmtId="169" fontId="16" fillId="2" borderId="0" xfId="0" applyNumberFormat="1" applyFont="1" applyFill="1" applyBorder="1" applyAlignment="1">
      <alignment horizontal="right"/>
    </xf>
    <xf numFmtId="3" fontId="16" fillId="2" borderId="1" xfId="0" applyNumberFormat="1" applyFont="1" applyFill="1" applyBorder="1" applyAlignment="1">
      <alignment horizontal="right"/>
    </xf>
    <xf numFmtId="3" fontId="16" fillId="2" borderId="0" xfId="0" applyNumberFormat="1" applyFont="1" applyFill="1" applyBorder="1" applyAlignment="1"/>
    <xf numFmtId="3" fontId="16" fillId="2" borderId="0" xfId="0" applyNumberFormat="1" applyFont="1" applyFill="1" applyBorder="1" applyAlignment="1">
      <alignment horizontal="right"/>
    </xf>
    <xf numFmtId="3" fontId="16" fillId="2" borderId="15" xfId="0" applyNumberFormat="1" applyFont="1" applyFill="1" applyBorder="1" applyAlignment="1">
      <alignment horizontal="right"/>
    </xf>
    <xf numFmtId="0" fontId="16" fillId="2" borderId="14" xfId="0" applyFont="1" applyFill="1" applyBorder="1" applyAlignment="1">
      <alignment horizontal="right"/>
    </xf>
    <xf numFmtId="0" fontId="16" fillId="2" borderId="15" xfId="0" applyFont="1" applyFill="1" applyBorder="1" applyAlignment="1">
      <alignment horizontal="right"/>
    </xf>
    <xf numFmtId="0" fontId="16" fillId="2" borderId="17" xfId="0" applyFont="1" applyFill="1" applyBorder="1" applyAlignment="1">
      <alignment horizontal="right"/>
    </xf>
    <xf numFmtId="3" fontId="16" fillId="2" borderId="18" xfId="0" applyNumberFormat="1" applyFont="1" applyFill="1" applyBorder="1" applyAlignment="1">
      <alignment horizontal="right"/>
    </xf>
    <xf numFmtId="3" fontId="16" fillId="2" borderId="4" xfId="0" applyNumberFormat="1" applyFont="1" applyFill="1" applyBorder="1" applyAlignment="1">
      <alignment horizontal="right"/>
    </xf>
    <xf numFmtId="3" fontId="16" fillId="2" borderId="17" xfId="0" applyNumberFormat="1" applyFont="1" applyFill="1" applyBorder="1" applyAlignment="1">
      <alignment horizontal="right"/>
    </xf>
    <xf numFmtId="0" fontId="16" fillId="2" borderId="0" xfId="0" applyFont="1" applyFill="1" applyAlignment="1">
      <alignment wrapText="1"/>
    </xf>
    <xf numFmtId="172" fontId="58" fillId="34" borderId="0" xfId="49" applyNumberFormat="1" applyFont="1" applyFill="1" applyBorder="1" applyAlignment="1" applyProtection="1">
      <alignment horizontal="left"/>
    </xf>
    <xf numFmtId="172" fontId="53" fillId="34" borderId="0" xfId="53" applyNumberFormat="1" applyFont="1" applyFill="1" applyBorder="1" applyAlignment="1"/>
    <xf numFmtId="170" fontId="15" fillId="2" borderId="0" xfId="0" applyNumberFormat="1" applyFont="1" applyFill="1"/>
    <xf numFmtId="0" fontId="0" fillId="0" borderId="0" xfId="0" applyFill="1"/>
    <xf numFmtId="0" fontId="14" fillId="2" borderId="0" xfId="0" applyFont="1" applyFill="1"/>
    <xf numFmtId="0" fontId="16" fillId="2" borderId="4" xfId="0" applyFont="1" applyFill="1" applyBorder="1" applyAlignment="1">
      <alignment vertical="center" wrapText="1"/>
    </xf>
    <xf numFmtId="0" fontId="15" fillId="2" borderId="15" xfId="0" applyFont="1" applyFill="1" applyBorder="1" applyAlignment="1">
      <alignment horizontal="center" vertical="center"/>
    </xf>
    <xf numFmtId="0" fontId="74" fillId="2" borderId="0" xfId="0" applyFont="1" applyFill="1" applyBorder="1"/>
    <xf numFmtId="0" fontId="14" fillId="2" borderId="15" xfId="0" applyFont="1" applyFill="1" applyBorder="1" applyAlignment="1">
      <alignment horizontal="center" vertical="center"/>
    </xf>
    <xf numFmtId="49" fontId="26" fillId="2" borderId="0" xfId="0" quotePrefix="1" applyNumberFormat="1" applyFont="1" applyFill="1" applyAlignment="1">
      <alignment vertical="center"/>
    </xf>
    <xf numFmtId="0" fontId="14" fillId="0" borderId="0" xfId="0" applyFont="1"/>
    <xf numFmtId="0" fontId="16" fillId="2" borderId="4" xfId="0" applyFont="1" applyFill="1" applyBorder="1" applyAlignment="1">
      <alignment vertical="center"/>
    </xf>
    <xf numFmtId="0" fontId="13" fillId="2" borderId="0" xfId="0" applyFont="1" applyFill="1"/>
    <xf numFmtId="0" fontId="13" fillId="0" borderId="0" xfId="0" applyFont="1"/>
    <xf numFmtId="0" fontId="13" fillId="0" borderId="0" xfId="0" applyFont="1" applyFill="1"/>
    <xf numFmtId="0" fontId="58" fillId="0" borderId="0" xfId="49" applyFont="1" applyFill="1" applyBorder="1" applyAlignment="1" applyProtection="1"/>
    <xf numFmtId="0" fontId="27" fillId="2" borderId="0" xfId="0" applyFont="1" applyFill="1"/>
    <xf numFmtId="0" fontId="50" fillId="2" borderId="0" xfId="2" applyNumberFormat="1" applyFont="1" applyFill="1" applyAlignment="1">
      <alignment horizontal="left" wrapText="1"/>
    </xf>
    <xf numFmtId="0" fontId="26" fillId="0" borderId="0" xfId="0" applyFont="1" applyFill="1"/>
    <xf numFmtId="14" fontId="13" fillId="0" borderId="0" xfId="0" applyNumberFormat="1" applyFont="1" applyFill="1"/>
    <xf numFmtId="14" fontId="13" fillId="2" borderId="0" xfId="0" applyNumberFormat="1" applyFont="1" applyFill="1" applyAlignment="1">
      <alignment horizontal="left"/>
    </xf>
    <xf numFmtId="0" fontId="76" fillId="2" borderId="0" xfId="0" applyFont="1" applyFill="1"/>
    <xf numFmtId="14" fontId="0" fillId="0" borderId="0" xfId="0" applyNumberFormat="1" applyFill="1"/>
    <xf numFmtId="0" fontId="15" fillId="2" borderId="15" xfId="0" applyFont="1" applyFill="1" applyBorder="1" applyAlignment="1">
      <alignment horizontal="center" vertical="center"/>
    </xf>
    <xf numFmtId="0" fontId="15" fillId="2" borderId="17" xfId="0" applyFont="1" applyFill="1" applyBorder="1" applyAlignment="1">
      <alignment horizontal="center" vertical="center"/>
    </xf>
    <xf numFmtId="168" fontId="16" fillId="2" borderId="0" xfId="0" applyNumberFormat="1" applyFont="1" applyFill="1"/>
    <xf numFmtId="0" fontId="13" fillId="2" borderId="15" xfId="0" applyFont="1" applyFill="1" applyBorder="1" applyAlignment="1">
      <alignment horizontal="center" vertical="center"/>
    </xf>
    <xf numFmtId="0" fontId="13" fillId="0" borderId="0" xfId="0" applyFont="1" applyBorder="1"/>
    <xf numFmtId="0" fontId="15" fillId="0" borderId="0" xfId="0" applyFont="1" applyFill="1"/>
    <xf numFmtId="0" fontId="15" fillId="0" borderId="1" xfId="0" applyFont="1" applyFill="1" applyBorder="1" applyAlignment="1">
      <alignment horizontal="left"/>
    </xf>
    <xf numFmtId="0" fontId="15" fillId="0" borderId="18" xfId="0" applyFont="1" applyFill="1" applyBorder="1" applyAlignment="1">
      <alignment horizontal="left"/>
    </xf>
    <xf numFmtId="0" fontId="13" fillId="0" borderId="18" xfId="0" applyFont="1" applyFill="1" applyBorder="1" applyAlignment="1">
      <alignment horizontal="left"/>
    </xf>
    <xf numFmtId="0" fontId="13" fillId="0" borderId="1" xfId="0" applyFont="1" applyFill="1" applyBorder="1" applyAlignment="1">
      <alignment horizontal="left"/>
    </xf>
    <xf numFmtId="0" fontId="15" fillId="0" borderId="3" xfId="0" applyFont="1" applyFill="1" applyBorder="1" applyAlignment="1">
      <alignment horizontal="left"/>
    </xf>
    <xf numFmtId="0" fontId="15" fillId="0" borderId="2" xfId="0" applyFont="1" applyFill="1" applyBorder="1" applyAlignment="1">
      <alignment horizontal="left"/>
    </xf>
    <xf numFmtId="0" fontId="0" fillId="0" borderId="0" xfId="0" applyNumberFormat="1"/>
    <xf numFmtId="170" fontId="16" fillId="2" borderId="0" xfId="0" applyNumberFormat="1" applyFont="1" applyFill="1"/>
    <xf numFmtId="170" fontId="15" fillId="2" borderId="0" xfId="1" applyNumberFormat="1" applyFont="1" applyFill="1" applyBorder="1" applyAlignment="1">
      <alignment horizontal="right" vertical="center" wrapText="1"/>
    </xf>
    <xf numFmtId="170" fontId="15" fillId="2" borderId="4" xfId="1" applyNumberFormat="1" applyFont="1" applyFill="1" applyBorder="1" applyAlignment="1">
      <alignment horizontal="right" vertical="center" wrapText="1"/>
    </xf>
    <xf numFmtId="0" fontId="13" fillId="2" borderId="1" xfId="0" applyFont="1" applyFill="1" applyBorder="1" applyAlignment="1">
      <alignment horizontal="left"/>
    </xf>
    <xf numFmtId="0" fontId="27" fillId="2" borderId="0" xfId="0" applyFont="1" applyFill="1"/>
    <xf numFmtId="0" fontId="16" fillId="2" borderId="0" xfId="0" applyFont="1" applyFill="1" applyBorder="1" applyAlignment="1">
      <alignment vertical="center" wrapText="1"/>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17" fontId="54" fillId="2" borderId="0" xfId="0" quotePrefix="1" applyNumberFormat="1" applyFont="1" applyFill="1" applyBorder="1"/>
    <xf numFmtId="3" fontId="14" fillId="0" borderId="2" xfId="0" applyNumberFormat="1" applyFont="1" applyBorder="1"/>
    <xf numFmtId="3" fontId="14" fillId="0" borderId="0" xfId="0" applyNumberFormat="1" applyFont="1" applyBorder="1"/>
    <xf numFmtId="3" fontId="14" fillId="0" borderId="0" xfId="0" applyNumberFormat="1" applyFont="1"/>
    <xf numFmtId="3" fontId="16" fillId="2" borderId="2" xfId="1" applyNumberFormat="1" applyFont="1" applyFill="1" applyBorder="1" applyAlignment="1">
      <alignment horizontal="right" vertical="center"/>
    </xf>
    <xf numFmtId="3" fontId="16" fillId="2" borderId="0" xfId="1" applyNumberFormat="1" applyFont="1" applyFill="1" applyBorder="1" applyAlignment="1">
      <alignment horizontal="right" vertical="center"/>
    </xf>
    <xf numFmtId="3" fontId="16" fillId="2" borderId="4" xfId="1" applyNumberFormat="1" applyFont="1" applyFill="1" applyBorder="1" applyAlignment="1">
      <alignment horizontal="right" vertical="center"/>
    </xf>
    <xf numFmtId="3" fontId="14" fillId="0" borderId="0" xfId="0" applyNumberFormat="1" applyFont="1" applyAlignment="1">
      <alignment horizontal="right"/>
    </xf>
    <xf numFmtId="0" fontId="12" fillId="2" borderId="15" xfId="0" applyFont="1" applyFill="1" applyBorder="1" applyAlignment="1">
      <alignment horizontal="center" vertical="center"/>
    </xf>
    <xf numFmtId="0" fontId="12" fillId="2" borderId="1" xfId="0" applyFont="1" applyFill="1" applyBorder="1" applyAlignment="1">
      <alignment horizontal="left"/>
    </xf>
    <xf numFmtId="0" fontId="27" fillId="2" borderId="0" xfId="0" applyFont="1" applyFill="1"/>
    <xf numFmtId="0" fontId="73" fillId="0" borderId="0" xfId="54" applyFont="1" applyFill="1" applyBorder="1" applyAlignment="1">
      <alignment horizontal="left"/>
    </xf>
    <xf numFmtId="3" fontId="73" fillId="0" borderId="0" xfId="54" applyNumberFormat="1" applyFont="1" applyFill="1" applyBorder="1" applyAlignment="1">
      <alignment horizontal="left"/>
    </xf>
    <xf numFmtId="0" fontId="73" fillId="0" borderId="4" xfId="54" applyFont="1" applyFill="1" applyBorder="1" applyAlignment="1">
      <alignment horizontal="left"/>
    </xf>
    <xf numFmtId="0" fontId="31" fillId="0" borderId="0" xfId="2" applyFont="1"/>
    <xf numFmtId="0" fontId="15" fillId="2" borderId="17" xfId="0" applyFont="1" applyFill="1" applyBorder="1" applyAlignment="1">
      <alignment horizontal="center" vertical="center"/>
    </xf>
    <xf numFmtId="169" fontId="16" fillId="2" borderId="15" xfId="0" applyNumberFormat="1" applyFont="1" applyFill="1" applyBorder="1" applyAlignment="1">
      <alignment horizontal="right"/>
    </xf>
    <xf numFmtId="3" fontId="14" fillId="0" borderId="2" xfId="0" applyNumberFormat="1" applyFont="1" applyBorder="1" applyAlignment="1">
      <alignment horizontal="right"/>
    </xf>
    <xf numFmtId="17" fontId="59" fillId="2" borderId="0" xfId="0" quotePrefix="1" applyNumberFormat="1" applyFont="1" applyFill="1" applyBorder="1" applyAlignment="1"/>
    <xf numFmtId="0" fontId="20" fillId="2" borderId="4" xfId="0" applyNumberFormat="1" applyFont="1" applyFill="1" applyBorder="1" applyAlignment="1">
      <alignment horizontal="center"/>
    </xf>
    <xf numFmtId="0" fontId="27" fillId="2" borderId="0" xfId="2" applyNumberFormat="1" applyFont="1" applyFill="1" applyAlignment="1">
      <alignment horizontal="left" wrapText="1"/>
    </xf>
    <xf numFmtId="0" fontId="27" fillId="2" borderId="0" xfId="0" applyFont="1" applyFill="1"/>
    <xf numFmtId="0" fontId="22" fillId="2" borderId="0" xfId="0" applyFont="1" applyFill="1" applyBorder="1"/>
    <xf numFmtId="0" fontId="60" fillId="0" borderId="0" xfId="54" applyFont="1" applyFill="1" applyBorder="1" applyAlignment="1">
      <alignment horizontal="left"/>
    </xf>
    <xf numFmtId="0" fontId="50" fillId="2" borderId="0" xfId="2" applyNumberFormat="1" applyFont="1" applyFill="1" applyAlignment="1">
      <alignment horizontal="left" wrapText="1"/>
    </xf>
    <xf numFmtId="0" fontId="54" fillId="2" borderId="0" xfId="0" applyFont="1" applyFill="1" applyBorder="1"/>
    <xf numFmtId="166" fontId="51" fillId="2" borderId="0" xfId="0" applyNumberFormat="1" applyFont="1" applyFill="1" applyBorder="1"/>
    <xf numFmtId="0" fontId="56" fillId="2" borderId="0" xfId="0" applyFont="1" applyFill="1" applyBorder="1"/>
    <xf numFmtId="0" fontId="16" fillId="2" borderId="0" xfId="0" applyFont="1" applyFill="1" applyBorder="1"/>
    <xf numFmtId="49" fontId="16" fillId="2" borderId="0" xfId="1" applyNumberFormat="1" applyFont="1" applyFill="1" applyBorder="1" applyAlignment="1">
      <alignment wrapText="1"/>
    </xf>
    <xf numFmtId="169" fontId="59" fillId="2" borderId="0" xfId="0" quotePrefix="1" applyNumberFormat="1" applyFont="1" applyFill="1" applyBorder="1" applyAlignment="1"/>
    <xf numFmtId="169" fontId="59" fillId="2" borderId="0" xfId="0" quotePrefix="1" applyNumberFormat="1" applyFont="1" applyFill="1" applyBorder="1"/>
    <xf numFmtId="3" fontId="59" fillId="2" borderId="0" xfId="0" quotePrefix="1" applyNumberFormat="1" applyFont="1" applyFill="1" applyBorder="1" applyAlignment="1"/>
    <xf numFmtId="17" fontId="59" fillId="2" borderId="0" xfId="0" quotePrefix="1" applyNumberFormat="1" applyFont="1" applyFill="1" applyBorder="1"/>
    <xf numFmtId="169" fontId="16" fillId="2" borderId="0" xfId="0" applyNumberFormat="1" applyFont="1" applyFill="1" applyBorder="1"/>
    <xf numFmtId="3" fontId="16" fillId="2" borderId="0" xfId="0" applyNumberFormat="1" applyFont="1" applyFill="1" applyBorder="1"/>
    <xf numFmtId="49" fontId="25" fillId="2" borderId="0" xfId="1" applyNumberFormat="1" applyFont="1" applyFill="1" applyBorder="1" applyAlignment="1">
      <alignment wrapText="1"/>
    </xf>
    <xf numFmtId="0" fontId="55" fillId="2" borderId="0" xfId="0" applyFont="1" applyFill="1" applyBorder="1" applyAlignment="1">
      <alignment vertical="center"/>
    </xf>
    <xf numFmtId="0" fontId="27" fillId="2" borderId="0" xfId="2" applyNumberFormat="1" applyFont="1" applyFill="1" applyBorder="1" applyAlignment="1">
      <alignment horizontal="left" wrapText="1"/>
    </xf>
    <xf numFmtId="0" fontId="50" fillId="2" borderId="0" xfId="2" applyNumberFormat="1" applyFont="1" applyFill="1" applyBorder="1" applyAlignment="1">
      <alignment horizontal="left" wrapText="1"/>
    </xf>
    <xf numFmtId="0" fontId="55" fillId="2" borderId="0" xfId="0" applyFont="1" applyFill="1" applyBorder="1" applyAlignment="1">
      <alignment horizontal="left" vertical="center"/>
    </xf>
    <xf numFmtId="0" fontId="55" fillId="2" borderId="0" xfId="0" applyFont="1" applyFill="1" applyBorder="1"/>
    <xf numFmtId="49" fontId="51" fillId="2" borderId="0" xfId="0" applyNumberFormat="1" applyFont="1" applyFill="1" applyBorder="1"/>
    <xf numFmtId="167" fontId="51" fillId="2" borderId="0" xfId="0" applyNumberFormat="1" applyFont="1" applyFill="1" applyBorder="1"/>
    <xf numFmtId="3" fontId="20" fillId="2" borderId="4" xfId="1" applyNumberFormat="1" applyFont="1" applyFill="1" applyBorder="1" applyAlignment="1" applyProtection="1">
      <alignment horizontal="center" wrapText="1"/>
    </xf>
    <xf numFmtId="169" fontId="16" fillId="2" borderId="18" xfId="0" applyNumberFormat="1" applyFont="1" applyFill="1" applyBorder="1" applyAlignment="1">
      <alignment horizontal="right"/>
    </xf>
    <xf numFmtId="169" fontId="16" fillId="2" borderId="4" xfId="0" applyNumberFormat="1" applyFont="1" applyFill="1" applyBorder="1" applyAlignment="1"/>
    <xf numFmtId="169" fontId="16" fillId="2" borderId="4" xfId="0" applyNumberFormat="1" applyFont="1" applyFill="1" applyBorder="1" applyAlignment="1">
      <alignment horizontal="right"/>
    </xf>
    <xf numFmtId="3" fontId="16" fillId="2" borderId="4" xfId="0" applyNumberFormat="1" applyFont="1" applyFill="1" applyBorder="1" applyAlignment="1"/>
    <xf numFmtId="0" fontId="16" fillId="2" borderId="15" xfId="0" applyFont="1" applyFill="1" applyBorder="1"/>
    <xf numFmtId="0" fontId="16" fillId="2" borderId="4" xfId="0" applyFont="1" applyFill="1" applyBorder="1"/>
    <xf numFmtId="0" fontId="16" fillId="2" borderId="17" xfId="0" applyFont="1" applyFill="1" applyBorder="1"/>
    <xf numFmtId="0" fontId="16" fillId="2" borderId="1" xfId="0" applyFont="1" applyFill="1" applyBorder="1"/>
    <xf numFmtId="0" fontId="16" fillId="2" borderId="18" xfId="0" applyFont="1" applyFill="1" applyBorder="1"/>
    <xf numFmtId="0" fontId="20" fillId="2" borderId="18" xfId="0" applyFont="1" applyFill="1" applyBorder="1" applyAlignment="1">
      <alignment horizontal="center"/>
    </xf>
    <xf numFmtId="169" fontId="16" fillId="2" borderId="17" xfId="0" applyNumberFormat="1" applyFont="1" applyFill="1" applyBorder="1" applyAlignment="1">
      <alignment horizontal="right"/>
    </xf>
    <xf numFmtId="3" fontId="16" fillId="2" borderId="21" xfId="1" applyNumberFormat="1" applyFont="1" applyFill="1" applyBorder="1" applyAlignment="1">
      <alignment horizontal="right" wrapText="1"/>
    </xf>
    <xf numFmtId="49" fontId="16" fillId="2" borderId="22" xfId="1" quotePrefix="1" applyNumberFormat="1" applyFont="1" applyFill="1" applyBorder="1" applyAlignment="1">
      <alignment horizontal="right" wrapText="1"/>
    </xf>
    <xf numFmtId="49" fontId="16" fillId="2" borderId="23" xfId="1" applyNumberFormat="1" applyFont="1" applyFill="1" applyBorder="1" applyAlignment="1">
      <alignment horizontal="right" wrapText="1"/>
    </xf>
    <xf numFmtId="169" fontId="16" fillId="2" borderId="1" xfId="0" applyNumberFormat="1" applyFont="1" applyFill="1" applyBorder="1"/>
    <xf numFmtId="169" fontId="16" fillId="2" borderId="15" xfId="0" applyNumberFormat="1" applyFont="1" applyFill="1" applyBorder="1"/>
    <xf numFmtId="169" fontId="16" fillId="2" borderId="18" xfId="0" applyNumberFormat="1" applyFont="1" applyFill="1" applyBorder="1"/>
    <xf numFmtId="169" fontId="16" fillId="2" borderId="4" xfId="0" applyNumberFormat="1" applyFont="1" applyFill="1" applyBorder="1"/>
    <xf numFmtId="169" fontId="16" fillId="2" borderId="17" xfId="0" applyNumberFormat="1" applyFont="1" applyFill="1" applyBorder="1"/>
    <xf numFmtId="17" fontId="20" fillId="2" borderId="21" xfId="0" quotePrefix="1" applyNumberFormat="1" applyFont="1" applyFill="1" applyBorder="1" applyAlignment="1"/>
    <xf numFmtId="3" fontId="20" fillId="2" borderId="22" xfId="1" applyNumberFormat="1" applyFont="1" applyFill="1" applyBorder="1" applyAlignment="1" applyProtection="1">
      <alignment horizontal="center" wrapText="1"/>
    </xf>
    <xf numFmtId="3" fontId="16" fillId="2" borderId="22" xfId="1" applyNumberFormat="1" applyFont="1" applyFill="1" applyBorder="1" applyAlignment="1">
      <alignment horizontal="right" wrapText="1"/>
    </xf>
    <xf numFmtId="3" fontId="20" fillId="2" borderId="18" xfId="1" applyNumberFormat="1" applyFont="1" applyFill="1" applyBorder="1" applyAlignment="1" applyProtection="1">
      <alignment horizontal="left" wrapText="1"/>
    </xf>
    <xf numFmtId="3" fontId="59" fillId="2" borderId="4" xfId="1" applyNumberFormat="1" applyFont="1" applyFill="1" applyBorder="1" applyAlignment="1" applyProtection="1">
      <alignment horizontal="left" wrapText="1"/>
    </xf>
    <xf numFmtId="17" fontId="54" fillId="2" borderId="0" xfId="0" quotePrefix="1" applyNumberFormat="1" applyFont="1" applyFill="1" applyBorder="1" applyAlignment="1">
      <alignment horizontal="center"/>
    </xf>
    <xf numFmtId="0" fontId="20" fillId="2" borderId="17" xfId="0" applyNumberFormat="1" applyFont="1" applyFill="1" applyBorder="1" applyAlignment="1">
      <alignment horizontal="center"/>
    </xf>
    <xf numFmtId="167" fontId="16" fillId="2" borderId="15" xfId="0" applyNumberFormat="1" applyFont="1" applyFill="1" applyBorder="1" applyAlignment="1"/>
    <xf numFmtId="167" fontId="16" fillId="2" borderId="14" xfId="0" applyNumberFormat="1" applyFont="1" applyFill="1" applyBorder="1" applyAlignment="1"/>
    <xf numFmtId="0" fontId="16" fillId="2" borderId="4" xfId="0" applyNumberFormat="1" applyFont="1" applyFill="1" applyBorder="1" applyAlignment="1">
      <alignment horizontal="center"/>
    </xf>
    <xf numFmtId="3" fontId="16" fillId="2" borderId="18" xfId="0" applyNumberFormat="1" applyFont="1" applyFill="1" applyBorder="1" applyAlignment="1"/>
    <xf numFmtId="167" fontId="16" fillId="2" borderId="4" xfId="0" applyNumberFormat="1" applyFont="1" applyFill="1" applyBorder="1" applyAlignment="1"/>
    <xf numFmtId="167" fontId="16" fillId="2" borderId="17" xfId="0" applyNumberFormat="1" applyFont="1" applyFill="1" applyBorder="1" applyAlignment="1"/>
    <xf numFmtId="0" fontId="26" fillId="2" borderId="15" xfId="0" applyNumberFormat="1" applyFont="1" applyFill="1" applyBorder="1" applyAlignment="1">
      <alignment horizontal="right"/>
    </xf>
    <xf numFmtId="167" fontId="15" fillId="2" borderId="14" xfId="0" applyNumberFormat="1" applyFont="1" applyFill="1" applyBorder="1" applyAlignment="1"/>
    <xf numFmtId="167" fontId="15" fillId="2" borderId="15" xfId="0" applyNumberFormat="1" applyFont="1" applyFill="1" applyBorder="1" applyAlignment="1"/>
    <xf numFmtId="3" fontId="15" fillId="2" borderId="18" xfId="0" applyNumberFormat="1" applyFont="1" applyFill="1" applyBorder="1" applyAlignment="1"/>
    <xf numFmtId="167" fontId="15" fillId="2" borderId="4" xfId="0" applyNumberFormat="1" applyFont="1" applyFill="1" applyBorder="1" applyAlignment="1"/>
    <xf numFmtId="167" fontId="15" fillId="2" borderId="17" xfId="0" applyNumberFormat="1" applyFont="1" applyFill="1" applyBorder="1" applyAlignment="1"/>
    <xf numFmtId="17" fontId="59" fillId="2" borderId="21" xfId="0" quotePrefix="1" applyNumberFormat="1" applyFont="1" applyFill="1" applyBorder="1" applyAlignment="1"/>
    <xf numFmtId="0" fontId="15" fillId="2" borderId="18" xfId="0" applyFont="1" applyFill="1" applyBorder="1"/>
    <xf numFmtId="17" fontId="59" fillId="2" borderId="21" xfId="0" quotePrefix="1" applyNumberFormat="1" applyFont="1" applyFill="1" applyBorder="1"/>
    <xf numFmtId="0" fontId="15" fillId="2" borderId="1" xfId="0" applyFont="1" applyFill="1" applyBorder="1" applyAlignment="1">
      <alignment horizontal="left" vertical="top"/>
    </xf>
    <xf numFmtId="0" fontId="15" fillId="2" borderId="18" xfId="0" applyFont="1" applyFill="1" applyBorder="1" applyAlignment="1">
      <alignment horizontal="left" vertical="top"/>
    </xf>
    <xf numFmtId="0" fontId="11" fillId="2" borderId="0" xfId="0" applyFont="1" applyFill="1" applyBorder="1"/>
    <xf numFmtId="0" fontId="11" fillId="2" borderId="0" xfId="0" applyFont="1" applyFill="1"/>
    <xf numFmtId="0" fontId="11" fillId="2" borderId="4" xfId="0" applyFont="1" applyFill="1" applyBorder="1"/>
    <xf numFmtId="0" fontId="55" fillId="2" borderId="0" xfId="0" applyFont="1" applyFill="1" applyBorder="1" applyAlignment="1">
      <alignment vertical="center"/>
    </xf>
    <xf numFmtId="0" fontId="55" fillId="2" borderId="0" xfId="0" applyFont="1" applyFill="1" applyBorder="1" applyAlignment="1">
      <alignment horizontal="left" vertical="center"/>
    </xf>
    <xf numFmtId="17" fontId="59" fillId="2" borderId="0" xfId="0" quotePrefix="1" applyNumberFormat="1" applyFont="1" applyFill="1" applyBorder="1" applyAlignment="1"/>
    <xf numFmtId="3" fontId="59" fillId="2" borderId="0" xfId="0" quotePrefix="1" applyNumberFormat="1" applyFont="1" applyFill="1" applyBorder="1"/>
    <xf numFmtId="169" fontId="59" fillId="2" borderId="0" xfId="0" quotePrefix="1" applyNumberFormat="1" applyFont="1" applyFill="1" applyBorder="1"/>
    <xf numFmtId="3" fontId="14" fillId="0" borderId="4" xfId="0" applyNumberFormat="1" applyFont="1" applyBorder="1" applyAlignment="1">
      <alignment horizontal="right"/>
    </xf>
    <xf numFmtId="165" fontId="11" fillId="34" borderId="1" xfId="0" applyNumberFormat="1" applyFont="1" applyFill="1" applyBorder="1" applyAlignment="1"/>
    <xf numFmtId="165" fontId="11" fillId="34" borderId="0" xfId="0" applyNumberFormat="1" applyFont="1" applyFill="1" applyBorder="1" applyAlignment="1"/>
    <xf numFmtId="165" fontId="11" fillId="34" borderId="1" xfId="0" applyNumberFormat="1" applyFont="1" applyFill="1" applyBorder="1" applyAlignment="1">
      <alignment horizontal="right"/>
    </xf>
    <xf numFmtId="165" fontId="11" fillId="34" borderId="0" xfId="0" applyNumberFormat="1" applyFont="1" applyFill="1" applyBorder="1" applyAlignment="1">
      <alignment horizontal="right"/>
    </xf>
    <xf numFmtId="165" fontId="11" fillId="34" borderId="18" xfId="0" applyNumberFormat="1" applyFont="1" applyFill="1" applyBorder="1" applyAlignment="1">
      <alignment horizontal="right"/>
    </xf>
    <xf numFmtId="165" fontId="11" fillId="34" borderId="4" xfId="0" applyNumberFormat="1" applyFont="1" applyFill="1" applyBorder="1" applyAlignment="1">
      <alignment horizontal="right"/>
    </xf>
    <xf numFmtId="0" fontId="15" fillId="2" borderId="21" xfId="0" applyFont="1" applyFill="1" applyBorder="1" applyAlignment="1">
      <alignment horizontal="left" vertical="top"/>
    </xf>
    <xf numFmtId="0" fontId="15" fillId="2" borderId="22" xfId="0" applyFont="1" applyFill="1" applyBorder="1" applyAlignment="1">
      <alignment horizontal="left" vertical="top"/>
    </xf>
    <xf numFmtId="0" fontId="15" fillId="2" borderId="23" xfId="0" applyFont="1" applyFill="1" applyBorder="1" applyAlignment="1">
      <alignment horizontal="left" vertical="top"/>
    </xf>
    <xf numFmtId="165" fontId="11" fillId="34" borderId="3" xfId="0" applyNumberFormat="1" applyFont="1" applyFill="1" applyBorder="1" applyAlignment="1">
      <alignment horizontal="right"/>
    </xf>
    <xf numFmtId="0" fontId="11" fillId="0" borderId="1" xfId="0" applyFont="1" applyFill="1" applyBorder="1" applyAlignment="1">
      <alignment horizontal="left"/>
    </xf>
    <xf numFmtId="0" fontId="11" fillId="0" borderId="18" xfId="0" applyFont="1" applyFill="1" applyBorder="1" applyAlignment="1">
      <alignment horizontal="left"/>
    </xf>
    <xf numFmtId="0" fontId="11" fillId="0" borderId="0" xfId="0" applyFont="1"/>
    <xf numFmtId="0" fontId="11" fillId="34" borderId="0" xfId="0" applyFont="1" applyFill="1" applyBorder="1" applyAlignment="1">
      <alignment horizontal="right"/>
    </xf>
    <xf numFmtId="176" fontId="11" fillId="34" borderId="0" xfId="0" applyNumberFormat="1" applyFont="1" applyFill="1" applyBorder="1" applyAlignment="1">
      <alignment horizontal="right"/>
    </xf>
    <xf numFmtId="165" fontId="10" fillId="34" borderId="0" xfId="0" applyNumberFormat="1" applyFont="1" applyFill="1" applyBorder="1" applyAlignment="1">
      <alignment horizontal="right"/>
    </xf>
    <xf numFmtId="165" fontId="10" fillId="34" borderId="4" xfId="0" applyNumberFormat="1" applyFont="1" applyFill="1" applyBorder="1" applyAlignment="1">
      <alignment horizontal="right"/>
    </xf>
    <xf numFmtId="0" fontId="15" fillId="2" borderId="22" xfId="0" applyFont="1" applyFill="1" applyBorder="1"/>
    <xf numFmtId="0" fontId="15" fillId="2" borderId="23" xfId="0" applyFont="1" applyFill="1" applyBorder="1"/>
    <xf numFmtId="17" fontId="59" fillId="2" borderId="0" xfId="0" quotePrefix="1" applyNumberFormat="1" applyFont="1" applyFill="1" applyBorder="1" applyAlignment="1"/>
    <xf numFmtId="169" fontId="59" fillId="2" borderId="0" xfId="0" quotePrefix="1" applyNumberFormat="1" applyFont="1" applyFill="1" applyBorder="1"/>
    <xf numFmtId="0" fontId="55" fillId="2" borderId="0" xfId="0" applyFont="1" applyFill="1" applyBorder="1" applyAlignment="1">
      <alignment vertical="center"/>
    </xf>
    <xf numFmtId="0" fontId="55" fillId="2" borderId="0" xfId="0" applyFont="1" applyFill="1" applyBorder="1" applyAlignment="1">
      <alignment horizontal="left" vertical="center"/>
    </xf>
    <xf numFmtId="0" fontId="16" fillId="2" borderId="2" xfId="0" applyFont="1" applyFill="1" applyBorder="1"/>
    <xf numFmtId="0" fontId="16" fillId="2" borderId="14" xfId="0" applyFont="1" applyFill="1" applyBorder="1"/>
    <xf numFmtId="0" fontId="51" fillId="2" borderId="15" xfId="0" applyFont="1" applyFill="1" applyBorder="1"/>
    <xf numFmtId="0" fontId="51" fillId="2" borderId="4" xfId="0" applyFont="1" applyFill="1" applyBorder="1"/>
    <xf numFmtId="0" fontId="51" fillId="2" borderId="17" xfId="0" applyFont="1" applyFill="1" applyBorder="1"/>
    <xf numFmtId="17" fontId="20" fillId="2" borderId="2" xfId="0" quotePrefix="1" applyNumberFormat="1" applyFont="1" applyFill="1" applyBorder="1"/>
    <xf numFmtId="169" fontId="16" fillId="2" borderId="14" xfId="0" applyNumberFormat="1" applyFont="1" applyFill="1" applyBorder="1" applyAlignment="1">
      <alignment horizontal="right"/>
    </xf>
    <xf numFmtId="3" fontId="16" fillId="2" borderId="1" xfId="0" applyNumberFormat="1" applyFont="1" applyFill="1" applyBorder="1" applyAlignment="1">
      <alignment horizontal="center" vertical="center" wrapText="1"/>
    </xf>
    <xf numFmtId="3" fontId="16" fillId="2" borderId="0" xfId="0" applyNumberFormat="1" applyFont="1" applyFill="1" applyBorder="1" applyAlignment="1">
      <alignment horizontal="center" vertical="center" wrapText="1"/>
    </xf>
    <xf numFmtId="3" fontId="16" fillId="2" borderId="15" xfId="0" applyNumberFormat="1" applyFont="1" applyFill="1" applyBorder="1" applyAlignment="1">
      <alignment horizontal="center"/>
    </xf>
    <xf numFmtId="3" fontId="16" fillId="2" borderId="1" xfId="0" applyNumberFormat="1" applyFont="1" applyFill="1" applyBorder="1" applyAlignment="1">
      <alignment horizontal="center"/>
    </xf>
    <xf numFmtId="3" fontId="16" fillId="2" borderId="0" xfId="0" applyNumberFormat="1" applyFont="1" applyFill="1" applyBorder="1" applyAlignment="1">
      <alignment horizontal="center"/>
    </xf>
    <xf numFmtId="3" fontId="16" fillId="2" borderId="14" xfId="0" applyNumberFormat="1" applyFont="1" applyFill="1" applyBorder="1" applyAlignment="1">
      <alignment horizontal="center"/>
    </xf>
    <xf numFmtId="3" fontId="16" fillId="2" borderId="3" xfId="0" applyNumberFormat="1" applyFont="1" applyFill="1" applyBorder="1" applyAlignment="1">
      <alignment horizontal="center"/>
    </xf>
    <xf numFmtId="3" fontId="16" fillId="2" borderId="2" xfId="0" applyNumberFormat="1" applyFont="1" applyFill="1" applyBorder="1" applyAlignment="1">
      <alignment horizontal="center"/>
    </xf>
    <xf numFmtId="3" fontId="16" fillId="2" borderId="18" xfId="0" applyNumberFormat="1" applyFont="1" applyFill="1" applyBorder="1" applyAlignment="1">
      <alignment horizontal="center"/>
    </xf>
    <xf numFmtId="3" fontId="16" fillId="2" borderId="4" xfId="0" applyNumberFormat="1" applyFont="1" applyFill="1" applyBorder="1" applyAlignment="1">
      <alignment horizontal="center"/>
    </xf>
    <xf numFmtId="3" fontId="16" fillId="2" borderId="17" xfId="0" applyNumberFormat="1" applyFont="1" applyFill="1" applyBorder="1" applyAlignment="1">
      <alignment horizontal="center"/>
    </xf>
    <xf numFmtId="166" fontId="15" fillId="2" borderId="0" xfId="0" applyNumberFormat="1" applyFont="1" applyFill="1"/>
    <xf numFmtId="166" fontId="22" fillId="2" borderId="0" xfId="0" applyNumberFormat="1" applyFont="1" applyFill="1"/>
    <xf numFmtId="49" fontId="16" fillId="2" borderId="0" xfId="0" applyNumberFormat="1" applyFont="1" applyFill="1" applyBorder="1" applyAlignment="1">
      <alignment horizontal="center" vertical="center" wrapText="1"/>
    </xf>
    <xf numFmtId="2" fontId="11" fillId="34" borderId="0" xfId="0" applyNumberFormat="1" applyFont="1" applyFill="1" applyBorder="1" applyAlignment="1">
      <alignment horizontal="right"/>
    </xf>
    <xf numFmtId="0" fontId="11" fillId="34" borderId="4" xfId="0" applyFont="1" applyFill="1" applyBorder="1" applyAlignment="1">
      <alignment horizontal="right"/>
    </xf>
    <xf numFmtId="176" fontId="11" fillId="34" borderId="4" xfId="0" applyNumberFormat="1" applyFont="1" applyFill="1" applyBorder="1" applyAlignment="1">
      <alignment horizontal="right"/>
    </xf>
    <xf numFmtId="2" fontId="11" fillId="34" borderId="4" xfId="0" applyNumberFormat="1" applyFont="1" applyFill="1" applyBorder="1" applyAlignment="1">
      <alignment horizontal="right"/>
    </xf>
    <xf numFmtId="0" fontId="16" fillId="2" borderId="0" xfId="0" applyFont="1" applyFill="1" applyBorder="1" applyAlignment="1">
      <alignment horizontal="center"/>
    </xf>
    <xf numFmtId="0" fontId="16" fillId="2" borderId="3" xfId="0" applyFont="1" applyFill="1" applyBorder="1" applyAlignment="1">
      <alignment horizontal="center" vertical="center"/>
    </xf>
    <xf numFmtId="0" fontId="16" fillId="2" borderId="1" xfId="0" applyFont="1" applyFill="1" applyBorder="1" applyAlignment="1">
      <alignment horizontal="center" vertical="center"/>
    </xf>
    <xf numFmtId="0" fontId="14" fillId="0" borderId="0" xfId="0" applyFont="1" applyAlignment="1">
      <alignment vertical="center"/>
    </xf>
    <xf numFmtId="0" fontId="14" fillId="0" borderId="4" xfId="0" applyFont="1" applyBorder="1" applyAlignment="1">
      <alignment vertical="center"/>
    </xf>
    <xf numFmtId="0" fontId="13" fillId="0" borderId="0" xfId="0" applyFont="1" applyAlignment="1">
      <alignment vertical="center"/>
    </xf>
    <xf numFmtId="0" fontId="14" fillId="0" borderId="2" xfId="0" applyFont="1" applyBorder="1" applyAlignment="1">
      <alignment vertical="center"/>
    </xf>
    <xf numFmtId="0" fontId="11" fillId="0" borderId="0" xfId="0" applyFont="1" applyAlignment="1">
      <alignment vertical="center"/>
    </xf>
    <xf numFmtId="170" fontId="15" fillId="2" borderId="2" xfId="1" applyNumberFormat="1" applyFont="1" applyFill="1" applyBorder="1" applyAlignment="1">
      <alignment horizontal="right" vertical="center" wrapText="1"/>
    </xf>
    <xf numFmtId="0" fontId="13" fillId="0" borderId="1" xfId="0" applyFont="1" applyBorder="1"/>
    <xf numFmtId="0" fontId="8" fillId="2" borderId="1" xfId="0" applyFont="1" applyFill="1" applyBorder="1" applyAlignment="1">
      <alignment horizontal="left"/>
    </xf>
    <xf numFmtId="9" fontId="15" fillId="2" borderId="0" xfId="46" applyNumberFormat="1" applyFont="1" applyFill="1" applyBorder="1" applyAlignment="1">
      <alignment vertical="center"/>
    </xf>
    <xf numFmtId="0" fontId="7" fillId="2" borderId="0" xfId="0" applyFont="1" applyFill="1"/>
    <xf numFmtId="0" fontId="48" fillId="2" borderId="0" xfId="0" applyFont="1" applyFill="1" applyAlignment="1">
      <alignment horizontal="right"/>
    </xf>
    <xf numFmtId="17" fontId="59" fillId="2" borderId="0" xfId="0" quotePrefix="1" applyNumberFormat="1" applyFont="1" applyFill="1" applyBorder="1" applyAlignment="1"/>
    <xf numFmtId="169" fontId="59" fillId="2" borderId="0" xfId="0" quotePrefix="1" applyNumberFormat="1" applyFont="1" applyFill="1" applyBorder="1"/>
    <xf numFmtId="0" fontId="55" fillId="2" borderId="0" xfId="0" applyFont="1" applyFill="1" applyBorder="1" applyAlignment="1">
      <alignment vertical="center"/>
    </xf>
    <xf numFmtId="0" fontId="55" fillId="2" borderId="0" xfId="0" applyFont="1" applyFill="1" applyBorder="1" applyAlignment="1">
      <alignment horizontal="left" vertical="center"/>
    </xf>
    <xf numFmtId="0" fontId="14" fillId="0" borderId="0" xfId="0" applyFont="1" applyBorder="1" applyAlignment="1">
      <alignment vertical="center"/>
    </xf>
    <xf numFmtId="0" fontId="16" fillId="2" borderId="18" xfId="0" applyFont="1" applyFill="1" applyBorder="1" applyAlignment="1">
      <alignment horizontal="center" vertical="center"/>
    </xf>
    <xf numFmtId="3" fontId="14" fillId="0" borderId="4" xfId="0" applyNumberFormat="1" applyFont="1" applyBorder="1"/>
    <xf numFmtId="0" fontId="8" fillId="0" borderId="3" xfId="0" applyFont="1" applyFill="1" applyBorder="1" applyAlignment="1">
      <alignment horizontal="left"/>
    </xf>
    <xf numFmtId="9" fontId="15" fillId="2" borderId="2" xfId="46" applyNumberFormat="1" applyFont="1" applyFill="1" applyBorder="1" applyAlignment="1">
      <alignment vertical="center"/>
    </xf>
    <xf numFmtId="0" fontId="8" fillId="0" borderId="18" xfId="0" applyFont="1" applyFill="1" applyBorder="1" applyAlignment="1">
      <alignment horizontal="left"/>
    </xf>
    <xf numFmtId="0" fontId="6" fillId="0" borderId="1" xfId="0" applyFont="1" applyFill="1" applyBorder="1" applyAlignment="1">
      <alignment horizontal="left"/>
    </xf>
    <xf numFmtId="3" fontId="16" fillId="0" borderId="3" xfId="0" applyNumberFormat="1" applyFont="1" applyFill="1" applyBorder="1" applyAlignment="1">
      <alignment horizontal="center"/>
    </xf>
    <xf numFmtId="3" fontId="16" fillId="0" borderId="2" xfId="0" applyNumberFormat="1" applyFont="1" applyFill="1" applyBorder="1" applyAlignment="1">
      <alignment horizontal="center"/>
    </xf>
    <xf numFmtId="3" fontId="16" fillId="0" borderId="14" xfId="0" applyNumberFormat="1" applyFont="1" applyFill="1" applyBorder="1" applyAlignment="1">
      <alignment horizontal="center"/>
    </xf>
    <xf numFmtId="3" fontId="16" fillId="0" borderId="1" xfId="0" applyNumberFormat="1" applyFont="1" applyFill="1" applyBorder="1" applyAlignment="1">
      <alignment horizontal="center"/>
    </xf>
    <xf numFmtId="3" fontId="16" fillId="0" borderId="0" xfId="0" applyNumberFormat="1" applyFont="1" applyFill="1" applyBorder="1" applyAlignment="1">
      <alignment horizontal="center"/>
    </xf>
    <xf numFmtId="3" fontId="16" fillId="0" borderId="15" xfId="0" applyNumberFormat="1" applyFont="1" applyFill="1" applyBorder="1" applyAlignment="1">
      <alignment horizontal="center"/>
    </xf>
    <xf numFmtId="3" fontId="16" fillId="0" borderId="18" xfId="0" applyNumberFormat="1" applyFont="1" applyFill="1" applyBorder="1" applyAlignment="1">
      <alignment horizontal="center"/>
    </xf>
    <xf numFmtId="3" fontId="16" fillId="0" borderId="4" xfId="0" applyNumberFormat="1" applyFont="1" applyFill="1" applyBorder="1" applyAlignment="1">
      <alignment horizontal="center"/>
    </xf>
    <xf numFmtId="3" fontId="16" fillId="0" borderId="17" xfId="0" applyNumberFormat="1" applyFont="1" applyFill="1" applyBorder="1" applyAlignment="1">
      <alignment horizontal="center"/>
    </xf>
    <xf numFmtId="0" fontId="47" fillId="0" borderId="0" xfId="0" applyFont="1"/>
    <xf numFmtId="0" fontId="55" fillId="2" borderId="0" xfId="0" applyFont="1" applyFill="1" applyBorder="1" applyAlignment="1">
      <alignment vertical="center"/>
    </xf>
    <xf numFmtId="0" fontId="55" fillId="2" borderId="0" xfId="0" applyFont="1" applyFill="1" applyBorder="1" applyAlignment="1">
      <alignment horizontal="left" vertical="center"/>
    </xf>
    <xf numFmtId="17" fontId="59" fillId="2" borderId="0" xfId="0" quotePrefix="1" applyNumberFormat="1" applyFont="1" applyFill="1" applyBorder="1" applyAlignment="1"/>
    <xf numFmtId="169" fontId="59" fillId="2" borderId="0" xfId="0" quotePrefix="1" applyNumberFormat="1" applyFont="1" applyFill="1" applyBorder="1"/>
    <xf numFmtId="0" fontId="51" fillId="2" borderId="14" xfId="0" applyFont="1" applyFill="1" applyBorder="1"/>
    <xf numFmtId="0" fontId="6" fillId="0" borderId="3" xfId="0" applyFont="1" applyFill="1" applyBorder="1" applyAlignment="1">
      <alignment horizontal="left"/>
    </xf>
    <xf numFmtId="169" fontId="15" fillId="2" borderId="0" xfId="0" applyNumberFormat="1" applyFont="1" applyFill="1" applyBorder="1" applyAlignment="1"/>
    <xf numFmtId="170" fontId="15" fillId="0" borderId="0" xfId="1" applyNumberFormat="1" applyFont="1" applyFill="1" applyBorder="1" applyAlignment="1">
      <alignment vertical="center" wrapText="1"/>
    </xf>
    <xf numFmtId="170" fontId="15" fillId="0" borderId="4" xfId="1" applyNumberFormat="1" applyFont="1" applyFill="1" applyBorder="1" applyAlignment="1">
      <alignment vertical="center" wrapText="1"/>
    </xf>
    <xf numFmtId="0" fontId="6" fillId="2" borderId="0" xfId="0" applyFont="1" applyFill="1"/>
    <xf numFmtId="17" fontId="59" fillId="2" borderId="0" xfId="0" quotePrefix="1" applyNumberFormat="1" applyFont="1" applyFill="1" applyBorder="1" applyAlignment="1"/>
    <xf numFmtId="169" fontId="59" fillId="2" borderId="0" xfId="0" quotePrefix="1" applyNumberFormat="1" applyFont="1" applyFill="1" applyBorder="1"/>
    <xf numFmtId="0" fontId="55" fillId="2" borderId="0" xfId="0" applyFont="1" applyFill="1" applyBorder="1" applyAlignment="1">
      <alignment vertical="center"/>
    </xf>
    <xf numFmtId="0" fontId="55" fillId="2" borderId="0" xfId="0" applyFont="1" applyFill="1" applyBorder="1" applyAlignment="1">
      <alignment horizontal="left" vertical="center"/>
    </xf>
    <xf numFmtId="0" fontId="55" fillId="2" borderId="0" xfId="0" applyFont="1" applyFill="1"/>
    <xf numFmtId="17" fontId="54" fillId="2" borderId="0" xfId="0" quotePrefix="1" applyNumberFormat="1" applyFont="1" applyFill="1" applyBorder="1" applyAlignment="1">
      <alignment horizontal="center"/>
    </xf>
    <xf numFmtId="0" fontId="64" fillId="2" borderId="0" xfId="2" applyFont="1" applyFill="1"/>
    <xf numFmtId="169" fontId="16" fillId="2" borderId="3" xfId="0" applyNumberFormat="1" applyFont="1" applyFill="1" applyBorder="1" applyAlignment="1">
      <alignment horizontal="right"/>
    </xf>
    <xf numFmtId="169" fontId="16" fillId="2" borderId="2" xfId="0" applyNumberFormat="1" applyFont="1" applyFill="1" applyBorder="1" applyAlignment="1">
      <alignment horizontal="right"/>
    </xf>
    <xf numFmtId="0" fontId="51" fillId="2" borderId="3" xfId="0" applyFont="1" applyFill="1" applyBorder="1"/>
    <xf numFmtId="0" fontId="51" fillId="2" borderId="2" xfId="0" applyFont="1" applyFill="1" applyBorder="1"/>
    <xf numFmtId="0" fontId="51" fillId="2" borderId="1" xfId="0" applyFont="1" applyFill="1" applyBorder="1"/>
    <xf numFmtId="0" fontId="51" fillId="2" borderId="18" xfId="0" applyFont="1" applyFill="1" applyBorder="1"/>
    <xf numFmtId="0" fontId="79" fillId="2" borderId="0" xfId="2" applyNumberFormat="1" applyFont="1" applyFill="1" applyAlignment="1">
      <alignment horizontal="left" wrapText="1"/>
    </xf>
    <xf numFmtId="0" fontId="79" fillId="2" borderId="0" xfId="2" applyNumberFormat="1" applyFont="1" applyFill="1" applyAlignment="1">
      <alignment wrapText="1"/>
    </xf>
    <xf numFmtId="0" fontId="53" fillId="0" borderId="0" xfId="54" applyFont="1" applyFill="1" applyBorder="1" applyAlignment="1"/>
    <xf numFmtId="0" fontId="54" fillId="2" borderId="0" xfId="0" applyFont="1" applyFill="1" applyAlignment="1"/>
    <xf numFmtId="0" fontId="8" fillId="0" borderId="1" xfId="0" applyFont="1" applyFill="1" applyBorder="1" applyAlignment="1">
      <alignment horizontal="left"/>
    </xf>
    <xf numFmtId="0" fontId="54" fillId="2" borderId="0" xfId="0" applyFont="1" applyFill="1" applyBorder="1" applyAlignment="1"/>
    <xf numFmtId="3" fontId="11" fillId="34" borderId="0" xfId="0" applyNumberFormat="1" applyFont="1" applyFill="1" applyBorder="1" applyAlignment="1"/>
    <xf numFmtId="3" fontId="11" fillId="34" borderId="0" xfId="0" applyNumberFormat="1" applyFont="1" applyFill="1" applyBorder="1" applyAlignment="1">
      <alignment horizontal="right"/>
    </xf>
    <xf numFmtId="3" fontId="11" fillId="34" borderId="15" xfId="0" applyNumberFormat="1" applyFont="1" applyFill="1" applyBorder="1" applyAlignment="1">
      <alignment horizontal="right"/>
    </xf>
    <xf numFmtId="3" fontId="11" fillId="34" borderId="17" xfId="0" applyNumberFormat="1" applyFont="1" applyFill="1" applyBorder="1" applyAlignment="1">
      <alignment horizontal="right"/>
    </xf>
    <xf numFmtId="0" fontId="55" fillId="2" borderId="0" xfId="0" applyFont="1" applyFill="1" applyBorder="1" applyAlignment="1">
      <alignment vertical="center"/>
    </xf>
    <xf numFmtId="0" fontId="55" fillId="2" borderId="0" xfId="0" applyFont="1" applyFill="1" applyBorder="1" applyAlignment="1">
      <alignment horizontal="left" vertical="center"/>
    </xf>
    <xf numFmtId="17" fontId="59" fillId="2" borderId="0" xfId="0" quotePrefix="1" applyNumberFormat="1" applyFont="1" applyFill="1" applyBorder="1" applyAlignment="1"/>
    <xf numFmtId="169" fontId="59" fillId="2" borderId="0" xfId="0" quotePrefix="1" applyNumberFormat="1" applyFont="1" applyFill="1" applyBorder="1"/>
    <xf numFmtId="17" fontId="54" fillId="2" borderId="0" xfId="0" quotePrefix="1" applyNumberFormat="1" applyFont="1" applyFill="1" applyBorder="1" applyAlignment="1">
      <alignment horizontal="center"/>
    </xf>
    <xf numFmtId="0" fontId="80" fillId="2" borderId="0" xfId="0" applyFont="1" applyFill="1"/>
    <xf numFmtId="0" fontId="81" fillId="2" borderId="0" xfId="2" applyFont="1" applyFill="1" applyAlignment="1"/>
    <xf numFmtId="0" fontId="81" fillId="2" borderId="0" xfId="2" applyFont="1" applyFill="1"/>
    <xf numFmtId="0" fontId="45" fillId="0" borderId="0" xfId="0" applyFont="1"/>
    <xf numFmtId="3" fontId="11" fillId="34" borderId="15" xfId="0" applyNumberFormat="1" applyFont="1" applyFill="1" applyBorder="1" applyAlignment="1"/>
    <xf numFmtId="3" fontId="11" fillId="34" borderId="14" xfId="0" applyNumberFormat="1" applyFont="1" applyFill="1" applyBorder="1" applyAlignment="1"/>
    <xf numFmtId="17" fontId="59" fillId="2" borderId="0" xfId="0" quotePrefix="1" applyNumberFormat="1" applyFont="1" applyFill="1" applyBorder="1" applyAlignment="1"/>
    <xf numFmtId="169" fontId="59" fillId="2" borderId="0" xfId="0" quotePrefix="1" applyNumberFormat="1" applyFont="1" applyFill="1" applyBorder="1"/>
    <xf numFmtId="17" fontId="54" fillId="2" borderId="0" xfId="0" quotePrefix="1" applyNumberFormat="1" applyFont="1" applyFill="1" applyBorder="1" applyAlignment="1">
      <alignment horizontal="center"/>
    </xf>
    <xf numFmtId="0" fontId="55" fillId="2" borderId="0" xfId="0" applyFont="1" applyFill="1" applyBorder="1" applyAlignment="1">
      <alignment vertical="center"/>
    </xf>
    <xf numFmtId="0" fontId="55" fillId="2" borderId="0" xfId="0" applyFont="1" applyFill="1" applyBorder="1" applyAlignment="1">
      <alignment horizontal="left" vertical="center"/>
    </xf>
    <xf numFmtId="0" fontId="11" fillId="2" borderId="4" xfId="0" applyFont="1" applyFill="1" applyBorder="1" applyAlignment="1">
      <alignment vertical="center" wrapText="1"/>
    </xf>
    <xf numFmtId="3" fontId="11" fillId="34" borderId="4" xfId="0" applyNumberFormat="1" applyFont="1" applyFill="1" applyBorder="1" applyAlignment="1">
      <alignment horizontal="right"/>
    </xf>
    <xf numFmtId="165" fontId="11" fillId="34" borderId="3" xfId="0" applyNumberFormat="1" applyFont="1" applyFill="1" applyBorder="1" applyAlignment="1"/>
    <xf numFmtId="0" fontId="5" fillId="2" borderId="0" xfId="0" applyFont="1" applyFill="1" applyBorder="1"/>
    <xf numFmtId="0" fontId="9" fillId="2" borderId="4" xfId="0" applyFont="1" applyFill="1" applyBorder="1" applyAlignment="1">
      <alignment vertical="center" wrapText="1"/>
    </xf>
    <xf numFmtId="0" fontId="48" fillId="2" borderId="4" xfId="0" applyFont="1" applyFill="1" applyBorder="1" applyAlignment="1">
      <alignment wrapText="1"/>
    </xf>
    <xf numFmtId="0" fontId="3" fillId="0" borderId="1" xfId="0" applyFont="1" applyFill="1" applyBorder="1" applyAlignment="1">
      <alignment horizontal="left"/>
    </xf>
    <xf numFmtId="17" fontId="20" fillId="2" borderId="15" xfId="0" quotePrefix="1" applyNumberFormat="1" applyFont="1" applyFill="1" applyBorder="1" applyAlignment="1">
      <alignment horizontal="center"/>
    </xf>
    <xf numFmtId="0" fontId="20" fillId="2" borderId="15" xfId="0" applyFont="1" applyFill="1" applyBorder="1" applyAlignment="1">
      <alignment horizontal="center"/>
    </xf>
    <xf numFmtId="17" fontId="20" fillId="2" borderId="0" xfId="0" quotePrefix="1" applyNumberFormat="1" applyFont="1" applyFill="1" applyBorder="1" applyAlignment="1">
      <alignment horizontal="center"/>
    </xf>
    <xf numFmtId="0" fontId="20" fillId="2" borderId="0" xfId="0" applyFont="1" applyFill="1" applyBorder="1" applyAlignment="1">
      <alignment horizontal="center"/>
    </xf>
    <xf numFmtId="169" fontId="15" fillId="2" borderId="2" xfId="0" applyNumberFormat="1" applyFont="1" applyFill="1" applyBorder="1" applyAlignment="1"/>
    <xf numFmtId="0" fontId="6" fillId="2" borderId="0" xfId="0" applyFont="1" applyFill="1" applyBorder="1"/>
    <xf numFmtId="167" fontId="15" fillId="2" borderId="3" xfId="0" applyNumberFormat="1" applyFont="1" applyFill="1" applyBorder="1"/>
    <xf numFmtId="167" fontId="15" fillId="2" borderId="2" xfId="0" applyNumberFormat="1" applyFont="1" applyFill="1" applyBorder="1"/>
    <xf numFmtId="17" fontId="59" fillId="2" borderId="0" xfId="0" quotePrefix="1" applyNumberFormat="1" applyFont="1" applyFill="1" applyBorder="1" applyAlignment="1"/>
    <xf numFmtId="169" fontId="59" fillId="2" borderId="0" xfId="0" quotePrefix="1" applyNumberFormat="1" applyFont="1" applyFill="1" applyBorder="1"/>
    <xf numFmtId="17" fontId="54" fillId="2" borderId="0" xfId="0" quotePrefix="1" applyNumberFormat="1" applyFont="1" applyFill="1" applyBorder="1" applyAlignment="1">
      <alignment horizontal="center"/>
    </xf>
    <xf numFmtId="0" fontId="55" fillId="2" borderId="0" xfId="0" applyFont="1" applyFill="1" applyBorder="1" applyAlignment="1">
      <alignment vertical="center"/>
    </xf>
    <xf numFmtId="0" fontId="55" fillId="2" borderId="0" xfId="0" applyFont="1" applyFill="1" applyBorder="1" applyAlignment="1">
      <alignment horizontal="left" vertical="center"/>
    </xf>
    <xf numFmtId="0" fontId="22" fillId="2" borderId="0" xfId="0" applyFont="1" applyFill="1" applyBorder="1"/>
    <xf numFmtId="0" fontId="22" fillId="2" borderId="4" xfId="0" applyFont="1" applyFill="1" applyBorder="1"/>
    <xf numFmtId="0" fontId="64" fillId="0" borderId="0" xfId="2" applyFont="1" applyFill="1" applyBorder="1" applyAlignment="1">
      <alignment horizontal="left"/>
    </xf>
    <xf numFmtId="165" fontId="2" fillId="34" borderId="0" xfId="0" applyNumberFormat="1" applyFont="1" applyFill="1" applyBorder="1" applyAlignment="1">
      <alignment horizontal="right"/>
    </xf>
    <xf numFmtId="165" fontId="2" fillId="34" borderId="18" xfId="0" applyNumberFormat="1" applyFont="1" applyFill="1" applyBorder="1" applyAlignment="1">
      <alignment horizontal="right"/>
    </xf>
    <xf numFmtId="165" fontId="2" fillId="34" borderId="4" xfId="0" applyNumberFormat="1" applyFont="1" applyFill="1" applyBorder="1" applyAlignment="1">
      <alignment horizontal="right"/>
    </xf>
    <xf numFmtId="165" fontId="2" fillId="34" borderId="1" xfId="0" applyNumberFormat="1" applyFont="1" applyFill="1" applyBorder="1" applyAlignment="1">
      <alignment horizontal="right"/>
    </xf>
    <xf numFmtId="0" fontId="72" fillId="0" borderId="0" xfId="54" applyFont="1" applyFill="1" applyBorder="1" applyAlignment="1">
      <alignment wrapText="1"/>
    </xf>
    <xf numFmtId="0" fontId="72" fillId="0" borderId="0" xfId="54" applyFont="1" applyFill="1" applyBorder="1" applyAlignment="1">
      <alignment horizontal="left"/>
    </xf>
    <xf numFmtId="17" fontId="73" fillId="0" borderId="0" xfId="54" applyNumberFormat="1" applyFont="1" applyFill="1" applyBorder="1" applyAlignment="1">
      <alignment horizontal="left"/>
    </xf>
    <xf numFmtId="0" fontId="72" fillId="0" borderId="4" xfId="54" applyFont="1" applyFill="1" applyBorder="1" applyAlignment="1">
      <alignment horizontal="center" wrapText="1"/>
    </xf>
    <xf numFmtId="17" fontId="73" fillId="0" borderId="4" xfId="54" applyNumberFormat="1" applyFont="1" applyFill="1" applyBorder="1" applyAlignment="1">
      <alignment horizontal="left"/>
    </xf>
    <xf numFmtId="173" fontId="73" fillId="0" borderId="0" xfId="1" applyNumberFormat="1" applyFont="1" applyFill="1" applyBorder="1" applyAlignment="1">
      <alignment horizontal="right"/>
    </xf>
    <xf numFmtId="173" fontId="73" fillId="0" borderId="0" xfId="1" applyNumberFormat="1" applyFont="1" applyFill="1" applyBorder="1" applyAlignment="1">
      <alignment horizontal="left"/>
    </xf>
    <xf numFmtId="173" fontId="73" fillId="0" borderId="4" xfId="1" applyNumberFormat="1" applyFont="1" applyFill="1" applyBorder="1" applyAlignment="1">
      <alignment horizontal="left"/>
    </xf>
    <xf numFmtId="0" fontId="60" fillId="0" borderId="0" xfId="54" applyFont="1" applyFill="1" applyBorder="1" applyAlignment="1"/>
    <xf numFmtId="0" fontId="23" fillId="0" borderId="0" xfId="0" applyFont="1" applyBorder="1" applyAlignment="1">
      <alignment horizontal="left"/>
    </xf>
    <xf numFmtId="9" fontId="56" fillId="2" borderId="0" xfId="46" applyFont="1" applyFill="1" applyBorder="1" applyAlignment="1">
      <alignment horizontal="right"/>
    </xf>
    <xf numFmtId="174" fontId="54" fillId="0" borderId="0" xfId="48" applyFont="1" applyFill="1" applyBorder="1" applyAlignment="1">
      <alignment horizontal="left" wrapText="1"/>
    </xf>
    <xf numFmtId="3" fontId="23" fillId="0" borderId="0" xfId="0" applyNumberFormat="1" applyFont="1" applyBorder="1" applyAlignment="1">
      <alignment horizontal="left"/>
    </xf>
    <xf numFmtId="15" fontId="23" fillId="0" borderId="0" xfId="0" applyNumberFormat="1" applyFont="1" applyFill="1" applyBorder="1" applyAlignment="1">
      <alignment horizontal="left" vertical="top"/>
    </xf>
    <xf numFmtId="0" fontId="48" fillId="2" borderId="0" xfId="0" applyFont="1" applyFill="1" applyBorder="1"/>
    <xf numFmtId="0" fontId="58" fillId="2" borderId="0" xfId="2" applyFont="1" applyFill="1" applyBorder="1"/>
    <xf numFmtId="0" fontId="23" fillId="2" borderId="0" xfId="0" applyFont="1" applyFill="1" applyBorder="1"/>
    <xf numFmtId="17" fontId="26" fillId="2" borderId="0" xfId="0" quotePrefix="1" applyNumberFormat="1" applyFont="1" applyFill="1" applyBorder="1"/>
    <xf numFmtId="49" fontId="26" fillId="2" borderId="0" xfId="0" quotePrefix="1" applyNumberFormat="1" applyFont="1" applyFill="1" applyBorder="1" applyAlignment="1">
      <alignment vertical="center"/>
    </xf>
    <xf numFmtId="49" fontId="67" fillId="2" borderId="0" xfId="0" quotePrefix="1" applyNumberFormat="1" applyFont="1" applyFill="1" applyBorder="1" applyAlignment="1">
      <alignment horizontal="center" vertical="center"/>
    </xf>
    <xf numFmtId="0" fontId="67" fillId="2" borderId="0" xfId="0" applyFont="1" applyFill="1" applyBorder="1" applyAlignment="1"/>
    <xf numFmtId="0" fontId="67" fillId="2" borderId="0" xfId="0" applyFont="1" applyFill="1" applyBorder="1"/>
    <xf numFmtId="0" fontId="78" fillId="2" borderId="0" xfId="0" applyFont="1" applyFill="1" applyBorder="1"/>
    <xf numFmtId="0" fontId="78" fillId="2" borderId="0" xfId="0" applyFont="1" applyFill="1" applyBorder="1" applyAlignment="1"/>
    <xf numFmtId="0" fontId="69" fillId="2" borderId="0" xfId="0" applyFont="1" applyFill="1" applyBorder="1"/>
    <xf numFmtId="167" fontId="69" fillId="2" borderId="0" xfId="0" applyNumberFormat="1" applyFont="1" applyFill="1" applyBorder="1"/>
    <xf numFmtId="167" fontId="74" fillId="2" borderId="0" xfId="0" applyNumberFormat="1" applyFont="1" applyFill="1" applyBorder="1"/>
    <xf numFmtId="167" fontId="48" fillId="2" borderId="0" xfId="0" applyNumberFormat="1" applyFont="1" applyFill="1" applyBorder="1"/>
    <xf numFmtId="167" fontId="29" fillId="2" borderId="0" xfId="0" applyNumberFormat="1" applyFont="1" applyFill="1" applyBorder="1"/>
    <xf numFmtId="0" fontId="28" fillId="2" borderId="0" xfId="0" applyFont="1" applyFill="1" applyBorder="1"/>
    <xf numFmtId="0" fontId="27" fillId="2" borderId="0" xfId="0" applyFont="1" applyFill="1" applyBorder="1" applyAlignment="1">
      <alignment horizontal="left" vertical="center" wrapText="1"/>
    </xf>
    <xf numFmtId="0" fontId="27" fillId="2" borderId="0" xfId="0" applyFont="1" applyFill="1" applyBorder="1" applyAlignment="1">
      <alignment vertical="center"/>
    </xf>
    <xf numFmtId="0" fontId="50" fillId="2" borderId="0" xfId="2" applyNumberFormat="1" applyFont="1" applyFill="1" applyBorder="1" applyAlignment="1">
      <alignment wrapText="1"/>
    </xf>
    <xf numFmtId="0" fontId="27" fillId="2" borderId="0" xfId="0" applyFont="1" applyFill="1" applyBorder="1"/>
    <xf numFmtId="17" fontId="26" fillId="2" borderId="4" xfId="0" quotePrefix="1" applyNumberFormat="1" applyFont="1" applyFill="1" applyBorder="1" applyAlignment="1">
      <alignment vertical="center" wrapText="1"/>
    </xf>
    <xf numFmtId="167" fontId="0" fillId="0" borderId="0" xfId="0" applyNumberFormat="1"/>
    <xf numFmtId="0" fontId="3" fillId="0" borderId="18" xfId="0" applyFont="1" applyFill="1" applyBorder="1" applyAlignment="1">
      <alignment horizontal="left"/>
    </xf>
    <xf numFmtId="0" fontId="24" fillId="0" borderId="0" xfId="0" applyFont="1" applyBorder="1" applyAlignment="1">
      <alignment horizontal="left"/>
    </xf>
    <xf numFmtId="172" fontId="53" fillId="34" borderId="0" xfId="53" applyNumberFormat="1" applyFont="1" applyFill="1" applyBorder="1" applyAlignment="1"/>
    <xf numFmtId="172" fontId="58" fillId="34" borderId="0" xfId="49" applyNumberFormat="1" applyFont="1" applyFill="1" applyBorder="1" applyAlignment="1" applyProtection="1">
      <alignment horizontal="left"/>
    </xf>
    <xf numFmtId="0" fontId="11" fillId="2" borderId="0" xfId="0" quotePrefix="1" applyFont="1" applyFill="1" applyBorder="1"/>
    <xf numFmtId="0" fontId="6" fillId="2" borderId="0" xfId="0" applyFont="1" applyFill="1" applyBorder="1" applyAlignment="1">
      <alignment horizontal="right"/>
    </xf>
    <xf numFmtId="0" fontId="2" fillId="2" borderId="0" xfId="0" applyFont="1" applyFill="1"/>
    <xf numFmtId="3" fontId="15" fillId="2" borderId="0" xfId="51" applyNumberFormat="1" applyFont="1" applyFill="1" applyBorder="1" applyAlignment="1">
      <alignment horizontal="left" wrapText="1"/>
    </xf>
    <xf numFmtId="0" fontId="26" fillId="2" borderId="0" xfId="0" applyFont="1" applyFill="1" applyBorder="1" applyAlignment="1">
      <alignment vertical="center" wrapText="1"/>
    </xf>
    <xf numFmtId="0" fontId="58" fillId="0" borderId="0" xfId="49" applyFont="1" applyBorder="1" applyAlignment="1" applyProtection="1"/>
    <xf numFmtId="0" fontId="24" fillId="2" borderId="0" xfId="0" applyFont="1" applyFill="1"/>
    <xf numFmtId="17" fontId="20" fillId="2" borderId="3" xfId="0" quotePrefix="1" applyNumberFormat="1" applyFont="1" applyFill="1" applyBorder="1" applyAlignment="1">
      <alignment horizontal="center" vertical="center"/>
    </xf>
    <xf numFmtId="17" fontId="20" fillId="2" borderId="2" xfId="0" quotePrefix="1" applyNumberFormat="1" applyFont="1" applyFill="1" applyBorder="1" applyAlignment="1">
      <alignment horizontal="center" vertical="center"/>
    </xf>
    <xf numFmtId="17" fontId="20" fillId="2" borderId="14" xfId="0" quotePrefix="1" applyNumberFormat="1" applyFont="1" applyFill="1" applyBorder="1" applyAlignment="1">
      <alignment horizontal="center" vertical="center"/>
    </xf>
    <xf numFmtId="17" fontId="20" fillId="2" borderId="18" xfId="0" quotePrefix="1" applyNumberFormat="1" applyFont="1" applyFill="1" applyBorder="1" applyAlignment="1">
      <alignment horizontal="center" vertical="center"/>
    </xf>
    <xf numFmtId="17" fontId="20" fillId="2" borderId="4" xfId="0" quotePrefix="1" applyNumberFormat="1" applyFont="1" applyFill="1" applyBorder="1" applyAlignment="1">
      <alignment horizontal="center" vertical="center"/>
    </xf>
    <xf numFmtId="17" fontId="20" fillId="2" borderId="17" xfId="0" quotePrefix="1" applyNumberFormat="1" applyFont="1" applyFill="1" applyBorder="1" applyAlignment="1">
      <alignment horizontal="center" vertical="center"/>
    </xf>
    <xf numFmtId="0" fontId="55" fillId="2" borderId="3"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55" fillId="2" borderId="18" xfId="0" applyFont="1" applyFill="1" applyBorder="1" applyAlignment="1">
      <alignment horizontal="center" vertical="center" wrapText="1"/>
    </xf>
    <xf numFmtId="0" fontId="55" fillId="2" borderId="2" xfId="0" applyFont="1" applyFill="1" applyBorder="1" applyAlignment="1">
      <alignment horizontal="center" vertical="center" wrapText="1"/>
    </xf>
    <xf numFmtId="0" fontId="55" fillId="2" borderId="0" xfId="0" applyFont="1" applyFill="1" applyBorder="1" applyAlignment="1">
      <alignment horizontal="center" vertical="center" wrapText="1"/>
    </xf>
    <xf numFmtId="0" fontId="55" fillId="2" borderId="4"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5" fillId="2" borderId="15" xfId="0" applyFont="1" applyFill="1" applyBorder="1" applyAlignment="1">
      <alignment horizontal="center" vertical="center" wrapText="1"/>
    </xf>
    <xf numFmtId="0" fontId="55" fillId="2" borderId="17" xfId="0" applyFont="1" applyFill="1" applyBorder="1" applyAlignment="1">
      <alignment horizontal="center" vertical="center" wrapText="1"/>
    </xf>
    <xf numFmtId="17" fontId="20" fillId="2" borderId="24" xfId="0" quotePrefix="1" applyNumberFormat="1" applyFont="1" applyFill="1" applyBorder="1" applyAlignment="1">
      <alignment horizontal="center" vertical="center"/>
    </xf>
    <xf numFmtId="17" fontId="20" fillId="2" borderId="25" xfId="0" quotePrefix="1" applyNumberFormat="1" applyFont="1" applyFill="1" applyBorder="1" applyAlignment="1">
      <alignment horizontal="center" vertical="center"/>
    </xf>
    <xf numFmtId="0" fontId="54" fillId="2" borderId="0" xfId="0" applyFont="1" applyFill="1" applyAlignment="1">
      <alignment horizontal="left"/>
    </xf>
    <xf numFmtId="17" fontId="20" fillId="2" borderId="19" xfId="0" quotePrefix="1" applyNumberFormat="1" applyFont="1" applyFill="1" applyBorder="1" applyAlignment="1">
      <alignment horizontal="center" vertical="center"/>
    </xf>
    <xf numFmtId="0" fontId="55" fillId="2" borderId="0" xfId="0" applyFont="1" applyFill="1" applyAlignment="1">
      <alignment vertical="center"/>
    </xf>
    <xf numFmtId="17" fontId="20" fillId="2" borderId="19" xfId="0" quotePrefix="1" applyNumberFormat="1" applyFont="1" applyFill="1" applyBorder="1" applyAlignment="1">
      <alignment horizontal="right" vertical="center" wrapText="1"/>
    </xf>
    <xf numFmtId="0" fontId="20" fillId="2" borderId="19" xfId="0" applyFont="1" applyFill="1" applyBorder="1" applyAlignment="1">
      <alignment horizontal="right" vertical="center"/>
    </xf>
    <xf numFmtId="0" fontId="27" fillId="2" borderId="0" xfId="2" applyNumberFormat="1" applyFont="1" applyFill="1" applyAlignment="1">
      <alignment horizontal="left" wrapText="1"/>
    </xf>
    <xf numFmtId="0" fontId="55" fillId="2" borderId="0" xfId="0" applyFont="1" applyFill="1" applyAlignment="1">
      <alignment horizontal="left" vertical="center" wrapText="1"/>
    </xf>
    <xf numFmtId="0" fontId="58" fillId="2" borderId="0" xfId="2" applyFont="1" applyFill="1"/>
    <xf numFmtId="17" fontId="20" fillId="0" borderId="3" xfId="0" quotePrefix="1" applyNumberFormat="1" applyFont="1" applyFill="1" applyBorder="1" applyAlignment="1">
      <alignment horizontal="center" vertical="center"/>
    </xf>
    <xf numFmtId="17" fontId="20" fillId="0" borderId="2" xfId="0" quotePrefix="1" applyNumberFormat="1" applyFont="1" applyFill="1" applyBorder="1" applyAlignment="1">
      <alignment horizontal="center" vertical="center"/>
    </xf>
    <xf numFmtId="17" fontId="20" fillId="0" borderId="14" xfId="0" quotePrefix="1" applyNumberFormat="1" applyFont="1" applyFill="1" applyBorder="1" applyAlignment="1">
      <alignment horizontal="center" vertical="center"/>
    </xf>
    <xf numFmtId="17" fontId="20" fillId="0" borderId="18" xfId="0" quotePrefix="1" applyNumberFormat="1" applyFont="1" applyFill="1" applyBorder="1" applyAlignment="1">
      <alignment horizontal="center" vertical="center"/>
    </xf>
    <xf numFmtId="17" fontId="20" fillId="0" borderId="4" xfId="0" quotePrefix="1" applyNumberFormat="1" applyFont="1" applyFill="1" applyBorder="1" applyAlignment="1">
      <alignment horizontal="center" vertical="center"/>
    </xf>
    <xf numFmtId="17" fontId="20" fillId="0" borderId="17" xfId="0" quotePrefix="1" applyNumberFormat="1" applyFont="1" applyFill="1" applyBorder="1" applyAlignment="1">
      <alignment horizontal="center" vertical="center"/>
    </xf>
    <xf numFmtId="0" fontId="55" fillId="0" borderId="3"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14"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5" fillId="0" borderId="17" xfId="0" applyFont="1" applyFill="1" applyBorder="1" applyAlignment="1">
      <alignment horizontal="center" vertical="center" wrapText="1"/>
    </xf>
    <xf numFmtId="0" fontId="20" fillId="2" borderId="3" xfId="0" quotePrefix="1" applyFont="1" applyFill="1" applyBorder="1" applyAlignment="1">
      <alignment horizontal="center"/>
    </xf>
    <xf numFmtId="0" fontId="20" fillId="2" borderId="2" xfId="0" applyFont="1" applyFill="1" applyBorder="1" applyAlignment="1">
      <alignment horizontal="center"/>
    </xf>
    <xf numFmtId="0" fontId="20" fillId="2" borderId="14" xfId="0" applyFont="1" applyFill="1" applyBorder="1" applyAlignment="1">
      <alignment horizontal="center"/>
    </xf>
    <xf numFmtId="17" fontId="20" fillId="2" borderId="3" xfId="0" quotePrefix="1" applyNumberFormat="1" applyFont="1" applyFill="1" applyBorder="1" applyAlignment="1">
      <alignment horizontal="center"/>
    </xf>
    <xf numFmtId="17" fontId="59" fillId="2" borderId="0" xfId="0" quotePrefix="1" applyNumberFormat="1" applyFont="1" applyFill="1" applyBorder="1" applyAlignment="1"/>
    <xf numFmtId="3" fontId="59" fillId="2" borderId="0" xfId="0" quotePrefix="1" applyNumberFormat="1" applyFont="1" applyFill="1" applyBorder="1"/>
    <xf numFmtId="17" fontId="20" fillId="2" borderId="2" xfId="0" quotePrefix="1" applyNumberFormat="1" applyFont="1" applyFill="1" applyBorder="1" applyAlignment="1">
      <alignment horizontal="center"/>
    </xf>
    <xf numFmtId="17" fontId="20" fillId="2" borderId="14" xfId="0" quotePrefix="1" applyNumberFormat="1" applyFont="1" applyFill="1" applyBorder="1" applyAlignment="1">
      <alignment horizontal="center"/>
    </xf>
    <xf numFmtId="169" fontId="59" fillId="2" borderId="0" xfId="0" quotePrefix="1" applyNumberFormat="1" applyFont="1" applyFill="1" applyBorder="1"/>
    <xf numFmtId="0" fontId="64" fillId="2" borderId="0" xfId="2" applyFont="1" applyFill="1" applyBorder="1"/>
    <xf numFmtId="17" fontId="54" fillId="2" borderId="0" xfId="0" quotePrefix="1" applyNumberFormat="1" applyFont="1" applyFill="1" applyBorder="1" applyAlignment="1">
      <alignment horizontal="center"/>
    </xf>
    <xf numFmtId="0" fontId="55" fillId="2" borderId="0" xfId="0" applyFont="1" applyFill="1" applyBorder="1" applyAlignment="1">
      <alignment vertical="center"/>
    </xf>
    <xf numFmtId="0" fontId="27" fillId="2" borderId="0" xfId="2" applyNumberFormat="1" applyFont="1" applyFill="1" applyBorder="1" applyAlignment="1">
      <alignment horizontal="left" wrapText="1"/>
    </xf>
    <xf numFmtId="0" fontId="55" fillId="2" borderId="0" xfId="0" applyFont="1" applyFill="1" applyBorder="1" applyAlignment="1">
      <alignment horizontal="left" vertical="center"/>
    </xf>
    <xf numFmtId="0" fontId="54" fillId="2" borderId="0" xfId="0" applyFont="1" applyFill="1" applyAlignment="1">
      <alignment horizontal="left" wrapText="1"/>
    </xf>
    <xf numFmtId="0" fontId="55" fillId="2" borderId="0" xfId="0" applyFont="1" applyFill="1"/>
    <xf numFmtId="0" fontId="50" fillId="2" borderId="0" xfId="2" applyFont="1" applyFill="1"/>
    <xf numFmtId="0" fontId="50" fillId="2" borderId="0" xfId="2" applyFont="1" applyFill="1" applyAlignment="1">
      <alignment horizontal="left"/>
    </xf>
    <xf numFmtId="0" fontId="50" fillId="0" borderId="0" xfId="2" applyFont="1"/>
    <xf numFmtId="0" fontId="55" fillId="2" borderId="0" xfId="0" applyNumberFormat="1" applyFont="1" applyFill="1" applyAlignment="1">
      <alignment horizontal="left"/>
    </xf>
    <xf numFmtId="0" fontId="20" fillId="2" borderId="3" xfId="0" applyNumberFormat="1" applyFont="1" applyFill="1" applyBorder="1" applyAlignment="1">
      <alignment horizontal="center"/>
    </xf>
    <xf numFmtId="0" fontId="20" fillId="2" borderId="2" xfId="0" applyNumberFormat="1" applyFont="1" applyFill="1" applyBorder="1" applyAlignment="1">
      <alignment horizontal="center"/>
    </xf>
    <xf numFmtId="0" fontId="20" fillId="2" borderId="14" xfId="0" applyNumberFormat="1" applyFont="1" applyFill="1" applyBorder="1" applyAlignment="1">
      <alignment horizontal="center"/>
    </xf>
    <xf numFmtId="0" fontId="55" fillId="2" borderId="0" xfId="0" applyFont="1" applyFill="1" applyAlignment="1">
      <alignment horizontal="left" wrapText="1"/>
    </xf>
    <xf numFmtId="0" fontId="55" fillId="2" borderId="0" xfId="0" applyNumberFormat="1" applyFont="1" applyFill="1" applyAlignment="1">
      <alignment horizontal="left" wrapText="1"/>
    </xf>
    <xf numFmtId="0" fontId="20" fillId="2" borderId="18" xfId="0" applyNumberFormat="1" applyFont="1" applyFill="1" applyBorder="1" applyAlignment="1">
      <alignment horizontal="center"/>
    </xf>
    <xf numFmtId="0" fontId="55" fillId="2" borderId="0" xfId="0" applyNumberFormat="1" applyFont="1" applyFill="1" applyAlignment="1">
      <alignment wrapText="1"/>
    </xf>
    <xf numFmtId="0" fontId="20" fillId="2" borderId="4" xfId="0" applyNumberFormat="1" applyFont="1" applyFill="1" applyBorder="1" applyAlignment="1">
      <alignment horizontal="center"/>
    </xf>
    <xf numFmtId="0" fontId="20" fillId="2" borderId="3" xfId="0" applyNumberFormat="1" applyFont="1" applyFill="1" applyBorder="1" applyAlignment="1">
      <alignment horizontal="center" vertical="center"/>
    </xf>
    <xf numFmtId="0" fontId="20" fillId="2" borderId="1" xfId="0" applyNumberFormat="1" applyFont="1" applyFill="1" applyBorder="1" applyAlignment="1">
      <alignment horizontal="center" vertical="center"/>
    </xf>
    <xf numFmtId="0" fontId="20" fillId="2" borderId="18" xfId="0" applyNumberFormat="1" applyFont="1" applyFill="1" applyBorder="1" applyAlignment="1">
      <alignment horizontal="center" vertical="center"/>
    </xf>
    <xf numFmtId="0" fontId="27" fillId="2" borderId="0" xfId="0" applyFont="1" applyFill="1" applyAlignment="1">
      <alignment wrapText="1"/>
    </xf>
    <xf numFmtId="0" fontId="27" fillId="2" borderId="0" xfId="2" applyFont="1" applyFill="1" applyAlignment="1">
      <alignment wrapText="1"/>
    </xf>
    <xf numFmtId="0" fontId="22" fillId="2" borderId="0" xfId="2" applyFont="1" applyFill="1" applyAlignment="1">
      <alignment wrapText="1"/>
    </xf>
    <xf numFmtId="0" fontId="27" fillId="2" borderId="0" xfId="0" applyFont="1" applyFill="1"/>
    <xf numFmtId="0" fontId="26" fillId="2" borderId="3" xfId="0" applyNumberFormat="1" applyFont="1" applyFill="1" applyBorder="1" applyAlignment="1">
      <alignment horizontal="center"/>
    </xf>
    <xf numFmtId="0" fontId="26" fillId="2" borderId="2" xfId="0" applyNumberFormat="1" applyFont="1" applyFill="1" applyBorder="1" applyAlignment="1">
      <alignment horizontal="center"/>
    </xf>
    <xf numFmtId="0" fontId="26" fillId="2" borderId="14" xfId="0" applyNumberFormat="1" applyFont="1" applyFill="1" applyBorder="1" applyAlignment="1">
      <alignment horizontal="center"/>
    </xf>
    <xf numFmtId="0" fontId="26" fillId="2" borderId="3" xfId="0" applyNumberFormat="1" applyFont="1" applyFill="1" applyBorder="1" applyAlignment="1">
      <alignment horizontal="center" vertical="center"/>
    </xf>
    <xf numFmtId="0" fontId="26" fillId="2" borderId="1" xfId="0" applyNumberFormat="1" applyFont="1" applyFill="1" applyBorder="1" applyAlignment="1">
      <alignment horizontal="center" vertical="center"/>
    </xf>
    <xf numFmtId="0" fontId="26" fillId="2" borderId="18" xfId="0" applyNumberFormat="1" applyFont="1" applyFill="1" applyBorder="1" applyAlignment="1">
      <alignment horizontal="center" vertical="center"/>
    </xf>
    <xf numFmtId="0" fontId="26" fillId="2" borderId="3" xfId="0" applyNumberFormat="1" applyFont="1" applyFill="1" applyBorder="1" applyAlignment="1">
      <alignment horizontal="left"/>
    </xf>
    <xf numFmtId="0" fontId="26" fillId="2" borderId="1" xfId="0" applyNumberFormat="1" applyFont="1" applyFill="1" applyBorder="1" applyAlignment="1">
      <alignment horizontal="left"/>
    </xf>
    <xf numFmtId="0" fontId="26" fillId="2" borderId="2" xfId="0" applyNumberFormat="1" applyFont="1" applyFill="1" applyBorder="1" applyAlignment="1">
      <alignment wrapText="1"/>
    </xf>
    <xf numFmtId="0" fontId="26" fillId="2" borderId="0" xfId="0" applyNumberFormat="1" applyFont="1" applyFill="1" applyBorder="1" applyAlignment="1">
      <alignment wrapText="1"/>
    </xf>
    <xf numFmtId="0" fontId="55" fillId="2" borderId="0" xfId="2" applyFont="1" applyFill="1"/>
    <xf numFmtId="0" fontId="27" fillId="2" borderId="0" xfId="0" applyFont="1" applyFill="1" applyBorder="1" applyAlignment="1">
      <alignment wrapText="1"/>
    </xf>
    <xf numFmtId="0" fontId="64" fillId="2" borderId="0" xfId="2" applyFont="1" applyFill="1"/>
    <xf numFmtId="0" fontId="26" fillId="2" borderId="3" xfId="0" applyFont="1" applyFill="1" applyBorder="1" applyAlignment="1">
      <alignment horizontal="center"/>
    </xf>
    <xf numFmtId="0" fontId="26" fillId="2" borderId="2" xfId="0" applyFont="1" applyFill="1" applyBorder="1" applyAlignment="1">
      <alignment horizontal="center"/>
    </xf>
    <xf numFmtId="0" fontId="26" fillId="2" borderId="14" xfId="0" applyFont="1" applyFill="1" applyBorder="1" applyAlignment="1">
      <alignment horizontal="center"/>
    </xf>
    <xf numFmtId="0" fontId="16" fillId="2" borderId="2"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166" fontId="16" fillId="2" borderId="14" xfId="0" applyNumberFormat="1" applyFont="1" applyFill="1" applyBorder="1" applyAlignment="1">
      <alignment horizontal="center" vertical="center" wrapText="1"/>
    </xf>
    <xf numFmtId="166" fontId="16" fillId="2" borderId="15" xfId="0" applyNumberFormat="1" applyFont="1" applyFill="1" applyBorder="1" applyAlignment="1">
      <alignment horizontal="center" vertical="center" wrapText="1"/>
    </xf>
    <xf numFmtId="166" fontId="16" fillId="2" borderId="17" xfId="0" applyNumberFormat="1" applyFont="1" applyFill="1" applyBorder="1" applyAlignment="1">
      <alignment horizontal="center" vertical="center" wrapText="1"/>
    </xf>
    <xf numFmtId="166" fontId="16" fillId="2" borderId="0" xfId="0" applyNumberFormat="1" applyFont="1" applyFill="1" applyBorder="1" applyAlignment="1">
      <alignment horizontal="center" vertical="center" wrapText="1"/>
    </xf>
    <xf numFmtId="166" fontId="16" fillId="2" borderId="4" xfId="0" applyNumberFormat="1" applyFont="1" applyFill="1" applyBorder="1" applyAlignment="1">
      <alignment horizontal="center" vertical="center" wrapText="1"/>
    </xf>
    <xf numFmtId="0" fontId="55" fillId="2" borderId="0" xfId="2" applyFont="1" applyFill="1" applyAlignment="1">
      <alignment wrapText="1"/>
    </xf>
    <xf numFmtId="0" fontId="15" fillId="2" borderId="22" xfId="0" applyFont="1" applyFill="1" applyBorder="1" applyAlignment="1">
      <alignment vertical="center"/>
    </xf>
    <xf numFmtId="0" fontId="15" fillId="2" borderId="23" xfId="0" applyFont="1" applyFill="1" applyBorder="1" applyAlignment="1">
      <alignment vertical="center"/>
    </xf>
    <xf numFmtId="0" fontId="15" fillId="2" borderId="1" xfId="0" applyFont="1" applyFill="1" applyBorder="1" applyAlignment="1">
      <alignment vertical="center"/>
    </xf>
    <xf numFmtId="0" fontId="15" fillId="2" borderId="18" xfId="0" applyFont="1" applyFill="1" applyBorder="1" applyAlignment="1">
      <alignment vertical="center"/>
    </xf>
    <xf numFmtId="17" fontId="59" fillId="2" borderId="3" xfId="0" quotePrefix="1" applyNumberFormat="1" applyFont="1" applyFill="1" applyBorder="1" applyAlignment="1">
      <alignment wrapText="1"/>
    </xf>
    <xf numFmtId="17" fontId="59" fillId="2" borderId="1" xfId="0" quotePrefix="1" applyNumberFormat="1" applyFont="1" applyFill="1" applyBorder="1" applyAlignment="1">
      <alignment wrapText="1"/>
    </xf>
    <xf numFmtId="0" fontId="26" fillId="2" borderId="18" xfId="0" applyFont="1" applyFill="1" applyBorder="1" applyAlignment="1">
      <alignment horizontal="center"/>
    </xf>
    <xf numFmtId="0" fontId="26" fillId="2" borderId="4" xfId="0" applyFont="1" applyFill="1" applyBorder="1" applyAlignment="1">
      <alignment horizontal="center"/>
    </xf>
    <xf numFmtId="0" fontId="26" fillId="2" borderId="17" xfId="0" applyFont="1" applyFill="1" applyBorder="1" applyAlignment="1">
      <alignment horizontal="center"/>
    </xf>
    <xf numFmtId="0" fontId="26" fillId="2" borderId="19" xfId="0" applyFont="1" applyFill="1" applyBorder="1" applyAlignment="1">
      <alignment horizontal="center"/>
    </xf>
    <xf numFmtId="0" fontId="26" fillId="2" borderId="20" xfId="0" applyFont="1" applyFill="1" applyBorder="1" applyAlignment="1">
      <alignment horizontal="center"/>
    </xf>
    <xf numFmtId="0" fontId="26" fillId="2" borderId="24" xfId="0" applyFont="1" applyFill="1" applyBorder="1" applyAlignment="1">
      <alignment horizontal="center"/>
    </xf>
    <xf numFmtId="166" fontId="16" fillId="2" borderId="2" xfId="0" applyNumberFormat="1" applyFont="1" applyFill="1" applyBorder="1" applyAlignment="1">
      <alignment horizontal="center" vertical="center" wrapText="1"/>
    </xf>
    <xf numFmtId="0" fontId="27" fillId="2" borderId="0" xfId="0" applyFont="1" applyFill="1" applyAlignment="1">
      <alignment horizontal="left" wrapText="1"/>
    </xf>
    <xf numFmtId="0" fontId="55" fillId="2" borderId="0" xfId="0" applyFont="1" applyFill="1" applyAlignment="1">
      <alignment vertical="center" wrapText="1"/>
    </xf>
    <xf numFmtId="0" fontId="66" fillId="2" borderId="0" xfId="2" applyFont="1" applyFill="1" applyAlignment="1">
      <alignment vertical="center"/>
    </xf>
    <xf numFmtId="0" fontId="27" fillId="2" borderId="0" xfId="0" applyFont="1" applyFill="1" applyAlignment="1"/>
    <xf numFmtId="0" fontId="16" fillId="2" borderId="0" xfId="0" applyFont="1" applyFill="1" applyBorder="1" applyAlignment="1">
      <alignment horizontal="center" wrapText="1"/>
    </xf>
    <xf numFmtId="0" fontId="16" fillId="2" borderId="4" xfId="0" applyFont="1" applyFill="1" applyBorder="1" applyAlignment="1">
      <alignment horizontal="center" wrapText="1"/>
    </xf>
    <xf numFmtId="0" fontId="24" fillId="2" borderId="0" xfId="0" applyFont="1" applyFill="1" applyAlignment="1">
      <alignment horizontal="left" wrapText="1"/>
    </xf>
    <xf numFmtId="0" fontId="20" fillId="2" borderId="0" xfId="0" applyFont="1" applyFill="1" applyBorder="1" applyAlignment="1">
      <alignment horizontal="center" vertical="center"/>
    </xf>
    <xf numFmtId="0" fontId="62" fillId="2" borderId="0" xfId="0" applyFont="1" applyFill="1" applyBorder="1" applyAlignment="1">
      <alignment horizontal="center"/>
    </xf>
    <xf numFmtId="0" fontId="64" fillId="2" borderId="0" xfId="2" applyFont="1" applyFill="1" applyAlignment="1">
      <alignment horizontal="left"/>
    </xf>
    <xf numFmtId="0" fontId="22" fillId="2" borderId="0" xfId="0" applyFont="1" applyFill="1" applyBorder="1"/>
    <xf numFmtId="0" fontId="22" fillId="2" borderId="4" xfId="0" applyFont="1" applyFill="1" applyBorder="1"/>
    <xf numFmtId="0" fontId="16" fillId="2" borderId="0" xfId="0" applyFont="1" applyFill="1" applyBorder="1" applyAlignment="1">
      <alignment horizontal="center" vertical="center"/>
    </xf>
    <xf numFmtId="0" fontId="16" fillId="2" borderId="4" xfId="0" applyFont="1" applyFill="1" applyBorder="1" applyAlignment="1">
      <alignment horizontal="center" vertical="center"/>
    </xf>
    <xf numFmtId="0" fontId="66" fillId="2" borderId="0" xfId="2" applyFont="1" applyFill="1"/>
    <xf numFmtId="0" fontId="66" fillId="2" borderId="0" xfId="2" applyFont="1" applyFill="1" applyAlignment="1">
      <alignment wrapText="1"/>
    </xf>
    <xf numFmtId="0" fontId="60" fillId="0" borderId="0" xfId="54" applyFont="1" applyFill="1" applyBorder="1" applyAlignment="1">
      <alignment horizontal="left" vertical="center" wrapText="1"/>
    </xf>
    <xf numFmtId="0" fontId="72" fillId="0" borderId="0" xfId="54" applyFont="1" applyFill="1" applyBorder="1" applyAlignment="1">
      <alignment horizontal="center" wrapText="1"/>
    </xf>
    <xf numFmtId="0" fontId="72" fillId="0" borderId="0" xfId="54" applyFont="1" applyFill="1" applyBorder="1" applyAlignment="1">
      <alignment horizontal="center"/>
    </xf>
    <xf numFmtId="0" fontId="64" fillId="0" borderId="0" xfId="2" applyFont="1" applyFill="1" applyBorder="1" applyAlignment="1">
      <alignment horizontal="left"/>
    </xf>
    <xf numFmtId="0" fontId="15" fillId="2" borderId="0" xfId="0" applyFont="1" applyFill="1" applyBorder="1" applyAlignment="1">
      <alignment horizontal="right" vertical="center" wrapText="1"/>
    </xf>
    <xf numFmtId="0" fontId="15" fillId="2" borderId="4" xfId="0" applyFont="1" applyFill="1" applyBorder="1" applyAlignment="1">
      <alignment horizontal="right" vertical="center" wrapText="1"/>
    </xf>
    <xf numFmtId="49" fontId="26" fillId="2" borderId="0" xfId="0" quotePrefix="1" applyNumberFormat="1" applyFont="1" applyFill="1" applyBorder="1" applyAlignment="1">
      <alignment horizontal="left" vertical="center"/>
    </xf>
    <xf numFmtId="0" fontId="16" fillId="2" borderId="0" xfId="0" applyFont="1" applyFill="1" applyBorder="1" applyAlignment="1">
      <alignment horizontal="center"/>
    </xf>
    <xf numFmtId="0" fontId="29" fillId="2" borderId="0" xfId="0" applyFont="1" applyFill="1" applyBorder="1" applyAlignment="1">
      <alignment horizontal="center"/>
    </xf>
    <xf numFmtId="0" fontId="67" fillId="2" borderId="0" xfId="0" applyFont="1" applyFill="1" applyBorder="1" applyAlignment="1">
      <alignment horizontal="center"/>
    </xf>
    <xf numFmtId="0" fontId="51" fillId="2" borderId="0" xfId="0" applyFont="1" applyFill="1" applyBorder="1" applyAlignment="1">
      <alignment horizontal="center"/>
    </xf>
    <xf numFmtId="0" fontId="27" fillId="2" borderId="0" xfId="0" applyFont="1" applyFill="1" applyBorder="1" applyAlignment="1">
      <alignment vertical="center"/>
    </xf>
    <xf numFmtId="17" fontId="26" fillId="2" borderId="0" xfId="0" quotePrefix="1" applyNumberFormat="1" applyFont="1" applyFill="1" applyBorder="1" applyAlignment="1">
      <alignment horizontal="left" vertical="center" wrapText="1"/>
    </xf>
    <xf numFmtId="0" fontId="27" fillId="2" borderId="0" xfId="0" applyFont="1" applyFill="1" applyBorder="1" applyAlignment="1">
      <alignment horizontal="left" vertical="center" wrapText="1"/>
    </xf>
    <xf numFmtId="0" fontId="24" fillId="2" borderId="0" xfId="0" applyFont="1" applyFill="1" applyBorder="1"/>
    <xf numFmtId="0" fontId="58" fillId="2" borderId="0" xfId="2" applyFont="1" applyFill="1" applyBorder="1"/>
    <xf numFmtId="0" fontId="0" fillId="35" borderId="0" xfId="0" applyFill="1" applyAlignment="1">
      <alignment horizontal="center" wrapText="1"/>
    </xf>
    <xf numFmtId="0" fontId="0" fillId="35" borderId="0" xfId="0" applyFill="1" applyAlignment="1">
      <alignment horizontal="center"/>
    </xf>
    <xf numFmtId="49" fontId="16" fillId="2" borderId="2" xfId="0" applyNumberFormat="1" applyFont="1" applyFill="1" applyBorder="1" applyAlignment="1">
      <alignment horizontal="center" vertical="center" wrapText="1"/>
    </xf>
    <xf numFmtId="49" fontId="16" fillId="2" borderId="0" xfId="0" applyNumberFormat="1" applyFont="1" applyFill="1" applyBorder="1" applyAlignment="1">
      <alignment horizontal="center" vertical="center" wrapText="1"/>
    </xf>
    <xf numFmtId="49" fontId="16" fillId="2" borderId="14" xfId="0" applyNumberFormat="1" applyFont="1" applyFill="1" applyBorder="1" applyAlignment="1">
      <alignment horizontal="center" vertical="center" wrapText="1"/>
    </xf>
    <xf numFmtId="49" fontId="16" fillId="2" borderId="15" xfId="0" applyNumberFormat="1" applyFont="1" applyFill="1" applyBorder="1" applyAlignment="1">
      <alignment horizontal="center" vertical="center" wrapText="1"/>
    </xf>
    <xf numFmtId="49" fontId="16" fillId="2" borderId="17" xfId="0" applyNumberFormat="1" applyFont="1" applyFill="1" applyBorder="1" applyAlignment="1">
      <alignment horizontal="center" vertical="center" wrapText="1"/>
    </xf>
    <xf numFmtId="0" fontId="55" fillId="2" borderId="0" xfId="2" applyNumberFormat="1" applyFont="1" applyFill="1" applyAlignment="1">
      <alignment wrapText="1"/>
    </xf>
    <xf numFmtId="0" fontId="20" fillId="2" borderId="0"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15"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0" xfId="0" applyFont="1" applyFill="1" applyBorder="1" applyAlignment="1">
      <alignment vertical="center"/>
    </xf>
    <xf numFmtId="0" fontId="20" fillId="2" borderId="4" xfId="0" applyFont="1" applyFill="1" applyBorder="1" applyAlignment="1">
      <alignment vertical="center"/>
    </xf>
    <xf numFmtId="49" fontId="9" fillId="2" borderId="2" xfId="0" applyNumberFormat="1" applyFont="1" applyFill="1" applyBorder="1" applyAlignment="1">
      <alignment horizontal="center" vertical="center" wrapText="1"/>
    </xf>
    <xf numFmtId="49" fontId="16" fillId="2" borderId="4" xfId="0" applyNumberFormat="1" applyFont="1" applyFill="1" applyBorder="1" applyAlignment="1">
      <alignment horizontal="center" vertical="center" wrapText="1"/>
    </xf>
    <xf numFmtId="49" fontId="9" fillId="2" borderId="14" xfId="0" quotePrefix="1" applyNumberFormat="1" applyFont="1" applyFill="1" applyBorder="1" applyAlignment="1">
      <alignment horizontal="center" vertical="center" wrapText="1"/>
    </xf>
    <xf numFmtId="49" fontId="16" fillId="2" borderId="2" xfId="0" applyNumberFormat="1" applyFont="1" applyFill="1" applyBorder="1" applyAlignment="1">
      <alignment horizontal="center" vertical="center"/>
    </xf>
    <xf numFmtId="49" fontId="16" fillId="2" borderId="0"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wrapText="1"/>
    </xf>
    <xf numFmtId="0" fontId="2" fillId="2" borderId="15" xfId="0" quotePrefix="1" applyFont="1" applyFill="1" applyBorder="1" applyAlignment="1">
      <alignment horizontal="center" vertical="center"/>
    </xf>
    <xf numFmtId="0" fontId="15" fillId="2" borderId="15" xfId="0" applyFont="1" applyFill="1" applyBorder="1" applyAlignment="1">
      <alignment horizontal="center" vertical="center"/>
    </xf>
    <xf numFmtId="0" fontId="15" fillId="2" borderId="17" xfId="0" applyFont="1" applyFill="1" applyBorder="1" applyAlignment="1">
      <alignment horizontal="center" vertical="center"/>
    </xf>
    <xf numFmtId="0" fontId="6" fillId="2" borderId="15" xfId="0" quotePrefix="1" applyFont="1" applyFill="1" applyBorder="1" applyAlignment="1">
      <alignment horizontal="center" vertical="center"/>
    </xf>
    <xf numFmtId="0" fontId="8" fillId="2" borderId="14" xfId="0" applyFont="1" applyFill="1" applyBorder="1" applyAlignment="1">
      <alignment horizontal="center" vertical="center"/>
    </xf>
    <xf numFmtId="0" fontId="6" fillId="2" borderId="14" xfId="0" applyFont="1" applyFill="1" applyBorder="1" applyAlignment="1">
      <alignment horizontal="center" vertical="center"/>
    </xf>
    <xf numFmtId="0" fontId="4" fillId="2" borderId="15" xfId="0" quotePrefix="1" applyFont="1" applyFill="1" applyBorder="1" applyAlignment="1">
      <alignment horizontal="center" vertical="center"/>
    </xf>
    <xf numFmtId="0" fontId="15" fillId="2" borderId="14" xfId="0" applyFont="1" applyFill="1" applyBorder="1" applyAlignment="1">
      <alignment horizontal="center" vertical="center"/>
    </xf>
    <xf numFmtId="0" fontId="26" fillId="2" borderId="0" xfId="0" applyFont="1" applyFill="1" applyBorder="1" applyAlignment="1">
      <alignment horizontal="right" vertical="center" wrapText="1"/>
    </xf>
    <xf numFmtId="0" fontId="26" fillId="2" borderId="4" xfId="0" applyFont="1" applyFill="1" applyBorder="1" applyAlignment="1">
      <alignment horizontal="right" vertical="center" wrapText="1"/>
    </xf>
    <xf numFmtId="0" fontId="26" fillId="2" borderId="0"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17" xfId="0" applyFont="1" applyFill="1" applyBorder="1" applyAlignment="1">
      <alignment horizontal="center" vertical="center"/>
    </xf>
    <xf numFmtId="0" fontId="3" fillId="2" borderId="2" xfId="0" applyFont="1" applyFill="1" applyBorder="1" applyAlignment="1">
      <alignment horizontal="center" vertical="center"/>
    </xf>
    <xf numFmtId="0" fontId="15" fillId="2" borderId="0" xfId="0" applyFont="1" applyFill="1" applyBorder="1" applyAlignment="1">
      <alignment horizontal="center" vertical="center"/>
    </xf>
    <xf numFmtId="0" fontId="2"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60" fillId="0" borderId="0" xfId="0" applyFont="1"/>
    <xf numFmtId="0" fontId="11" fillId="2" borderId="14" xfId="0" applyFont="1" applyFill="1" applyBorder="1" applyAlignment="1">
      <alignment horizontal="center" vertical="center"/>
    </xf>
    <xf numFmtId="0" fontId="26" fillId="2" borderId="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7" fillId="2" borderId="0" xfId="0" applyNumberFormat="1" applyFont="1" applyFill="1" applyAlignment="1">
      <alignment horizontal="left"/>
    </xf>
    <xf numFmtId="0" fontId="26" fillId="2" borderId="2" xfId="0" applyFont="1" applyFill="1" applyBorder="1" applyAlignment="1">
      <alignment horizontal="center" vertical="center"/>
    </xf>
    <xf numFmtId="0" fontId="27" fillId="2" borderId="0" xfId="0" applyFont="1" applyFill="1" applyAlignment="1">
      <alignment horizontal="left" vertical="center" wrapText="1"/>
    </xf>
    <xf numFmtId="0" fontId="27" fillId="2" borderId="0" xfId="0" applyNumberFormat="1" applyFont="1" applyFill="1" applyAlignment="1">
      <alignment horizontal="left" wrapText="1"/>
    </xf>
    <xf numFmtId="0" fontId="27" fillId="2" borderId="0" xfId="0" applyNumberFormat="1" applyFont="1" applyFill="1"/>
    <xf numFmtId="0" fontId="50" fillId="2" borderId="0" xfId="2" applyNumberFormat="1" applyFont="1" applyFill="1" applyAlignment="1">
      <alignment horizontal="left" wrapText="1"/>
    </xf>
    <xf numFmtId="0" fontId="26" fillId="2" borderId="2" xfId="0" applyNumberFormat="1" applyFont="1" applyFill="1" applyBorder="1" applyAlignment="1">
      <alignment horizontal="center" vertical="center"/>
    </xf>
    <xf numFmtId="0" fontId="26" fillId="2" borderId="0" xfId="0" applyNumberFormat="1" applyFont="1" applyFill="1" applyBorder="1" applyAlignment="1">
      <alignment horizontal="center" vertical="center"/>
    </xf>
    <xf numFmtId="0" fontId="26" fillId="2" borderId="4" xfId="0" applyNumberFormat="1" applyFont="1" applyFill="1" applyBorder="1" applyAlignment="1">
      <alignment horizontal="center" vertical="center"/>
    </xf>
    <xf numFmtId="0" fontId="31" fillId="2" borderId="0" xfId="2" applyFont="1" applyFill="1"/>
    <xf numFmtId="0" fontId="1" fillId="0" borderId="0" xfId="0" applyFont="1" applyBorder="1" applyAlignment="1">
      <alignment horizontal="left"/>
    </xf>
    <xf numFmtId="0" fontId="26" fillId="0" borderId="0" xfId="0" applyFont="1" applyBorder="1" applyAlignment="1">
      <alignment horizontal="left" vertical="center"/>
    </xf>
    <xf numFmtId="0" fontId="1" fillId="0" borderId="0" xfId="0" applyFont="1" applyBorder="1" applyAlignment="1">
      <alignment horizontal="center" wrapText="1"/>
    </xf>
    <xf numFmtId="0" fontId="1" fillId="0" borderId="0" xfId="0" applyFont="1" applyBorder="1" applyAlignment="1">
      <alignment horizontal="left" wrapText="1"/>
    </xf>
    <xf numFmtId="15" fontId="20" fillId="0" borderId="0" xfId="48" applyNumberFormat="1" applyFont="1" applyFill="1" applyBorder="1" applyAlignment="1">
      <alignment horizontal="center" wrapText="1"/>
    </xf>
    <xf numFmtId="175" fontId="9" fillId="0" borderId="0" xfId="48" applyNumberFormat="1" applyFont="1" applyFill="1" applyBorder="1" applyAlignment="1">
      <alignment horizontal="center"/>
    </xf>
    <xf numFmtId="3" fontId="1" fillId="0" borderId="0" xfId="0" applyNumberFormat="1" applyFont="1" applyBorder="1" applyAlignment="1">
      <alignment horizontal="right"/>
    </xf>
    <xf numFmtId="0" fontId="1" fillId="0" borderId="0" xfId="0" applyFont="1" applyBorder="1" applyAlignment="1">
      <alignment horizontal="right"/>
    </xf>
    <xf numFmtId="9" fontId="9" fillId="2" borderId="0" xfId="46" applyFont="1" applyFill="1" applyBorder="1" applyAlignment="1">
      <alignment horizontal="right"/>
    </xf>
    <xf numFmtId="0" fontId="9" fillId="2" borderId="0" xfId="0" applyFont="1" applyFill="1" applyBorder="1" applyAlignment="1">
      <alignment horizontal="right"/>
    </xf>
    <xf numFmtId="0" fontId="9" fillId="2" borderId="0" xfId="0" applyFont="1" applyFill="1" applyBorder="1" applyAlignment="1">
      <alignment horizontal="left"/>
    </xf>
    <xf numFmtId="0" fontId="20" fillId="0" borderId="0" xfId="0" applyFont="1" applyBorder="1" applyAlignment="1">
      <alignment horizontal="center"/>
    </xf>
    <xf numFmtId="0" fontId="26" fillId="0" borderId="0" xfId="0" applyFont="1" applyBorder="1" applyAlignment="1">
      <alignment horizontal="center"/>
    </xf>
    <xf numFmtId="175" fontId="1" fillId="0" borderId="0" xfId="0" applyNumberFormat="1" applyFont="1" applyBorder="1" applyAlignment="1">
      <alignment horizontal="center"/>
    </xf>
    <xf numFmtId="0" fontId="58" fillId="0" borderId="0" xfId="49" applyFont="1" applyBorder="1" applyAlignment="1" applyProtection="1">
      <alignment horizontal="left"/>
    </xf>
  </cellXfs>
  <cellStyles count="5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cellStyle name="Comma 3" xfId="51"/>
    <cellStyle name="Comma 3 2" xfId="52"/>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Hyperlink 2" xfId="49"/>
    <cellStyle name="Input" xfId="11" builtinId="20" customBuiltin="1"/>
    <cellStyle name="Linked Cell" xfId="14" builtinId="24" customBuiltin="1"/>
    <cellStyle name="Neutral" xfId="10" builtinId="28" customBuiltin="1"/>
    <cellStyle name="Normal" xfId="0" builtinId="0"/>
    <cellStyle name="Normal 2" xfId="48"/>
    <cellStyle name="Normal 2 2 2 2" xfId="45"/>
    <cellStyle name="Normal 3" xfId="54"/>
    <cellStyle name="Normal 4" xfId="47"/>
    <cellStyle name="Normal 5" xfId="50"/>
    <cellStyle name="Normal 6" xfId="53"/>
    <cellStyle name="Note" xfId="17" builtinId="10" customBuiltin="1"/>
    <cellStyle name="Output" xfId="12" builtinId="21" customBuiltin="1"/>
    <cellStyle name="Percent" xfId="46" builtinId="5"/>
    <cellStyle name="Title" xfId="3" builtinId="15" customBuiltin="1"/>
    <cellStyle name="Total" xfId="19" builtinId="25" customBuiltin="1"/>
    <cellStyle name="Warning Text" xfId="16" builtinId="11"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border>
        <right style="thin">
          <color auto="1"/>
        </right>
        <top style="thin">
          <color auto="1"/>
        </top>
        <vertical style="thin">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5" defaultTableStyle="TableStyleMedium2" defaultPivotStyle="PivotStyleLight16">
    <tableStyle name="PivotTable Style 1" table="0" count="1">
      <tableStyleElement type="wholeTable" dxfId="9"/>
    </tableStyle>
    <tableStyle name="PivotTable Style 2" table="0" count="1">
      <tableStyleElement type="pageFieldLabels" dxfId="8"/>
    </tableStyle>
    <tableStyle name="PivotTable Style 3" table="0" count="0"/>
    <tableStyle name="PivotTable Style 4" table="0" count="1">
      <tableStyleElement type="wholeTable" dxfId="7"/>
    </tableStyle>
    <tableStyle name="PivotTable Style 5" table="0" count="1">
      <tableStyleElement type="pageFieldLabels" dxfId="6"/>
    </tableStyle>
  </tableStyles>
  <colors>
    <mruColors>
      <color rgb="FF0000FF"/>
      <color rgb="FF284F99"/>
      <color rgb="FF93A7CC"/>
      <color rgb="FF203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worksheet" Target="worksheets/sheet14.xml"/><Relationship Id="rId26" Type="http://schemas.openxmlformats.org/officeDocument/2006/relationships/worksheet" Target="worksheets/sheet19.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hartsheet" Target="chartsheets/sheet5.xml"/><Relationship Id="rId34" Type="http://schemas.openxmlformats.org/officeDocument/2006/relationships/worksheet" Target="worksheets/sheet23.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chartsheet" Target="chartsheets/sheet4.xml"/><Relationship Id="rId25" Type="http://schemas.openxmlformats.org/officeDocument/2006/relationships/chartsheet" Target="chartsheets/sheet7.xml"/><Relationship Id="rId33" Type="http://schemas.openxmlformats.org/officeDocument/2006/relationships/chartsheet" Target="chartsheets/sheet11.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worksheet" Target="worksheets/sheet16.xml"/><Relationship Id="rId29" Type="http://schemas.openxmlformats.org/officeDocument/2006/relationships/chartsheet" Target="chartsheets/sheet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3.xml"/><Relationship Id="rId23" Type="http://schemas.openxmlformats.org/officeDocument/2006/relationships/chartsheet" Target="chartsheets/sheet6.xml"/><Relationship Id="rId28" Type="http://schemas.openxmlformats.org/officeDocument/2006/relationships/worksheet" Target="worksheets/sheet20.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5.xml"/><Relationship Id="rId31" Type="http://schemas.openxmlformats.org/officeDocument/2006/relationships/chartsheet" Target="chart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worksheet" Target="worksheets/sheet17.xml"/><Relationship Id="rId27" Type="http://schemas.openxmlformats.org/officeDocument/2006/relationships/chartsheet" Target="chartsheets/sheet8.xml"/><Relationship Id="rId30" Type="http://schemas.openxmlformats.org/officeDocument/2006/relationships/worksheet" Target="worksheets/sheet21.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1"/>
              <a:t>Figure 3: Deaths by week of registration, Scotland, 2020-2022</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207287292773155E-2"/>
          <c:y val="9.1886554932984477E-2"/>
          <c:w val="0.87606573793660403"/>
          <c:h val="0.73501110300875716"/>
        </c:manualLayout>
      </c:layout>
      <c:lineChart>
        <c:grouping val="standard"/>
        <c:varyColors val="0"/>
        <c:ser>
          <c:idx val="0"/>
          <c:order val="0"/>
          <c:tx>
            <c:strRef>
              <c:f>'Figure 3 data'!$D$4</c:f>
              <c:strCache>
                <c:ptCount val="1"/>
                <c:pt idx="0">
                  <c:v>Total deaths</c:v>
                </c:pt>
              </c:strCache>
            </c:strRef>
          </c:tx>
          <c:spPr>
            <a:ln w="28575" cap="rnd">
              <a:solidFill>
                <a:schemeClr val="accent1"/>
              </a:solidFill>
              <a:round/>
            </a:ln>
            <a:effectLst/>
          </c:spPr>
          <c:marker>
            <c:symbol val="none"/>
          </c:marker>
          <c:cat>
            <c:strRef>
              <c:f>'Figure 3 data'!$B$5:$B$111</c:f>
              <c:strCache>
                <c:ptCount val="107"/>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pt idx="41">
                  <c:v>Week 42</c:v>
                </c:pt>
                <c:pt idx="42">
                  <c:v>Week 43</c:v>
                </c:pt>
                <c:pt idx="43">
                  <c:v>Week 44</c:v>
                </c:pt>
                <c:pt idx="44">
                  <c:v>Week 45</c:v>
                </c:pt>
                <c:pt idx="45">
                  <c:v>Week 46</c:v>
                </c:pt>
                <c:pt idx="46">
                  <c:v>Week 47</c:v>
                </c:pt>
                <c:pt idx="47">
                  <c:v>Week 48</c:v>
                </c:pt>
                <c:pt idx="48">
                  <c:v>Week 49</c:v>
                </c:pt>
                <c:pt idx="49">
                  <c:v>Week 50</c:v>
                </c:pt>
                <c:pt idx="50">
                  <c:v>Week 51</c:v>
                </c:pt>
                <c:pt idx="51">
                  <c:v>Week 52</c:v>
                </c:pt>
                <c:pt idx="52">
                  <c:v>Week 53</c:v>
                </c:pt>
                <c:pt idx="53">
                  <c:v>Week 1</c:v>
                </c:pt>
                <c:pt idx="54">
                  <c:v>Week 2</c:v>
                </c:pt>
                <c:pt idx="55">
                  <c:v>Week 3</c:v>
                </c:pt>
                <c:pt idx="56">
                  <c:v>Week 4</c:v>
                </c:pt>
                <c:pt idx="57">
                  <c:v>Week 5</c:v>
                </c:pt>
                <c:pt idx="58">
                  <c:v>Week 6</c:v>
                </c:pt>
                <c:pt idx="59">
                  <c:v>Week 7</c:v>
                </c:pt>
                <c:pt idx="60">
                  <c:v>Week 8</c:v>
                </c:pt>
                <c:pt idx="61">
                  <c:v>Week 9</c:v>
                </c:pt>
                <c:pt idx="62">
                  <c:v>Week 10</c:v>
                </c:pt>
                <c:pt idx="63">
                  <c:v>Week 11</c:v>
                </c:pt>
                <c:pt idx="64">
                  <c:v>Week 12</c:v>
                </c:pt>
                <c:pt idx="65">
                  <c:v>Week 13</c:v>
                </c:pt>
                <c:pt idx="66">
                  <c:v>Week 14</c:v>
                </c:pt>
                <c:pt idx="67">
                  <c:v>Week 15</c:v>
                </c:pt>
                <c:pt idx="68">
                  <c:v>Week 16</c:v>
                </c:pt>
                <c:pt idx="69">
                  <c:v>Week 17</c:v>
                </c:pt>
                <c:pt idx="70">
                  <c:v>Week 18</c:v>
                </c:pt>
                <c:pt idx="71">
                  <c:v>Week 19</c:v>
                </c:pt>
                <c:pt idx="72">
                  <c:v>Week 20</c:v>
                </c:pt>
                <c:pt idx="73">
                  <c:v>Week 21</c:v>
                </c:pt>
                <c:pt idx="74">
                  <c:v>Week 22</c:v>
                </c:pt>
                <c:pt idx="75">
                  <c:v>Week 23</c:v>
                </c:pt>
                <c:pt idx="76">
                  <c:v>Week 24</c:v>
                </c:pt>
                <c:pt idx="77">
                  <c:v>Week 25</c:v>
                </c:pt>
                <c:pt idx="78">
                  <c:v>Week 26</c:v>
                </c:pt>
                <c:pt idx="79">
                  <c:v>Week 27</c:v>
                </c:pt>
                <c:pt idx="80">
                  <c:v>Week 28</c:v>
                </c:pt>
                <c:pt idx="81">
                  <c:v>Week 29</c:v>
                </c:pt>
                <c:pt idx="82">
                  <c:v>Week 30</c:v>
                </c:pt>
                <c:pt idx="83">
                  <c:v>Week 31</c:v>
                </c:pt>
                <c:pt idx="84">
                  <c:v>Week 32</c:v>
                </c:pt>
                <c:pt idx="85">
                  <c:v>Week 33</c:v>
                </c:pt>
                <c:pt idx="86">
                  <c:v>Week 34</c:v>
                </c:pt>
                <c:pt idx="87">
                  <c:v>Week 35</c:v>
                </c:pt>
                <c:pt idx="88">
                  <c:v>Week 36</c:v>
                </c:pt>
                <c:pt idx="89">
                  <c:v>Week 37</c:v>
                </c:pt>
                <c:pt idx="90">
                  <c:v>Week 38</c:v>
                </c:pt>
                <c:pt idx="91">
                  <c:v>Week 39</c:v>
                </c:pt>
                <c:pt idx="92">
                  <c:v>Week 40</c:v>
                </c:pt>
                <c:pt idx="93">
                  <c:v>Week 41</c:v>
                </c:pt>
                <c:pt idx="94">
                  <c:v>Week 42</c:v>
                </c:pt>
                <c:pt idx="95">
                  <c:v>Week 43</c:v>
                </c:pt>
                <c:pt idx="96">
                  <c:v>Week 44</c:v>
                </c:pt>
                <c:pt idx="97">
                  <c:v>Week 45</c:v>
                </c:pt>
                <c:pt idx="98">
                  <c:v>Week 46</c:v>
                </c:pt>
                <c:pt idx="99">
                  <c:v>Week 47</c:v>
                </c:pt>
                <c:pt idx="100">
                  <c:v>Week 48</c:v>
                </c:pt>
                <c:pt idx="101">
                  <c:v>Week 49</c:v>
                </c:pt>
                <c:pt idx="102">
                  <c:v>Week 50</c:v>
                </c:pt>
                <c:pt idx="103">
                  <c:v>Week 51</c:v>
                </c:pt>
                <c:pt idx="104">
                  <c:v>Week 52</c:v>
                </c:pt>
                <c:pt idx="105">
                  <c:v>Week 1</c:v>
                </c:pt>
                <c:pt idx="106">
                  <c:v>Week 2</c:v>
                </c:pt>
              </c:strCache>
            </c:strRef>
          </c:cat>
          <c:val>
            <c:numRef>
              <c:f>'Figure 3 data'!$D$5:$D$111</c:f>
              <c:numCache>
                <c:formatCode>#,##0</c:formatCode>
                <c:ptCount val="107"/>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1678</c:v>
                </c:pt>
                <c:pt idx="18">
                  <c:v>1435</c:v>
                </c:pt>
                <c:pt idx="19">
                  <c:v>1421</c:v>
                </c:pt>
                <c:pt idx="20">
                  <c:v>1226</c:v>
                </c:pt>
                <c:pt idx="21">
                  <c:v>1128</c:v>
                </c:pt>
                <c:pt idx="22">
                  <c:v>1093</c:v>
                </c:pt>
                <c:pt idx="23">
                  <c:v>1034</c:v>
                </c:pt>
                <c:pt idx="24">
                  <c:v>1065</c:v>
                </c:pt>
                <c:pt idx="25">
                  <c:v>1008</c:v>
                </c:pt>
                <c:pt idx="26">
                  <c:v>983</c:v>
                </c:pt>
                <c:pt idx="27">
                  <c:v>977</c:v>
                </c:pt>
                <c:pt idx="28">
                  <c:v>1033</c:v>
                </c:pt>
                <c:pt idx="29">
                  <c:v>962</c:v>
                </c:pt>
                <c:pt idx="30">
                  <c:v>1043</c:v>
                </c:pt>
                <c:pt idx="31">
                  <c:v>1011</c:v>
                </c:pt>
                <c:pt idx="32">
                  <c:v>928</c:v>
                </c:pt>
                <c:pt idx="33">
                  <c:v>1046</c:v>
                </c:pt>
                <c:pt idx="34">
                  <c:v>1030</c:v>
                </c:pt>
                <c:pt idx="35">
                  <c:v>1050</c:v>
                </c:pt>
                <c:pt idx="36">
                  <c:v>1069</c:v>
                </c:pt>
                <c:pt idx="37">
                  <c:v>952</c:v>
                </c:pt>
                <c:pt idx="38">
                  <c:v>933</c:v>
                </c:pt>
                <c:pt idx="39">
                  <c:v>1196</c:v>
                </c:pt>
                <c:pt idx="40">
                  <c:v>1072</c:v>
                </c:pt>
                <c:pt idx="41">
                  <c:v>1134</c:v>
                </c:pt>
                <c:pt idx="42">
                  <c:v>1187</c:v>
                </c:pt>
                <c:pt idx="43">
                  <c:v>1262</c:v>
                </c:pt>
                <c:pt idx="44">
                  <c:v>1250</c:v>
                </c:pt>
                <c:pt idx="45">
                  <c:v>1338</c:v>
                </c:pt>
                <c:pt idx="46">
                  <c:v>1360</c:v>
                </c:pt>
                <c:pt idx="47">
                  <c:v>1329</c:v>
                </c:pt>
                <c:pt idx="48">
                  <c:v>1296</c:v>
                </c:pt>
                <c:pt idx="49">
                  <c:v>1284</c:v>
                </c:pt>
                <c:pt idx="50">
                  <c:v>1297</c:v>
                </c:pt>
                <c:pt idx="51">
                  <c:v>1205</c:v>
                </c:pt>
                <c:pt idx="52">
                  <c:v>1178</c:v>
                </c:pt>
                <c:pt idx="53">
                  <c:v>1720</c:v>
                </c:pt>
                <c:pt idx="54">
                  <c:v>1550</c:v>
                </c:pt>
                <c:pt idx="55">
                  <c:v>1559</c:v>
                </c:pt>
                <c:pt idx="56">
                  <c:v>1604</c:v>
                </c:pt>
                <c:pt idx="57">
                  <c:v>1506</c:v>
                </c:pt>
                <c:pt idx="58">
                  <c:v>1412</c:v>
                </c:pt>
                <c:pt idx="59">
                  <c:v>1422</c:v>
                </c:pt>
                <c:pt idx="60">
                  <c:v>1325</c:v>
                </c:pt>
                <c:pt idx="61">
                  <c:v>1204</c:v>
                </c:pt>
                <c:pt idx="62">
                  <c:v>1145</c:v>
                </c:pt>
                <c:pt idx="63">
                  <c:v>1114</c:v>
                </c:pt>
                <c:pt idx="64">
                  <c:v>1097</c:v>
                </c:pt>
                <c:pt idx="65">
                  <c:v>972</c:v>
                </c:pt>
                <c:pt idx="66">
                  <c:v>1058</c:v>
                </c:pt>
                <c:pt idx="67">
                  <c:v>1131</c:v>
                </c:pt>
                <c:pt idx="68">
                  <c:v>1112</c:v>
                </c:pt>
                <c:pt idx="69">
                  <c:v>1040</c:v>
                </c:pt>
                <c:pt idx="70">
                  <c:v>954</c:v>
                </c:pt>
                <c:pt idx="71">
                  <c:v>1076</c:v>
                </c:pt>
                <c:pt idx="72">
                  <c:v>1042</c:v>
                </c:pt>
                <c:pt idx="73">
                  <c:v>1098</c:v>
                </c:pt>
                <c:pt idx="74">
                  <c:v>1055</c:v>
                </c:pt>
                <c:pt idx="75">
                  <c:v>1150</c:v>
                </c:pt>
                <c:pt idx="76">
                  <c:v>1054</c:v>
                </c:pt>
                <c:pt idx="77">
                  <c:v>1055</c:v>
                </c:pt>
                <c:pt idx="78">
                  <c:v>1095</c:v>
                </c:pt>
                <c:pt idx="79">
                  <c:v>1087</c:v>
                </c:pt>
                <c:pt idx="80">
                  <c:v>1127</c:v>
                </c:pt>
                <c:pt idx="81">
                  <c:v>1126</c:v>
                </c:pt>
                <c:pt idx="82">
                  <c:v>1155</c:v>
                </c:pt>
                <c:pt idx="83">
                  <c:v>1073</c:v>
                </c:pt>
                <c:pt idx="84">
                  <c:v>1099</c:v>
                </c:pt>
                <c:pt idx="85">
                  <c:v>1171</c:v>
                </c:pt>
                <c:pt idx="86">
                  <c:v>1129</c:v>
                </c:pt>
                <c:pt idx="87">
                  <c:v>1180</c:v>
                </c:pt>
                <c:pt idx="88">
                  <c:v>1130</c:v>
                </c:pt>
                <c:pt idx="89">
                  <c:v>1259</c:v>
                </c:pt>
                <c:pt idx="90">
                  <c:v>1228</c:v>
                </c:pt>
                <c:pt idx="91">
                  <c:v>1255</c:v>
                </c:pt>
                <c:pt idx="92">
                  <c:v>1368</c:v>
                </c:pt>
                <c:pt idx="93">
                  <c:v>1345</c:v>
                </c:pt>
                <c:pt idx="94">
                  <c:v>1323</c:v>
                </c:pt>
                <c:pt idx="95">
                  <c:v>1342</c:v>
                </c:pt>
                <c:pt idx="96">
                  <c:v>1298</c:v>
                </c:pt>
                <c:pt idx="97">
                  <c:v>1338</c:v>
                </c:pt>
                <c:pt idx="98">
                  <c:v>1277</c:v>
                </c:pt>
                <c:pt idx="99">
                  <c:v>1286</c:v>
                </c:pt>
                <c:pt idx="100">
                  <c:v>1333</c:v>
                </c:pt>
                <c:pt idx="101">
                  <c:v>1326</c:v>
                </c:pt>
                <c:pt idx="102">
                  <c:v>1359</c:v>
                </c:pt>
                <c:pt idx="103">
                  <c:v>1337</c:v>
                </c:pt>
                <c:pt idx="104">
                  <c:v>1085</c:v>
                </c:pt>
                <c:pt idx="105">
                  <c:v>1231</c:v>
                </c:pt>
                <c:pt idx="106">
                  <c:v>1501</c:v>
                </c:pt>
              </c:numCache>
            </c:numRef>
          </c:val>
          <c:smooth val="0"/>
          <c:extLst>
            <c:ext xmlns:c16="http://schemas.microsoft.com/office/drawing/2014/chart" uri="{C3380CC4-5D6E-409C-BE32-E72D297353CC}">
              <c16:uniqueId val="{00000010-8A58-453A-83D1-BD16598B0D4C}"/>
            </c:ext>
          </c:extLst>
        </c:ser>
        <c:ser>
          <c:idx val="2"/>
          <c:order val="1"/>
          <c:tx>
            <c:strRef>
              <c:f>'Figure 3 data'!$E$4</c:f>
              <c:strCache>
                <c:ptCount val="1"/>
                <c:pt idx="0">
                  <c:v>5-year average</c:v>
                </c:pt>
              </c:strCache>
            </c:strRef>
          </c:tx>
          <c:spPr>
            <a:ln w="28575" cap="rnd">
              <a:solidFill>
                <a:schemeClr val="accent3"/>
              </a:solidFill>
              <a:round/>
            </a:ln>
            <a:effectLst/>
          </c:spPr>
          <c:marker>
            <c:symbol val="none"/>
          </c:marker>
          <c:cat>
            <c:strRef>
              <c:f>'Figure 3 data'!$B$5:$B$111</c:f>
              <c:strCache>
                <c:ptCount val="107"/>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pt idx="41">
                  <c:v>Week 42</c:v>
                </c:pt>
                <c:pt idx="42">
                  <c:v>Week 43</c:v>
                </c:pt>
                <c:pt idx="43">
                  <c:v>Week 44</c:v>
                </c:pt>
                <c:pt idx="44">
                  <c:v>Week 45</c:v>
                </c:pt>
                <c:pt idx="45">
                  <c:v>Week 46</c:v>
                </c:pt>
                <c:pt idx="46">
                  <c:v>Week 47</c:v>
                </c:pt>
                <c:pt idx="47">
                  <c:v>Week 48</c:v>
                </c:pt>
                <c:pt idx="48">
                  <c:v>Week 49</c:v>
                </c:pt>
                <c:pt idx="49">
                  <c:v>Week 50</c:v>
                </c:pt>
                <c:pt idx="50">
                  <c:v>Week 51</c:v>
                </c:pt>
                <c:pt idx="51">
                  <c:v>Week 52</c:v>
                </c:pt>
                <c:pt idx="52">
                  <c:v>Week 53</c:v>
                </c:pt>
                <c:pt idx="53">
                  <c:v>Week 1</c:v>
                </c:pt>
                <c:pt idx="54">
                  <c:v>Week 2</c:v>
                </c:pt>
                <c:pt idx="55">
                  <c:v>Week 3</c:v>
                </c:pt>
                <c:pt idx="56">
                  <c:v>Week 4</c:v>
                </c:pt>
                <c:pt idx="57">
                  <c:v>Week 5</c:v>
                </c:pt>
                <c:pt idx="58">
                  <c:v>Week 6</c:v>
                </c:pt>
                <c:pt idx="59">
                  <c:v>Week 7</c:v>
                </c:pt>
                <c:pt idx="60">
                  <c:v>Week 8</c:v>
                </c:pt>
                <c:pt idx="61">
                  <c:v>Week 9</c:v>
                </c:pt>
                <c:pt idx="62">
                  <c:v>Week 10</c:v>
                </c:pt>
                <c:pt idx="63">
                  <c:v>Week 11</c:v>
                </c:pt>
                <c:pt idx="64">
                  <c:v>Week 12</c:v>
                </c:pt>
                <c:pt idx="65">
                  <c:v>Week 13</c:v>
                </c:pt>
                <c:pt idx="66">
                  <c:v>Week 14</c:v>
                </c:pt>
                <c:pt idx="67">
                  <c:v>Week 15</c:v>
                </c:pt>
                <c:pt idx="68">
                  <c:v>Week 16</c:v>
                </c:pt>
                <c:pt idx="69">
                  <c:v>Week 17</c:v>
                </c:pt>
                <c:pt idx="70">
                  <c:v>Week 18</c:v>
                </c:pt>
                <c:pt idx="71">
                  <c:v>Week 19</c:v>
                </c:pt>
                <c:pt idx="72">
                  <c:v>Week 20</c:v>
                </c:pt>
                <c:pt idx="73">
                  <c:v>Week 21</c:v>
                </c:pt>
                <c:pt idx="74">
                  <c:v>Week 22</c:v>
                </c:pt>
                <c:pt idx="75">
                  <c:v>Week 23</c:v>
                </c:pt>
                <c:pt idx="76">
                  <c:v>Week 24</c:v>
                </c:pt>
                <c:pt idx="77">
                  <c:v>Week 25</c:v>
                </c:pt>
                <c:pt idx="78">
                  <c:v>Week 26</c:v>
                </c:pt>
                <c:pt idx="79">
                  <c:v>Week 27</c:v>
                </c:pt>
                <c:pt idx="80">
                  <c:v>Week 28</c:v>
                </c:pt>
                <c:pt idx="81">
                  <c:v>Week 29</c:v>
                </c:pt>
                <c:pt idx="82">
                  <c:v>Week 30</c:v>
                </c:pt>
                <c:pt idx="83">
                  <c:v>Week 31</c:v>
                </c:pt>
                <c:pt idx="84">
                  <c:v>Week 32</c:v>
                </c:pt>
                <c:pt idx="85">
                  <c:v>Week 33</c:v>
                </c:pt>
                <c:pt idx="86">
                  <c:v>Week 34</c:v>
                </c:pt>
                <c:pt idx="87">
                  <c:v>Week 35</c:v>
                </c:pt>
                <c:pt idx="88">
                  <c:v>Week 36</c:v>
                </c:pt>
                <c:pt idx="89">
                  <c:v>Week 37</c:v>
                </c:pt>
                <c:pt idx="90">
                  <c:v>Week 38</c:v>
                </c:pt>
                <c:pt idx="91">
                  <c:v>Week 39</c:v>
                </c:pt>
                <c:pt idx="92">
                  <c:v>Week 40</c:v>
                </c:pt>
                <c:pt idx="93">
                  <c:v>Week 41</c:v>
                </c:pt>
                <c:pt idx="94">
                  <c:v>Week 42</c:v>
                </c:pt>
                <c:pt idx="95">
                  <c:v>Week 43</c:v>
                </c:pt>
                <c:pt idx="96">
                  <c:v>Week 44</c:v>
                </c:pt>
                <c:pt idx="97">
                  <c:v>Week 45</c:v>
                </c:pt>
                <c:pt idx="98">
                  <c:v>Week 46</c:v>
                </c:pt>
                <c:pt idx="99">
                  <c:v>Week 47</c:v>
                </c:pt>
                <c:pt idx="100">
                  <c:v>Week 48</c:v>
                </c:pt>
                <c:pt idx="101">
                  <c:v>Week 49</c:v>
                </c:pt>
                <c:pt idx="102">
                  <c:v>Week 50</c:v>
                </c:pt>
                <c:pt idx="103">
                  <c:v>Week 51</c:v>
                </c:pt>
                <c:pt idx="104">
                  <c:v>Week 52</c:v>
                </c:pt>
                <c:pt idx="105">
                  <c:v>Week 1</c:v>
                </c:pt>
                <c:pt idx="106">
                  <c:v>Week 2</c:v>
                </c:pt>
              </c:strCache>
            </c:strRef>
          </c:cat>
          <c:val>
            <c:numRef>
              <c:f>'Figure 3 data'!$E$5:$E$111</c:f>
              <c:numCache>
                <c:formatCode>#,##0</c:formatCode>
                <c:ptCount val="107"/>
                <c:pt idx="0">
                  <c:v>1276</c:v>
                </c:pt>
                <c:pt idx="1">
                  <c:v>1560</c:v>
                </c:pt>
                <c:pt idx="2">
                  <c:v>1382</c:v>
                </c:pt>
                <c:pt idx="3">
                  <c:v>1317</c:v>
                </c:pt>
                <c:pt idx="4">
                  <c:v>1280</c:v>
                </c:pt>
                <c:pt idx="5">
                  <c:v>1254</c:v>
                </c:pt>
                <c:pt idx="6">
                  <c:v>1259</c:v>
                </c:pt>
                <c:pt idx="7">
                  <c:v>1247</c:v>
                </c:pt>
                <c:pt idx="8">
                  <c:v>1165</c:v>
                </c:pt>
                <c:pt idx="9">
                  <c:v>1229</c:v>
                </c:pt>
                <c:pt idx="10">
                  <c:v>1169</c:v>
                </c:pt>
                <c:pt idx="11">
                  <c:v>1120</c:v>
                </c:pt>
                <c:pt idx="12">
                  <c:v>1118</c:v>
                </c:pt>
                <c:pt idx="13">
                  <c:v>1098</c:v>
                </c:pt>
                <c:pt idx="14">
                  <c:v>1100</c:v>
                </c:pt>
                <c:pt idx="15">
                  <c:v>1067</c:v>
                </c:pt>
                <c:pt idx="16">
                  <c:v>1087</c:v>
                </c:pt>
                <c:pt idx="17">
                  <c:v>1079</c:v>
                </c:pt>
                <c:pt idx="18">
                  <c:v>1034</c:v>
                </c:pt>
                <c:pt idx="19">
                  <c:v>1064</c:v>
                </c:pt>
                <c:pt idx="20">
                  <c:v>1045</c:v>
                </c:pt>
                <c:pt idx="21">
                  <c:v>1017</c:v>
                </c:pt>
                <c:pt idx="22">
                  <c:v>1056</c:v>
                </c:pt>
                <c:pt idx="23">
                  <c:v>1000</c:v>
                </c:pt>
                <c:pt idx="24">
                  <c:v>1019</c:v>
                </c:pt>
                <c:pt idx="25">
                  <c:v>1026</c:v>
                </c:pt>
                <c:pt idx="26">
                  <c:v>1018</c:v>
                </c:pt>
                <c:pt idx="27">
                  <c:v>1025</c:v>
                </c:pt>
                <c:pt idx="28">
                  <c:v>996</c:v>
                </c:pt>
                <c:pt idx="29">
                  <c:v>977</c:v>
                </c:pt>
                <c:pt idx="30">
                  <c:v>994</c:v>
                </c:pt>
                <c:pt idx="31">
                  <c:v>1003</c:v>
                </c:pt>
                <c:pt idx="32">
                  <c:v>992</c:v>
                </c:pt>
                <c:pt idx="33">
                  <c:v>999</c:v>
                </c:pt>
                <c:pt idx="34">
                  <c:v>983</c:v>
                </c:pt>
                <c:pt idx="35">
                  <c:v>988</c:v>
                </c:pt>
                <c:pt idx="36">
                  <c:v>1008</c:v>
                </c:pt>
                <c:pt idx="37">
                  <c:v>1007</c:v>
                </c:pt>
                <c:pt idx="38">
                  <c:v>1046</c:v>
                </c:pt>
                <c:pt idx="39">
                  <c:v>1038</c:v>
                </c:pt>
                <c:pt idx="40">
                  <c:v>1079</c:v>
                </c:pt>
                <c:pt idx="41">
                  <c:v>1062</c:v>
                </c:pt>
                <c:pt idx="42">
                  <c:v>1052</c:v>
                </c:pt>
                <c:pt idx="43">
                  <c:v>1079</c:v>
                </c:pt>
                <c:pt idx="44">
                  <c:v>1105</c:v>
                </c:pt>
                <c:pt idx="45">
                  <c:v>1139</c:v>
                </c:pt>
                <c:pt idx="46">
                  <c:v>1130</c:v>
                </c:pt>
                <c:pt idx="47">
                  <c:v>1130</c:v>
                </c:pt>
                <c:pt idx="48">
                  <c:v>1140</c:v>
                </c:pt>
                <c:pt idx="49">
                  <c:v>1236</c:v>
                </c:pt>
                <c:pt idx="50">
                  <c:v>1272</c:v>
                </c:pt>
                <c:pt idx="51">
                  <c:v>1061</c:v>
                </c:pt>
                <c:pt idx="52">
                  <c:v>1018</c:v>
                </c:pt>
                <c:pt idx="53">
                  <c:v>1276</c:v>
                </c:pt>
                <c:pt idx="54">
                  <c:v>1560</c:v>
                </c:pt>
                <c:pt idx="55">
                  <c:v>1382</c:v>
                </c:pt>
                <c:pt idx="56">
                  <c:v>1317</c:v>
                </c:pt>
                <c:pt idx="57">
                  <c:v>1280</c:v>
                </c:pt>
                <c:pt idx="58">
                  <c:v>1254</c:v>
                </c:pt>
                <c:pt idx="59">
                  <c:v>1259</c:v>
                </c:pt>
                <c:pt idx="60">
                  <c:v>1247</c:v>
                </c:pt>
                <c:pt idx="61">
                  <c:v>1165</c:v>
                </c:pt>
                <c:pt idx="62">
                  <c:v>1229</c:v>
                </c:pt>
                <c:pt idx="63">
                  <c:v>1169</c:v>
                </c:pt>
                <c:pt idx="64">
                  <c:v>1120</c:v>
                </c:pt>
                <c:pt idx="65">
                  <c:v>1118</c:v>
                </c:pt>
                <c:pt idx="66">
                  <c:v>1098</c:v>
                </c:pt>
                <c:pt idx="67">
                  <c:v>1100</c:v>
                </c:pt>
                <c:pt idx="68">
                  <c:v>1067</c:v>
                </c:pt>
                <c:pt idx="69">
                  <c:v>1087</c:v>
                </c:pt>
                <c:pt idx="70">
                  <c:v>1079</c:v>
                </c:pt>
                <c:pt idx="71">
                  <c:v>1034</c:v>
                </c:pt>
                <c:pt idx="72">
                  <c:v>1064</c:v>
                </c:pt>
                <c:pt idx="73">
                  <c:v>1045</c:v>
                </c:pt>
                <c:pt idx="74">
                  <c:v>1017</c:v>
                </c:pt>
                <c:pt idx="75">
                  <c:v>1056</c:v>
                </c:pt>
                <c:pt idx="76">
                  <c:v>1000</c:v>
                </c:pt>
                <c:pt idx="77">
                  <c:v>1019</c:v>
                </c:pt>
                <c:pt idx="78">
                  <c:v>1026</c:v>
                </c:pt>
                <c:pt idx="79">
                  <c:v>1018</c:v>
                </c:pt>
                <c:pt idx="80">
                  <c:v>1025</c:v>
                </c:pt>
                <c:pt idx="81">
                  <c:v>996</c:v>
                </c:pt>
                <c:pt idx="82">
                  <c:v>977</c:v>
                </c:pt>
                <c:pt idx="83">
                  <c:v>994</c:v>
                </c:pt>
                <c:pt idx="84">
                  <c:v>1003</c:v>
                </c:pt>
                <c:pt idx="85">
                  <c:v>992</c:v>
                </c:pt>
                <c:pt idx="86">
                  <c:v>999</c:v>
                </c:pt>
                <c:pt idx="87">
                  <c:v>983</c:v>
                </c:pt>
                <c:pt idx="88">
                  <c:v>988</c:v>
                </c:pt>
                <c:pt idx="89">
                  <c:v>1008</c:v>
                </c:pt>
                <c:pt idx="90">
                  <c:v>1007</c:v>
                </c:pt>
                <c:pt idx="91">
                  <c:v>1046</c:v>
                </c:pt>
                <c:pt idx="92">
                  <c:v>1038</c:v>
                </c:pt>
                <c:pt idx="93">
                  <c:v>1079</c:v>
                </c:pt>
                <c:pt idx="94">
                  <c:v>1062</c:v>
                </c:pt>
                <c:pt idx="95">
                  <c:v>1052</c:v>
                </c:pt>
                <c:pt idx="96">
                  <c:v>1079</c:v>
                </c:pt>
                <c:pt idx="97">
                  <c:v>1105</c:v>
                </c:pt>
                <c:pt idx="98">
                  <c:v>1139</c:v>
                </c:pt>
                <c:pt idx="99">
                  <c:v>1130</c:v>
                </c:pt>
                <c:pt idx="100">
                  <c:v>1130</c:v>
                </c:pt>
                <c:pt idx="101">
                  <c:v>1140</c:v>
                </c:pt>
                <c:pt idx="102">
                  <c:v>1236</c:v>
                </c:pt>
                <c:pt idx="103">
                  <c:v>1272</c:v>
                </c:pt>
                <c:pt idx="104">
                  <c:v>1061</c:v>
                </c:pt>
                <c:pt idx="105">
                  <c:v>1391</c:v>
                </c:pt>
                <c:pt idx="106">
                  <c:v>1528</c:v>
                </c:pt>
              </c:numCache>
            </c:numRef>
          </c:val>
          <c:smooth val="0"/>
          <c:extLst>
            <c:ext xmlns:c16="http://schemas.microsoft.com/office/drawing/2014/chart" uri="{C3380CC4-5D6E-409C-BE32-E72D297353CC}">
              <c16:uniqueId val="{00000021-8A58-453A-83D1-BD16598B0D4C}"/>
            </c:ext>
          </c:extLst>
        </c:ser>
        <c:ser>
          <c:idx val="1"/>
          <c:order val="2"/>
          <c:tx>
            <c:strRef>
              <c:f>'Figure 3 data'!$F$4</c:f>
              <c:strCache>
                <c:ptCount val="1"/>
                <c:pt idx="0">
                  <c:v>COVID-19 deaths</c:v>
                </c:pt>
              </c:strCache>
            </c:strRef>
          </c:tx>
          <c:spPr>
            <a:ln w="28575" cap="rnd">
              <a:solidFill>
                <a:schemeClr val="accent2"/>
              </a:solidFill>
              <a:round/>
            </a:ln>
            <a:effectLst/>
          </c:spPr>
          <c:marker>
            <c:symbol val="none"/>
          </c:marker>
          <c:cat>
            <c:strRef>
              <c:f>'Figure 3 data'!$B$5:$B$111</c:f>
              <c:strCache>
                <c:ptCount val="107"/>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pt idx="41">
                  <c:v>Week 42</c:v>
                </c:pt>
                <c:pt idx="42">
                  <c:v>Week 43</c:v>
                </c:pt>
                <c:pt idx="43">
                  <c:v>Week 44</c:v>
                </c:pt>
                <c:pt idx="44">
                  <c:v>Week 45</c:v>
                </c:pt>
                <c:pt idx="45">
                  <c:v>Week 46</c:v>
                </c:pt>
                <c:pt idx="46">
                  <c:v>Week 47</c:v>
                </c:pt>
                <c:pt idx="47">
                  <c:v>Week 48</c:v>
                </c:pt>
                <c:pt idx="48">
                  <c:v>Week 49</c:v>
                </c:pt>
                <c:pt idx="49">
                  <c:v>Week 50</c:v>
                </c:pt>
                <c:pt idx="50">
                  <c:v>Week 51</c:v>
                </c:pt>
                <c:pt idx="51">
                  <c:v>Week 52</c:v>
                </c:pt>
                <c:pt idx="52">
                  <c:v>Week 53</c:v>
                </c:pt>
                <c:pt idx="53">
                  <c:v>Week 1</c:v>
                </c:pt>
                <c:pt idx="54">
                  <c:v>Week 2</c:v>
                </c:pt>
                <c:pt idx="55">
                  <c:v>Week 3</c:v>
                </c:pt>
                <c:pt idx="56">
                  <c:v>Week 4</c:v>
                </c:pt>
                <c:pt idx="57">
                  <c:v>Week 5</c:v>
                </c:pt>
                <c:pt idx="58">
                  <c:v>Week 6</c:v>
                </c:pt>
                <c:pt idx="59">
                  <c:v>Week 7</c:v>
                </c:pt>
                <c:pt idx="60">
                  <c:v>Week 8</c:v>
                </c:pt>
                <c:pt idx="61">
                  <c:v>Week 9</c:v>
                </c:pt>
                <c:pt idx="62">
                  <c:v>Week 10</c:v>
                </c:pt>
                <c:pt idx="63">
                  <c:v>Week 11</c:v>
                </c:pt>
                <c:pt idx="64">
                  <c:v>Week 12</c:v>
                </c:pt>
                <c:pt idx="65">
                  <c:v>Week 13</c:v>
                </c:pt>
                <c:pt idx="66">
                  <c:v>Week 14</c:v>
                </c:pt>
                <c:pt idx="67">
                  <c:v>Week 15</c:v>
                </c:pt>
                <c:pt idx="68">
                  <c:v>Week 16</c:v>
                </c:pt>
                <c:pt idx="69">
                  <c:v>Week 17</c:v>
                </c:pt>
                <c:pt idx="70">
                  <c:v>Week 18</c:v>
                </c:pt>
                <c:pt idx="71">
                  <c:v>Week 19</c:v>
                </c:pt>
                <c:pt idx="72">
                  <c:v>Week 20</c:v>
                </c:pt>
                <c:pt idx="73">
                  <c:v>Week 21</c:v>
                </c:pt>
                <c:pt idx="74">
                  <c:v>Week 22</c:v>
                </c:pt>
                <c:pt idx="75">
                  <c:v>Week 23</c:v>
                </c:pt>
                <c:pt idx="76">
                  <c:v>Week 24</c:v>
                </c:pt>
                <c:pt idx="77">
                  <c:v>Week 25</c:v>
                </c:pt>
                <c:pt idx="78">
                  <c:v>Week 26</c:v>
                </c:pt>
                <c:pt idx="79">
                  <c:v>Week 27</c:v>
                </c:pt>
                <c:pt idx="80">
                  <c:v>Week 28</c:v>
                </c:pt>
                <c:pt idx="81">
                  <c:v>Week 29</c:v>
                </c:pt>
                <c:pt idx="82">
                  <c:v>Week 30</c:v>
                </c:pt>
                <c:pt idx="83">
                  <c:v>Week 31</c:v>
                </c:pt>
                <c:pt idx="84">
                  <c:v>Week 32</c:v>
                </c:pt>
                <c:pt idx="85">
                  <c:v>Week 33</c:v>
                </c:pt>
                <c:pt idx="86">
                  <c:v>Week 34</c:v>
                </c:pt>
                <c:pt idx="87">
                  <c:v>Week 35</c:v>
                </c:pt>
                <c:pt idx="88">
                  <c:v>Week 36</c:v>
                </c:pt>
                <c:pt idx="89">
                  <c:v>Week 37</c:v>
                </c:pt>
                <c:pt idx="90">
                  <c:v>Week 38</c:v>
                </c:pt>
                <c:pt idx="91">
                  <c:v>Week 39</c:v>
                </c:pt>
                <c:pt idx="92">
                  <c:v>Week 40</c:v>
                </c:pt>
                <c:pt idx="93">
                  <c:v>Week 41</c:v>
                </c:pt>
                <c:pt idx="94">
                  <c:v>Week 42</c:v>
                </c:pt>
                <c:pt idx="95">
                  <c:v>Week 43</c:v>
                </c:pt>
                <c:pt idx="96">
                  <c:v>Week 44</c:v>
                </c:pt>
                <c:pt idx="97">
                  <c:v>Week 45</c:v>
                </c:pt>
                <c:pt idx="98">
                  <c:v>Week 46</c:v>
                </c:pt>
                <c:pt idx="99">
                  <c:v>Week 47</c:v>
                </c:pt>
                <c:pt idx="100">
                  <c:v>Week 48</c:v>
                </c:pt>
                <c:pt idx="101">
                  <c:v>Week 49</c:v>
                </c:pt>
                <c:pt idx="102">
                  <c:v>Week 50</c:v>
                </c:pt>
                <c:pt idx="103">
                  <c:v>Week 51</c:v>
                </c:pt>
                <c:pt idx="104">
                  <c:v>Week 52</c:v>
                </c:pt>
                <c:pt idx="105">
                  <c:v>Week 1</c:v>
                </c:pt>
                <c:pt idx="106">
                  <c:v>Week 2</c:v>
                </c:pt>
              </c:strCache>
            </c:strRef>
          </c:cat>
          <c:val>
            <c:numRef>
              <c:f>'Figure 3 data'!$F$5:$F$111</c:f>
              <c:numCache>
                <c:formatCode>#,##0</c:formatCode>
                <c:ptCount val="107"/>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663</c:v>
                </c:pt>
                <c:pt idx="17">
                  <c:v>527</c:v>
                </c:pt>
                <c:pt idx="18">
                  <c:v>414</c:v>
                </c:pt>
                <c:pt idx="19">
                  <c:v>336</c:v>
                </c:pt>
                <c:pt idx="20">
                  <c:v>230</c:v>
                </c:pt>
                <c:pt idx="21">
                  <c:v>131</c:v>
                </c:pt>
                <c:pt idx="22">
                  <c:v>91</c:v>
                </c:pt>
                <c:pt idx="23">
                  <c:v>67</c:v>
                </c:pt>
                <c:pt idx="24">
                  <c:v>49</c:v>
                </c:pt>
                <c:pt idx="25">
                  <c:v>36</c:v>
                </c:pt>
                <c:pt idx="26">
                  <c:v>19</c:v>
                </c:pt>
                <c:pt idx="27">
                  <c:v>13</c:v>
                </c:pt>
                <c:pt idx="28">
                  <c:v>6</c:v>
                </c:pt>
                <c:pt idx="29">
                  <c:v>8</c:v>
                </c:pt>
                <c:pt idx="30">
                  <c:v>6</c:v>
                </c:pt>
                <c:pt idx="31">
                  <c:v>5</c:v>
                </c:pt>
                <c:pt idx="32">
                  <c:v>3</c:v>
                </c:pt>
                <c:pt idx="33">
                  <c:v>5</c:v>
                </c:pt>
                <c:pt idx="34">
                  <c:v>7</c:v>
                </c:pt>
                <c:pt idx="35">
                  <c:v>2</c:v>
                </c:pt>
                <c:pt idx="36">
                  <c:v>5</c:v>
                </c:pt>
                <c:pt idx="37">
                  <c:v>11</c:v>
                </c:pt>
                <c:pt idx="38">
                  <c:v>10</c:v>
                </c:pt>
                <c:pt idx="39">
                  <c:v>20</c:v>
                </c:pt>
                <c:pt idx="40">
                  <c:v>25</c:v>
                </c:pt>
                <c:pt idx="41">
                  <c:v>76</c:v>
                </c:pt>
                <c:pt idx="42">
                  <c:v>107</c:v>
                </c:pt>
                <c:pt idx="43">
                  <c:v>168</c:v>
                </c:pt>
                <c:pt idx="44">
                  <c:v>209</c:v>
                </c:pt>
                <c:pt idx="45">
                  <c:v>280</c:v>
                </c:pt>
                <c:pt idx="46">
                  <c:v>249</c:v>
                </c:pt>
                <c:pt idx="47">
                  <c:v>252</c:v>
                </c:pt>
                <c:pt idx="48">
                  <c:v>233</c:v>
                </c:pt>
                <c:pt idx="49">
                  <c:v>227</c:v>
                </c:pt>
                <c:pt idx="50">
                  <c:v>208</c:v>
                </c:pt>
                <c:pt idx="51">
                  <c:v>203</c:v>
                </c:pt>
                <c:pt idx="52">
                  <c:v>187</c:v>
                </c:pt>
                <c:pt idx="53">
                  <c:v>392</c:v>
                </c:pt>
                <c:pt idx="54">
                  <c:v>373</c:v>
                </c:pt>
                <c:pt idx="55">
                  <c:v>452</c:v>
                </c:pt>
                <c:pt idx="56">
                  <c:v>444</c:v>
                </c:pt>
                <c:pt idx="57">
                  <c:v>377</c:v>
                </c:pt>
                <c:pt idx="58">
                  <c:v>325</c:v>
                </c:pt>
                <c:pt idx="59">
                  <c:v>291</c:v>
                </c:pt>
                <c:pt idx="60">
                  <c:v>230</c:v>
                </c:pt>
                <c:pt idx="61">
                  <c:v>142</c:v>
                </c:pt>
                <c:pt idx="62">
                  <c:v>104</c:v>
                </c:pt>
                <c:pt idx="63">
                  <c:v>68</c:v>
                </c:pt>
                <c:pt idx="64">
                  <c:v>62</c:v>
                </c:pt>
                <c:pt idx="65">
                  <c:v>38</c:v>
                </c:pt>
                <c:pt idx="66">
                  <c:v>34</c:v>
                </c:pt>
                <c:pt idx="67">
                  <c:v>24</c:v>
                </c:pt>
                <c:pt idx="68">
                  <c:v>23</c:v>
                </c:pt>
                <c:pt idx="69">
                  <c:v>19</c:v>
                </c:pt>
                <c:pt idx="70">
                  <c:v>7</c:v>
                </c:pt>
                <c:pt idx="71">
                  <c:v>6</c:v>
                </c:pt>
                <c:pt idx="72">
                  <c:v>4</c:v>
                </c:pt>
                <c:pt idx="73">
                  <c:v>8</c:v>
                </c:pt>
                <c:pt idx="74">
                  <c:v>8</c:v>
                </c:pt>
                <c:pt idx="75">
                  <c:v>7</c:v>
                </c:pt>
                <c:pt idx="76">
                  <c:v>13</c:v>
                </c:pt>
                <c:pt idx="77">
                  <c:v>17</c:v>
                </c:pt>
                <c:pt idx="78">
                  <c:v>22</c:v>
                </c:pt>
                <c:pt idx="79">
                  <c:v>31</c:v>
                </c:pt>
                <c:pt idx="80">
                  <c:v>47</c:v>
                </c:pt>
                <c:pt idx="81">
                  <c:v>56</c:v>
                </c:pt>
                <c:pt idx="82">
                  <c:v>46</c:v>
                </c:pt>
                <c:pt idx="83">
                  <c:v>54</c:v>
                </c:pt>
                <c:pt idx="84">
                  <c:v>41</c:v>
                </c:pt>
                <c:pt idx="85">
                  <c:v>41</c:v>
                </c:pt>
                <c:pt idx="86">
                  <c:v>49</c:v>
                </c:pt>
                <c:pt idx="87">
                  <c:v>58</c:v>
                </c:pt>
                <c:pt idx="88">
                  <c:v>80</c:v>
                </c:pt>
                <c:pt idx="89">
                  <c:v>135</c:v>
                </c:pt>
                <c:pt idx="90">
                  <c:v>167</c:v>
                </c:pt>
                <c:pt idx="91">
                  <c:v>143</c:v>
                </c:pt>
                <c:pt idx="92">
                  <c:v>131</c:v>
                </c:pt>
                <c:pt idx="93">
                  <c:v>141</c:v>
                </c:pt>
                <c:pt idx="94">
                  <c:v>131</c:v>
                </c:pt>
                <c:pt idx="95">
                  <c:v>135</c:v>
                </c:pt>
                <c:pt idx="96">
                  <c:v>140</c:v>
                </c:pt>
                <c:pt idx="97">
                  <c:v>116</c:v>
                </c:pt>
                <c:pt idx="98">
                  <c:v>96</c:v>
                </c:pt>
                <c:pt idx="99">
                  <c:v>98</c:v>
                </c:pt>
                <c:pt idx="100">
                  <c:v>91</c:v>
                </c:pt>
                <c:pt idx="101">
                  <c:v>85</c:v>
                </c:pt>
                <c:pt idx="102">
                  <c:v>69</c:v>
                </c:pt>
                <c:pt idx="103">
                  <c:v>53</c:v>
                </c:pt>
                <c:pt idx="104">
                  <c:v>45</c:v>
                </c:pt>
                <c:pt idx="105">
                  <c:v>72</c:v>
                </c:pt>
                <c:pt idx="106">
                  <c:v>132</c:v>
                </c:pt>
              </c:numCache>
            </c:numRef>
          </c:val>
          <c:smooth val="0"/>
          <c:extLst>
            <c:ext xmlns:c16="http://schemas.microsoft.com/office/drawing/2014/chart" uri="{C3380CC4-5D6E-409C-BE32-E72D297353CC}">
              <c16:uniqueId val="{00000032-8A58-453A-83D1-BD16598B0D4C}"/>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Week number</a:t>
                </a:r>
              </a:p>
            </c:rich>
          </c:tx>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2"/>
        <c:noMultiLvlLbl val="1"/>
      </c:catAx>
      <c:valAx>
        <c:axId val="522538912"/>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Deaths</a:t>
                </a:r>
              </a:p>
            </c:rich>
          </c:tx>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76365688135136955"/>
          <c:y val="7.1592121850910365E-2"/>
          <c:w val="0.19583584359647352"/>
          <c:h val="0.24499357265381197"/>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11 data'!$A$35</c:f>
          <c:strCache>
            <c:ptCount val="1"/>
            <c:pt idx="0">
              <c:v>Figure 11: Age standardised rates for deaths involving COVID-19 between 1st March 2020 and 31st December 2021 in NHS health boards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6407238945268089E-2"/>
          <c:y val="0.10902256998668486"/>
          <c:w val="0.93996540497850689"/>
          <c:h val="0.80185832034153626"/>
        </c:manualLayout>
      </c:layout>
      <c:barChart>
        <c:barDir val="col"/>
        <c:grouping val="clustered"/>
        <c:varyColors val="0"/>
        <c:ser>
          <c:idx val="0"/>
          <c:order val="0"/>
          <c:tx>
            <c:strRef>
              <c:f>'Figure 11 data'!$B$3</c:f>
              <c:strCache>
                <c:ptCount val="1"/>
                <c:pt idx="0">
                  <c:v>rate</c:v>
                </c:pt>
              </c:strCache>
            </c:strRef>
          </c:tx>
          <c:spPr>
            <a:solidFill>
              <a:schemeClr val="accent5">
                <a:lumMod val="60000"/>
                <a:lumOff val="40000"/>
              </a:schemeClr>
            </a:solidFill>
            <a:ln>
              <a:noFill/>
            </a:ln>
            <a:effectLst/>
          </c:spPr>
          <c:invertIfNegative val="0"/>
          <c:errBars>
            <c:errBarType val="both"/>
            <c:errValType val="cust"/>
            <c:noEndCap val="0"/>
            <c:plus>
              <c:numRef>
                <c:f>'Figure 11 data'!$E$6:$E$18</c:f>
                <c:numCache>
                  <c:formatCode>General</c:formatCode>
                  <c:ptCount val="13"/>
                  <c:pt idx="0">
                    <c:v>10.200000000000017</c:v>
                  </c:pt>
                  <c:pt idx="1">
                    <c:v>13.100000000000009</c:v>
                  </c:pt>
                  <c:pt idx="2">
                    <c:v>9.6999999999999957</c:v>
                  </c:pt>
                  <c:pt idx="3">
                    <c:v>8.2999999999999972</c:v>
                  </c:pt>
                  <c:pt idx="4">
                    <c:v>11.5</c:v>
                  </c:pt>
                  <c:pt idx="5">
                    <c:v>6.2999999999999972</c:v>
                  </c:pt>
                  <c:pt idx="6">
                    <c:v>7.1999999999999886</c:v>
                  </c:pt>
                  <c:pt idx="7">
                    <c:v>6</c:v>
                  </c:pt>
                  <c:pt idx="8">
                    <c:v>9.2999999999999829</c:v>
                  </c:pt>
                  <c:pt idx="9">
                    <c:v>6.8000000000000114</c:v>
                  </c:pt>
                  <c:pt idx="10">
                    <c:v>20.499999999999996</c:v>
                  </c:pt>
                  <c:pt idx="11">
                    <c:v>8</c:v>
                  </c:pt>
                  <c:pt idx="12">
                    <c:v>16.600000000000001</c:v>
                  </c:pt>
                </c:numCache>
              </c:numRef>
            </c:plus>
            <c:minus>
              <c:numRef>
                <c:f>'Figure 11 data'!$E$6:$E$18</c:f>
                <c:numCache>
                  <c:formatCode>General</c:formatCode>
                  <c:ptCount val="13"/>
                  <c:pt idx="0">
                    <c:v>10.200000000000017</c:v>
                  </c:pt>
                  <c:pt idx="1">
                    <c:v>13.100000000000009</c:v>
                  </c:pt>
                  <c:pt idx="2">
                    <c:v>9.6999999999999957</c:v>
                  </c:pt>
                  <c:pt idx="3">
                    <c:v>8.2999999999999972</c:v>
                  </c:pt>
                  <c:pt idx="4">
                    <c:v>11.5</c:v>
                  </c:pt>
                  <c:pt idx="5">
                    <c:v>6.2999999999999972</c:v>
                  </c:pt>
                  <c:pt idx="6">
                    <c:v>7.1999999999999886</c:v>
                  </c:pt>
                  <c:pt idx="7">
                    <c:v>6</c:v>
                  </c:pt>
                  <c:pt idx="8">
                    <c:v>9.2999999999999829</c:v>
                  </c:pt>
                  <c:pt idx="9">
                    <c:v>6.8000000000000114</c:v>
                  </c:pt>
                  <c:pt idx="10">
                    <c:v>20.499999999999996</c:v>
                  </c:pt>
                  <c:pt idx="11">
                    <c:v>8</c:v>
                  </c:pt>
                  <c:pt idx="12">
                    <c:v>16.600000000000001</c:v>
                  </c:pt>
                </c:numCache>
              </c:numRef>
            </c:minus>
            <c:spPr>
              <a:noFill/>
              <a:ln w="15875" cap="flat" cmpd="sng" algn="ctr">
                <a:solidFill>
                  <a:schemeClr val="bg2">
                    <a:lumMod val="50000"/>
                  </a:schemeClr>
                </a:solidFill>
                <a:round/>
              </a:ln>
              <a:effectLst/>
            </c:spPr>
          </c:errBars>
          <c:cat>
            <c:strRef>
              <c:f>'Figure 11 data'!$A$6:$A$18</c:f>
              <c:strCache>
                <c:ptCount val="13"/>
                <c:pt idx="0">
                  <c:v>Ayrshire and Arran</c:v>
                </c:pt>
                <c:pt idx="1">
                  <c:v>Borders</c:v>
                </c:pt>
                <c:pt idx="2">
                  <c:v>Dumfries and Galloway </c:v>
                </c:pt>
                <c:pt idx="3">
                  <c:v>Fife </c:v>
                </c:pt>
                <c:pt idx="4">
                  <c:v>Forth Valley</c:v>
                </c:pt>
                <c:pt idx="5">
                  <c:v>Grampian</c:v>
                </c:pt>
                <c:pt idx="6">
                  <c:v>Greater Glasgow and Clyde</c:v>
                </c:pt>
                <c:pt idx="7">
                  <c:v>Highland</c:v>
                </c:pt>
                <c:pt idx="8">
                  <c:v>Lanarkshire</c:v>
                </c:pt>
                <c:pt idx="9">
                  <c:v>Lothian</c:v>
                </c:pt>
                <c:pt idx="10">
                  <c:v>Shetland</c:v>
                </c:pt>
                <c:pt idx="11">
                  <c:v>Tayside</c:v>
                </c:pt>
                <c:pt idx="12">
                  <c:v>Western Isles</c:v>
                </c:pt>
              </c:strCache>
            </c:strRef>
          </c:cat>
          <c:val>
            <c:numRef>
              <c:f>'Figure 11 data'!$B$6:$B$18</c:f>
              <c:numCache>
                <c:formatCode>0.0</c:formatCode>
                <c:ptCount val="13"/>
                <c:pt idx="0">
                  <c:v>178.3</c:v>
                </c:pt>
                <c:pt idx="1">
                  <c:v>96.4</c:v>
                </c:pt>
                <c:pt idx="2">
                  <c:v>73.099999999999994</c:v>
                </c:pt>
                <c:pt idx="3">
                  <c:v>109.1</c:v>
                </c:pt>
                <c:pt idx="4">
                  <c:v>160.5</c:v>
                </c:pt>
                <c:pt idx="5">
                  <c:v>88.7</c:v>
                </c:pt>
                <c:pt idx="6">
                  <c:v>221</c:v>
                </c:pt>
                <c:pt idx="7">
                  <c:v>54.5</c:v>
                </c:pt>
                <c:pt idx="8">
                  <c:v>212.6</c:v>
                </c:pt>
                <c:pt idx="9">
                  <c:v>145.80000000000001</c:v>
                </c:pt>
                <c:pt idx="10">
                  <c:v>37.299999999999997</c:v>
                </c:pt>
                <c:pt idx="11">
                  <c:v>125.6</c:v>
                </c:pt>
                <c:pt idx="12">
                  <c:v>40.5</c:v>
                </c:pt>
              </c:numCache>
            </c:numRef>
          </c:val>
          <c:extLst>
            <c:ext xmlns:c16="http://schemas.microsoft.com/office/drawing/2014/chart" uri="{C3380CC4-5D6E-409C-BE32-E72D297353CC}">
              <c16:uniqueId val="{00000000-6ABA-4A1B-A988-A9F4D01C450E}"/>
            </c:ext>
          </c:extLst>
        </c:ser>
        <c:dLbls>
          <c:showLegendKey val="0"/>
          <c:showVal val="0"/>
          <c:showCatName val="0"/>
          <c:showSerName val="0"/>
          <c:showPercent val="0"/>
          <c:showBubbleSize val="0"/>
        </c:dLbls>
        <c:gapWidth val="89"/>
        <c:overlap val="-27"/>
        <c:axId val="686857056"/>
        <c:axId val="686851480"/>
      </c:barChart>
      <c:catAx>
        <c:axId val="6868570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6851480"/>
        <c:crosses val="autoZero"/>
        <c:auto val="1"/>
        <c:lblAlgn val="ctr"/>
        <c:lblOffset val="100"/>
        <c:noMultiLvlLbl val="0"/>
      </c:catAx>
      <c:valAx>
        <c:axId val="686851480"/>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6857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lumMod val="60000"/>
                <a:lumOff val="40000"/>
              </a:schemeClr>
            </a:solidFill>
            <a:ln>
              <a:noFill/>
            </a:ln>
            <a:effectLst/>
          </c:spPr>
          <c:invertIfNegative val="0"/>
          <c:errBars>
            <c:errBarType val="both"/>
            <c:errValType val="cust"/>
            <c:noEndCap val="0"/>
            <c:plus>
              <c:numRef>
                <c:f>'Figure 12 data'!$E$6:$E$36</c:f>
                <c:numCache>
                  <c:formatCode>General</c:formatCode>
                  <c:ptCount val="31"/>
                  <c:pt idx="0">
                    <c:v>12.799999999999997</c:v>
                  </c:pt>
                  <c:pt idx="1">
                    <c:v>8.9000000000000057</c:v>
                  </c:pt>
                  <c:pt idx="2">
                    <c:v>13</c:v>
                  </c:pt>
                  <c:pt idx="3">
                    <c:v>13.200000000000003</c:v>
                  </c:pt>
                  <c:pt idx="4">
                    <c:v>8.9000000000000057</c:v>
                  </c:pt>
                  <c:pt idx="5">
                    <c:v>30.199999999999989</c:v>
                  </c:pt>
                  <c:pt idx="6">
                    <c:v>9.6999999999999957</c:v>
                  </c:pt>
                  <c:pt idx="7">
                    <c:v>18.099999999999994</c:v>
                  </c:pt>
                  <c:pt idx="8">
                    <c:v>19.399999999999977</c:v>
                  </c:pt>
                  <c:pt idx="9">
                    <c:v>16.5</c:v>
                  </c:pt>
                  <c:pt idx="10">
                    <c:v>15.299999999999997</c:v>
                  </c:pt>
                  <c:pt idx="11">
                    <c:v>18.5</c:v>
                  </c:pt>
                  <c:pt idx="12">
                    <c:v>16.5</c:v>
                  </c:pt>
                  <c:pt idx="13">
                    <c:v>8.2999999999999972</c:v>
                  </c:pt>
                  <c:pt idx="14">
                    <c:v>11.900000000000034</c:v>
                  </c:pt>
                  <c:pt idx="15">
                    <c:v>6.3999999999999986</c:v>
                  </c:pt>
                  <c:pt idx="16">
                    <c:v>22.5</c:v>
                  </c:pt>
                  <c:pt idx="17">
                    <c:v>23.400000000000006</c:v>
                  </c:pt>
                  <c:pt idx="18">
                    <c:v>9</c:v>
                  </c:pt>
                  <c:pt idx="19">
                    <c:v>16.600000000000001</c:v>
                  </c:pt>
                  <c:pt idx="20">
                    <c:v>17.700000000000017</c:v>
                  </c:pt>
                  <c:pt idx="21">
                    <c:v>14</c:v>
                  </c:pt>
                  <c:pt idx="22">
                    <c:v>11.399999999999991</c:v>
                  </c:pt>
                  <c:pt idx="23">
                    <c:v>17.5</c:v>
                  </c:pt>
                  <c:pt idx="24">
                    <c:v>13.100000000000009</c:v>
                  </c:pt>
                  <c:pt idx="25">
                    <c:v>20.499999999999996</c:v>
                  </c:pt>
                  <c:pt idx="26">
                    <c:v>16.100000000000023</c:v>
                  </c:pt>
                  <c:pt idx="27">
                    <c:v>12.400000000000006</c:v>
                  </c:pt>
                  <c:pt idx="28">
                    <c:v>18.5</c:v>
                  </c:pt>
                  <c:pt idx="29">
                    <c:v>26.5</c:v>
                  </c:pt>
                  <c:pt idx="30">
                    <c:v>16.699999999999989</c:v>
                  </c:pt>
                </c:numCache>
              </c:numRef>
            </c:plus>
            <c:minus>
              <c:numRef>
                <c:f>'Figure 12 data'!$E$6:$E$36</c:f>
                <c:numCache>
                  <c:formatCode>General</c:formatCode>
                  <c:ptCount val="31"/>
                  <c:pt idx="0">
                    <c:v>12.799999999999997</c:v>
                  </c:pt>
                  <c:pt idx="1">
                    <c:v>8.9000000000000057</c:v>
                  </c:pt>
                  <c:pt idx="2">
                    <c:v>13</c:v>
                  </c:pt>
                  <c:pt idx="3">
                    <c:v>13.200000000000003</c:v>
                  </c:pt>
                  <c:pt idx="4">
                    <c:v>8.9000000000000057</c:v>
                  </c:pt>
                  <c:pt idx="5">
                    <c:v>30.199999999999989</c:v>
                  </c:pt>
                  <c:pt idx="6">
                    <c:v>9.6999999999999957</c:v>
                  </c:pt>
                  <c:pt idx="7">
                    <c:v>18.099999999999994</c:v>
                  </c:pt>
                  <c:pt idx="8">
                    <c:v>19.399999999999977</c:v>
                  </c:pt>
                  <c:pt idx="9">
                    <c:v>16.5</c:v>
                  </c:pt>
                  <c:pt idx="10">
                    <c:v>15.299999999999997</c:v>
                  </c:pt>
                  <c:pt idx="11">
                    <c:v>18.5</c:v>
                  </c:pt>
                  <c:pt idx="12">
                    <c:v>16.5</c:v>
                  </c:pt>
                  <c:pt idx="13">
                    <c:v>8.2999999999999972</c:v>
                  </c:pt>
                  <c:pt idx="14">
                    <c:v>11.900000000000034</c:v>
                  </c:pt>
                  <c:pt idx="15">
                    <c:v>6.3999999999999986</c:v>
                  </c:pt>
                  <c:pt idx="16">
                    <c:v>22.5</c:v>
                  </c:pt>
                  <c:pt idx="17">
                    <c:v>23.400000000000006</c:v>
                  </c:pt>
                  <c:pt idx="18">
                    <c:v>9</c:v>
                  </c:pt>
                  <c:pt idx="19">
                    <c:v>16.600000000000001</c:v>
                  </c:pt>
                  <c:pt idx="20">
                    <c:v>17.700000000000017</c:v>
                  </c:pt>
                  <c:pt idx="21">
                    <c:v>14</c:v>
                  </c:pt>
                  <c:pt idx="22">
                    <c:v>11.399999999999991</c:v>
                  </c:pt>
                  <c:pt idx="23">
                    <c:v>17.5</c:v>
                  </c:pt>
                  <c:pt idx="24">
                    <c:v>13.100000000000009</c:v>
                  </c:pt>
                  <c:pt idx="25">
                    <c:v>20.499999999999996</c:v>
                  </c:pt>
                  <c:pt idx="26">
                    <c:v>16.100000000000023</c:v>
                  </c:pt>
                  <c:pt idx="27">
                    <c:v>12.400000000000006</c:v>
                  </c:pt>
                  <c:pt idx="28">
                    <c:v>18.5</c:v>
                  </c:pt>
                  <c:pt idx="29">
                    <c:v>26.5</c:v>
                  </c:pt>
                  <c:pt idx="30">
                    <c:v>16.699999999999989</c:v>
                  </c:pt>
                </c:numCache>
              </c:numRef>
            </c:minus>
            <c:spPr>
              <a:noFill/>
              <a:ln w="15875" cap="flat" cmpd="sng" algn="ctr">
                <a:solidFill>
                  <a:schemeClr val="bg2">
                    <a:lumMod val="50000"/>
                  </a:schemeClr>
                </a:solidFill>
                <a:round/>
              </a:ln>
              <a:effectLst/>
            </c:spPr>
          </c:errBars>
          <c:cat>
            <c:strRef>
              <c:f>'Figure 12 data'!$A$6:$A$36</c:f>
              <c:strCache>
                <c:ptCount val="31"/>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Na h-Eileanan Siar</c:v>
                </c:pt>
                <c:pt idx="20">
                  <c:v>North Ayrshire</c:v>
                </c:pt>
                <c:pt idx="21">
                  <c:v>North Lanarkshire</c:v>
                </c:pt>
                <c:pt idx="22">
                  <c:v>Perth and Kinross</c:v>
                </c:pt>
                <c:pt idx="23">
                  <c:v>Renfrewshire</c:v>
                </c:pt>
                <c:pt idx="24">
                  <c:v>Scottish Borders</c:v>
                </c:pt>
                <c:pt idx="25">
                  <c:v>Shetland Islands</c:v>
                </c:pt>
                <c:pt idx="26">
                  <c:v>South Ayrshire</c:v>
                </c:pt>
                <c:pt idx="27">
                  <c:v>South Lanarkshire</c:v>
                </c:pt>
                <c:pt idx="28">
                  <c:v>Stirling</c:v>
                </c:pt>
                <c:pt idx="29">
                  <c:v>West Dunbartonshire</c:v>
                </c:pt>
                <c:pt idx="30">
                  <c:v>West Lothian</c:v>
                </c:pt>
              </c:strCache>
            </c:strRef>
          </c:cat>
          <c:val>
            <c:numRef>
              <c:f>'Figure 12 data'!$B$6:$B$36</c:f>
              <c:numCache>
                <c:formatCode>0.0</c:formatCode>
                <c:ptCount val="31"/>
                <c:pt idx="0">
                  <c:v>128.1</c:v>
                </c:pt>
                <c:pt idx="1">
                  <c:v>81.400000000000006</c:v>
                </c:pt>
                <c:pt idx="2">
                  <c:v>98.6</c:v>
                </c:pt>
                <c:pt idx="3">
                  <c:v>77.900000000000006</c:v>
                </c:pt>
                <c:pt idx="4">
                  <c:v>141.6</c:v>
                </c:pt>
                <c:pt idx="5">
                  <c:v>183.7</c:v>
                </c:pt>
                <c:pt idx="6">
                  <c:v>73.099999999999994</c:v>
                </c:pt>
                <c:pt idx="7">
                  <c:v>186.1</c:v>
                </c:pt>
                <c:pt idx="8">
                  <c:v>188.7</c:v>
                </c:pt>
                <c:pt idx="9">
                  <c:v>150.1</c:v>
                </c:pt>
                <c:pt idx="10">
                  <c:v>106</c:v>
                </c:pt>
                <c:pt idx="11">
                  <c:v>150.5</c:v>
                </c:pt>
                <c:pt idx="12">
                  <c:v>169.8</c:v>
                </c:pt>
                <c:pt idx="13">
                  <c:v>109.1</c:v>
                </c:pt>
                <c:pt idx="14">
                  <c:v>261.10000000000002</c:v>
                </c:pt>
                <c:pt idx="15">
                  <c:v>44.9</c:v>
                </c:pt>
                <c:pt idx="16">
                  <c:v>179.3</c:v>
                </c:pt>
                <c:pt idx="17">
                  <c:v>184.4</c:v>
                </c:pt>
                <c:pt idx="18">
                  <c:v>36</c:v>
                </c:pt>
                <c:pt idx="19">
                  <c:v>40.5</c:v>
                </c:pt>
                <c:pt idx="20">
                  <c:v>188.9</c:v>
                </c:pt>
                <c:pt idx="21">
                  <c:v>226.7</c:v>
                </c:pt>
                <c:pt idx="22">
                  <c:v>102.3</c:v>
                </c:pt>
                <c:pt idx="23">
                  <c:v>223.8</c:v>
                </c:pt>
                <c:pt idx="24">
                  <c:v>96.4</c:v>
                </c:pt>
                <c:pt idx="25">
                  <c:v>37.299999999999997</c:v>
                </c:pt>
                <c:pt idx="26">
                  <c:v>155.80000000000001</c:v>
                </c:pt>
                <c:pt idx="27">
                  <c:v>198.6</c:v>
                </c:pt>
                <c:pt idx="28">
                  <c:v>133.1</c:v>
                </c:pt>
                <c:pt idx="29">
                  <c:v>233.4</c:v>
                </c:pt>
                <c:pt idx="30">
                  <c:v>166.2</c:v>
                </c:pt>
              </c:numCache>
            </c:numRef>
          </c:val>
          <c:extLst>
            <c:ext xmlns:c16="http://schemas.microsoft.com/office/drawing/2014/chart" uri="{C3380CC4-5D6E-409C-BE32-E72D297353CC}">
              <c16:uniqueId val="{00000000-827F-40F5-8B61-87CA2F3BB6EB}"/>
            </c:ext>
          </c:extLst>
        </c:ser>
        <c:dLbls>
          <c:showLegendKey val="0"/>
          <c:showVal val="0"/>
          <c:showCatName val="0"/>
          <c:showSerName val="0"/>
          <c:showPercent val="0"/>
          <c:showBubbleSize val="0"/>
        </c:dLbls>
        <c:gapWidth val="47"/>
        <c:overlap val="-27"/>
        <c:axId val="619288000"/>
        <c:axId val="619296200"/>
      </c:barChart>
      <c:catAx>
        <c:axId val="6192880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9296200"/>
        <c:crosses val="autoZero"/>
        <c:auto val="1"/>
        <c:lblAlgn val="ctr"/>
        <c:lblOffset val="100"/>
        <c:noMultiLvlLbl val="0"/>
      </c:catAx>
      <c:valAx>
        <c:axId val="619296200"/>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92880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90558595131687E-2"/>
          <c:y val="6.2220183107032881E-2"/>
          <c:w val="0.91359014854800957"/>
          <c:h val="0.78241428482856967"/>
        </c:manualLayout>
      </c:layout>
      <c:lineChart>
        <c:grouping val="standard"/>
        <c:varyColors val="0"/>
        <c:ser>
          <c:idx val="0"/>
          <c:order val="0"/>
          <c:tx>
            <c:strRef>
              <c:f>'Figure 4 data'!$C$6</c:f>
              <c:strCache>
                <c:ptCount val="1"/>
                <c:pt idx="0">
                  <c:v>Care Home</c:v>
                </c:pt>
              </c:strCache>
            </c:strRef>
          </c:tx>
          <c:spPr>
            <a:ln w="28575" cap="rnd">
              <a:solidFill>
                <a:schemeClr val="accent1"/>
              </a:solidFill>
              <a:round/>
            </a:ln>
            <a:effectLst/>
          </c:spPr>
          <c:marker>
            <c:symbol val="none"/>
          </c:marker>
          <c:cat>
            <c:strRef>
              <c:f>'Figure 4 data'!$B$7:$B$102</c:f>
              <c:strCache>
                <c:ptCount val="96"/>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pt idx="30">
                  <c:v>week 42</c:v>
                </c:pt>
                <c:pt idx="31">
                  <c:v>week 43</c:v>
                </c:pt>
                <c:pt idx="32">
                  <c:v>week 44</c:v>
                </c:pt>
                <c:pt idx="33">
                  <c:v>week 45</c:v>
                </c:pt>
                <c:pt idx="34">
                  <c:v>week 46</c:v>
                </c:pt>
                <c:pt idx="35">
                  <c:v>week 47</c:v>
                </c:pt>
                <c:pt idx="36">
                  <c:v>week 48</c:v>
                </c:pt>
                <c:pt idx="37">
                  <c:v>week 49</c:v>
                </c:pt>
                <c:pt idx="38">
                  <c:v>week 50</c:v>
                </c:pt>
                <c:pt idx="39">
                  <c:v>week 51</c:v>
                </c:pt>
                <c:pt idx="40">
                  <c:v>week 52</c:v>
                </c:pt>
                <c:pt idx="41">
                  <c:v>week 53</c:v>
                </c:pt>
                <c:pt idx="42">
                  <c:v>week 1</c:v>
                </c:pt>
                <c:pt idx="43">
                  <c:v>week 2</c:v>
                </c:pt>
                <c:pt idx="44">
                  <c:v>week 3</c:v>
                </c:pt>
                <c:pt idx="45">
                  <c:v>week 4</c:v>
                </c:pt>
                <c:pt idx="46">
                  <c:v>week 5</c:v>
                </c:pt>
                <c:pt idx="47">
                  <c:v>week 6</c:v>
                </c:pt>
                <c:pt idx="48">
                  <c:v>week 7</c:v>
                </c:pt>
                <c:pt idx="49">
                  <c:v>week 8</c:v>
                </c:pt>
                <c:pt idx="50">
                  <c:v>week 9</c:v>
                </c:pt>
                <c:pt idx="51">
                  <c:v>week 10</c:v>
                </c:pt>
                <c:pt idx="52">
                  <c:v>week 11</c:v>
                </c:pt>
                <c:pt idx="53">
                  <c:v>week 12</c:v>
                </c:pt>
                <c:pt idx="54">
                  <c:v>week 13</c:v>
                </c:pt>
                <c:pt idx="55">
                  <c:v>week 14</c:v>
                </c:pt>
                <c:pt idx="56">
                  <c:v>week 15</c:v>
                </c:pt>
                <c:pt idx="57">
                  <c:v>week 16</c:v>
                </c:pt>
                <c:pt idx="58">
                  <c:v>week 17</c:v>
                </c:pt>
                <c:pt idx="59">
                  <c:v>week 18</c:v>
                </c:pt>
                <c:pt idx="60">
                  <c:v>week 19</c:v>
                </c:pt>
                <c:pt idx="61">
                  <c:v>week 20</c:v>
                </c:pt>
                <c:pt idx="62">
                  <c:v>week 21</c:v>
                </c:pt>
                <c:pt idx="63">
                  <c:v>week 22</c:v>
                </c:pt>
                <c:pt idx="64">
                  <c:v>week 23</c:v>
                </c:pt>
                <c:pt idx="65">
                  <c:v>week 24</c:v>
                </c:pt>
                <c:pt idx="66">
                  <c:v>week 25</c:v>
                </c:pt>
                <c:pt idx="67">
                  <c:v>week 26</c:v>
                </c:pt>
                <c:pt idx="68">
                  <c:v>week 27</c:v>
                </c:pt>
                <c:pt idx="69">
                  <c:v>week 28</c:v>
                </c:pt>
                <c:pt idx="70">
                  <c:v>week 29</c:v>
                </c:pt>
                <c:pt idx="71">
                  <c:v>week 30</c:v>
                </c:pt>
                <c:pt idx="72">
                  <c:v>week 31</c:v>
                </c:pt>
                <c:pt idx="73">
                  <c:v>week 32</c:v>
                </c:pt>
                <c:pt idx="74">
                  <c:v>week 33</c:v>
                </c:pt>
                <c:pt idx="75">
                  <c:v>week 34</c:v>
                </c:pt>
                <c:pt idx="76">
                  <c:v>week 35</c:v>
                </c:pt>
                <c:pt idx="77">
                  <c:v>week 36</c:v>
                </c:pt>
                <c:pt idx="78">
                  <c:v>week 37</c:v>
                </c:pt>
                <c:pt idx="79">
                  <c:v>week 38</c:v>
                </c:pt>
                <c:pt idx="80">
                  <c:v>week 39</c:v>
                </c:pt>
                <c:pt idx="81">
                  <c:v>week 40</c:v>
                </c:pt>
                <c:pt idx="82">
                  <c:v>week 41</c:v>
                </c:pt>
                <c:pt idx="83">
                  <c:v>week 42</c:v>
                </c:pt>
                <c:pt idx="84">
                  <c:v>week 43</c:v>
                </c:pt>
                <c:pt idx="85">
                  <c:v>week 44</c:v>
                </c:pt>
                <c:pt idx="86">
                  <c:v>week 45</c:v>
                </c:pt>
                <c:pt idx="87">
                  <c:v>week 46</c:v>
                </c:pt>
                <c:pt idx="88">
                  <c:v>week 47</c:v>
                </c:pt>
                <c:pt idx="89">
                  <c:v>week 48</c:v>
                </c:pt>
                <c:pt idx="90">
                  <c:v>week 49</c:v>
                </c:pt>
                <c:pt idx="91">
                  <c:v>week 50</c:v>
                </c:pt>
                <c:pt idx="92">
                  <c:v>week 51</c:v>
                </c:pt>
                <c:pt idx="93">
                  <c:v>week 52</c:v>
                </c:pt>
                <c:pt idx="94">
                  <c:v>week 1</c:v>
                </c:pt>
                <c:pt idx="95">
                  <c:v>week 2</c:v>
                </c:pt>
              </c:strCache>
            </c:strRef>
          </c:cat>
          <c:val>
            <c:numRef>
              <c:f>'Figure 4 data'!$C$7:$C$102</c:f>
              <c:numCache>
                <c:formatCode>#,##0</c:formatCode>
                <c:ptCount val="96"/>
                <c:pt idx="0">
                  <c:v>1</c:v>
                </c:pt>
                <c:pt idx="1">
                  <c:v>5</c:v>
                </c:pt>
                <c:pt idx="2">
                  <c:v>49</c:v>
                </c:pt>
                <c:pt idx="3">
                  <c:v>189</c:v>
                </c:pt>
                <c:pt idx="4">
                  <c:v>302</c:v>
                </c:pt>
                <c:pt idx="5">
                  <c:v>342</c:v>
                </c:pt>
                <c:pt idx="6">
                  <c:v>316</c:v>
                </c:pt>
                <c:pt idx="7">
                  <c:v>239</c:v>
                </c:pt>
                <c:pt idx="8">
                  <c:v>187</c:v>
                </c:pt>
                <c:pt idx="9">
                  <c:v>124</c:v>
                </c:pt>
                <c:pt idx="10">
                  <c:v>69</c:v>
                </c:pt>
                <c:pt idx="11">
                  <c:v>43</c:v>
                </c:pt>
                <c:pt idx="12">
                  <c:v>34</c:v>
                </c:pt>
                <c:pt idx="13">
                  <c:v>20</c:v>
                </c:pt>
                <c:pt idx="14">
                  <c:v>17</c:v>
                </c:pt>
                <c:pt idx="15">
                  <c:v>6</c:v>
                </c:pt>
                <c:pt idx="16">
                  <c:v>7</c:v>
                </c:pt>
                <c:pt idx="17">
                  <c:v>3</c:v>
                </c:pt>
                <c:pt idx="18">
                  <c:v>2</c:v>
                </c:pt>
                <c:pt idx="19">
                  <c:v>2</c:v>
                </c:pt>
                <c:pt idx="20">
                  <c:v>2</c:v>
                </c:pt>
                <c:pt idx="21">
                  <c:v>1</c:v>
                </c:pt>
                <c:pt idx="22">
                  <c:v>3</c:v>
                </c:pt>
                <c:pt idx="23">
                  <c:v>3</c:v>
                </c:pt>
                <c:pt idx="24">
                  <c:v>0</c:v>
                </c:pt>
                <c:pt idx="25">
                  <c:v>2</c:v>
                </c:pt>
                <c:pt idx="26">
                  <c:v>3</c:v>
                </c:pt>
                <c:pt idx="27">
                  <c:v>4</c:v>
                </c:pt>
                <c:pt idx="28">
                  <c:v>6</c:v>
                </c:pt>
                <c:pt idx="29">
                  <c:v>7</c:v>
                </c:pt>
                <c:pt idx="30">
                  <c:v>13</c:v>
                </c:pt>
                <c:pt idx="31">
                  <c:v>18</c:v>
                </c:pt>
                <c:pt idx="32">
                  <c:v>31</c:v>
                </c:pt>
                <c:pt idx="33">
                  <c:v>53</c:v>
                </c:pt>
                <c:pt idx="34">
                  <c:v>72</c:v>
                </c:pt>
                <c:pt idx="35">
                  <c:v>67</c:v>
                </c:pt>
                <c:pt idx="36">
                  <c:v>75</c:v>
                </c:pt>
                <c:pt idx="37">
                  <c:v>78</c:v>
                </c:pt>
                <c:pt idx="38">
                  <c:v>63</c:v>
                </c:pt>
                <c:pt idx="39">
                  <c:v>74</c:v>
                </c:pt>
                <c:pt idx="40">
                  <c:v>61</c:v>
                </c:pt>
                <c:pt idx="41">
                  <c:v>63</c:v>
                </c:pt>
                <c:pt idx="42">
                  <c:v>116</c:v>
                </c:pt>
                <c:pt idx="43">
                  <c:v>99</c:v>
                </c:pt>
                <c:pt idx="44">
                  <c:v>111</c:v>
                </c:pt>
                <c:pt idx="45">
                  <c:v>98</c:v>
                </c:pt>
                <c:pt idx="46">
                  <c:v>69</c:v>
                </c:pt>
                <c:pt idx="47">
                  <c:v>42</c:v>
                </c:pt>
                <c:pt idx="48">
                  <c:v>34</c:v>
                </c:pt>
                <c:pt idx="49">
                  <c:v>26</c:v>
                </c:pt>
                <c:pt idx="50">
                  <c:v>14</c:v>
                </c:pt>
                <c:pt idx="51">
                  <c:v>14</c:v>
                </c:pt>
                <c:pt idx="52">
                  <c:v>6</c:v>
                </c:pt>
                <c:pt idx="53">
                  <c:v>5</c:v>
                </c:pt>
                <c:pt idx="54">
                  <c:v>4</c:v>
                </c:pt>
                <c:pt idx="55">
                  <c:v>5</c:v>
                </c:pt>
                <c:pt idx="56">
                  <c:v>6</c:v>
                </c:pt>
                <c:pt idx="57">
                  <c:v>3</c:v>
                </c:pt>
                <c:pt idx="58">
                  <c:v>7</c:v>
                </c:pt>
                <c:pt idx="59">
                  <c:v>1</c:v>
                </c:pt>
                <c:pt idx="60">
                  <c:v>1</c:v>
                </c:pt>
                <c:pt idx="61">
                  <c:v>1</c:v>
                </c:pt>
                <c:pt idx="62">
                  <c:v>0</c:v>
                </c:pt>
                <c:pt idx="63">
                  <c:v>1</c:v>
                </c:pt>
                <c:pt idx="64">
                  <c:v>4</c:v>
                </c:pt>
                <c:pt idx="65">
                  <c:v>1</c:v>
                </c:pt>
                <c:pt idx="66">
                  <c:v>0</c:v>
                </c:pt>
                <c:pt idx="67">
                  <c:v>4</c:v>
                </c:pt>
                <c:pt idx="68">
                  <c:v>2</c:v>
                </c:pt>
                <c:pt idx="69">
                  <c:v>4</c:v>
                </c:pt>
                <c:pt idx="70">
                  <c:v>5</c:v>
                </c:pt>
                <c:pt idx="71">
                  <c:v>2</c:v>
                </c:pt>
                <c:pt idx="72">
                  <c:v>4</c:v>
                </c:pt>
                <c:pt idx="73">
                  <c:v>7</c:v>
                </c:pt>
                <c:pt idx="74">
                  <c:v>4</c:v>
                </c:pt>
                <c:pt idx="75">
                  <c:v>7</c:v>
                </c:pt>
                <c:pt idx="76">
                  <c:v>8</c:v>
                </c:pt>
                <c:pt idx="77">
                  <c:v>7</c:v>
                </c:pt>
                <c:pt idx="78">
                  <c:v>16</c:v>
                </c:pt>
                <c:pt idx="79">
                  <c:v>22</c:v>
                </c:pt>
                <c:pt idx="80">
                  <c:v>25</c:v>
                </c:pt>
                <c:pt idx="81">
                  <c:v>21</c:v>
                </c:pt>
                <c:pt idx="82">
                  <c:v>20</c:v>
                </c:pt>
                <c:pt idx="83">
                  <c:v>15</c:v>
                </c:pt>
                <c:pt idx="84">
                  <c:v>21</c:v>
                </c:pt>
                <c:pt idx="85">
                  <c:v>10</c:v>
                </c:pt>
                <c:pt idx="86">
                  <c:v>4</c:v>
                </c:pt>
                <c:pt idx="87">
                  <c:v>10</c:v>
                </c:pt>
                <c:pt idx="88">
                  <c:v>7</c:v>
                </c:pt>
                <c:pt idx="89">
                  <c:v>4</c:v>
                </c:pt>
                <c:pt idx="90">
                  <c:v>11</c:v>
                </c:pt>
                <c:pt idx="91" formatCode="General">
                  <c:v>7</c:v>
                </c:pt>
                <c:pt idx="92" formatCode="General">
                  <c:v>7</c:v>
                </c:pt>
                <c:pt idx="93" formatCode="General">
                  <c:v>7</c:v>
                </c:pt>
                <c:pt idx="94" formatCode="General">
                  <c:v>18</c:v>
                </c:pt>
                <c:pt idx="95" formatCode="General">
                  <c:v>45</c:v>
                </c:pt>
              </c:numCache>
            </c:numRef>
          </c:val>
          <c:smooth val="0"/>
          <c:extLst>
            <c:ext xmlns:c16="http://schemas.microsoft.com/office/drawing/2014/chart" uri="{C3380CC4-5D6E-409C-BE32-E72D297353CC}">
              <c16:uniqueId val="{00000001-A025-4CC3-8E54-6FE01E76909C}"/>
            </c:ext>
          </c:extLst>
        </c:ser>
        <c:ser>
          <c:idx val="1"/>
          <c:order val="1"/>
          <c:tx>
            <c:strRef>
              <c:f>'Figure 4 data'!$D$6</c:f>
              <c:strCache>
                <c:ptCount val="1"/>
                <c:pt idx="0">
                  <c:v>Home / Non-institution</c:v>
                </c:pt>
              </c:strCache>
            </c:strRef>
          </c:tx>
          <c:spPr>
            <a:ln w="28575" cap="rnd">
              <a:solidFill>
                <a:schemeClr val="accent2"/>
              </a:solidFill>
              <a:round/>
            </a:ln>
            <a:effectLst/>
          </c:spPr>
          <c:marker>
            <c:symbol val="none"/>
          </c:marker>
          <c:cat>
            <c:strRef>
              <c:f>'Figure 4 data'!$B$7:$B$102</c:f>
              <c:strCache>
                <c:ptCount val="96"/>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pt idx="30">
                  <c:v>week 42</c:v>
                </c:pt>
                <c:pt idx="31">
                  <c:v>week 43</c:v>
                </c:pt>
                <c:pt idx="32">
                  <c:v>week 44</c:v>
                </c:pt>
                <c:pt idx="33">
                  <c:v>week 45</c:v>
                </c:pt>
                <c:pt idx="34">
                  <c:v>week 46</c:v>
                </c:pt>
                <c:pt idx="35">
                  <c:v>week 47</c:v>
                </c:pt>
                <c:pt idx="36">
                  <c:v>week 48</c:v>
                </c:pt>
                <c:pt idx="37">
                  <c:v>week 49</c:v>
                </c:pt>
                <c:pt idx="38">
                  <c:v>week 50</c:v>
                </c:pt>
                <c:pt idx="39">
                  <c:v>week 51</c:v>
                </c:pt>
                <c:pt idx="40">
                  <c:v>week 52</c:v>
                </c:pt>
                <c:pt idx="41">
                  <c:v>week 53</c:v>
                </c:pt>
                <c:pt idx="42">
                  <c:v>week 1</c:v>
                </c:pt>
                <c:pt idx="43">
                  <c:v>week 2</c:v>
                </c:pt>
                <c:pt idx="44">
                  <c:v>week 3</c:v>
                </c:pt>
                <c:pt idx="45">
                  <c:v>week 4</c:v>
                </c:pt>
                <c:pt idx="46">
                  <c:v>week 5</c:v>
                </c:pt>
                <c:pt idx="47">
                  <c:v>week 6</c:v>
                </c:pt>
                <c:pt idx="48">
                  <c:v>week 7</c:v>
                </c:pt>
                <c:pt idx="49">
                  <c:v>week 8</c:v>
                </c:pt>
                <c:pt idx="50">
                  <c:v>week 9</c:v>
                </c:pt>
                <c:pt idx="51">
                  <c:v>week 10</c:v>
                </c:pt>
                <c:pt idx="52">
                  <c:v>week 11</c:v>
                </c:pt>
                <c:pt idx="53">
                  <c:v>week 12</c:v>
                </c:pt>
                <c:pt idx="54">
                  <c:v>week 13</c:v>
                </c:pt>
                <c:pt idx="55">
                  <c:v>week 14</c:v>
                </c:pt>
                <c:pt idx="56">
                  <c:v>week 15</c:v>
                </c:pt>
                <c:pt idx="57">
                  <c:v>week 16</c:v>
                </c:pt>
                <c:pt idx="58">
                  <c:v>week 17</c:v>
                </c:pt>
                <c:pt idx="59">
                  <c:v>week 18</c:v>
                </c:pt>
                <c:pt idx="60">
                  <c:v>week 19</c:v>
                </c:pt>
                <c:pt idx="61">
                  <c:v>week 20</c:v>
                </c:pt>
                <c:pt idx="62">
                  <c:v>week 21</c:v>
                </c:pt>
                <c:pt idx="63">
                  <c:v>week 22</c:v>
                </c:pt>
                <c:pt idx="64">
                  <c:v>week 23</c:v>
                </c:pt>
                <c:pt idx="65">
                  <c:v>week 24</c:v>
                </c:pt>
                <c:pt idx="66">
                  <c:v>week 25</c:v>
                </c:pt>
                <c:pt idx="67">
                  <c:v>week 26</c:v>
                </c:pt>
                <c:pt idx="68">
                  <c:v>week 27</c:v>
                </c:pt>
                <c:pt idx="69">
                  <c:v>week 28</c:v>
                </c:pt>
                <c:pt idx="70">
                  <c:v>week 29</c:v>
                </c:pt>
                <c:pt idx="71">
                  <c:v>week 30</c:v>
                </c:pt>
                <c:pt idx="72">
                  <c:v>week 31</c:v>
                </c:pt>
                <c:pt idx="73">
                  <c:v>week 32</c:v>
                </c:pt>
                <c:pt idx="74">
                  <c:v>week 33</c:v>
                </c:pt>
                <c:pt idx="75">
                  <c:v>week 34</c:v>
                </c:pt>
                <c:pt idx="76">
                  <c:v>week 35</c:v>
                </c:pt>
                <c:pt idx="77">
                  <c:v>week 36</c:v>
                </c:pt>
                <c:pt idx="78">
                  <c:v>week 37</c:v>
                </c:pt>
                <c:pt idx="79">
                  <c:v>week 38</c:v>
                </c:pt>
                <c:pt idx="80">
                  <c:v>week 39</c:v>
                </c:pt>
                <c:pt idx="81">
                  <c:v>week 40</c:v>
                </c:pt>
                <c:pt idx="82">
                  <c:v>week 41</c:v>
                </c:pt>
                <c:pt idx="83">
                  <c:v>week 42</c:v>
                </c:pt>
                <c:pt idx="84">
                  <c:v>week 43</c:v>
                </c:pt>
                <c:pt idx="85">
                  <c:v>week 44</c:v>
                </c:pt>
                <c:pt idx="86">
                  <c:v>week 45</c:v>
                </c:pt>
                <c:pt idx="87">
                  <c:v>week 46</c:v>
                </c:pt>
                <c:pt idx="88">
                  <c:v>week 47</c:v>
                </c:pt>
                <c:pt idx="89">
                  <c:v>week 48</c:v>
                </c:pt>
                <c:pt idx="90">
                  <c:v>week 49</c:v>
                </c:pt>
                <c:pt idx="91">
                  <c:v>week 50</c:v>
                </c:pt>
                <c:pt idx="92">
                  <c:v>week 51</c:v>
                </c:pt>
                <c:pt idx="93">
                  <c:v>week 52</c:v>
                </c:pt>
                <c:pt idx="94">
                  <c:v>week 1</c:v>
                </c:pt>
                <c:pt idx="95">
                  <c:v>week 2</c:v>
                </c:pt>
              </c:strCache>
            </c:strRef>
          </c:cat>
          <c:val>
            <c:numRef>
              <c:f>'Figure 4 data'!$D$7:$D$102</c:f>
              <c:numCache>
                <c:formatCode>#,##0</c:formatCode>
                <c:ptCount val="96"/>
                <c:pt idx="0">
                  <c:v>2</c:v>
                </c:pt>
                <c:pt idx="1">
                  <c:v>14</c:v>
                </c:pt>
                <c:pt idx="2">
                  <c:v>39</c:v>
                </c:pt>
                <c:pt idx="3">
                  <c:v>63</c:v>
                </c:pt>
                <c:pt idx="4">
                  <c:v>37</c:v>
                </c:pt>
                <c:pt idx="5">
                  <c:v>44</c:v>
                </c:pt>
                <c:pt idx="6">
                  <c:v>18</c:v>
                </c:pt>
                <c:pt idx="7">
                  <c:v>21</c:v>
                </c:pt>
                <c:pt idx="8">
                  <c:v>19</c:v>
                </c:pt>
                <c:pt idx="9">
                  <c:v>9</c:v>
                </c:pt>
                <c:pt idx="10">
                  <c:v>7</c:v>
                </c:pt>
                <c:pt idx="11">
                  <c:v>8</c:v>
                </c:pt>
                <c:pt idx="12">
                  <c:v>7</c:v>
                </c:pt>
                <c:pt idx="13">
                  <c:v>1</c:v>
                </c:pt>
                <c:pt idx="14">
                  <c:v>3</c:v>
                </c:pt>
                <c:pt idx="15">
                  <c:v>1</c:v>
                </c:pt>
                <c:pt idx="16">
                  <c:v>1</c:v>
                </c:pt>
                <c:pt idx="17">
                  <c:v>0</c:v>
                </c:pt>
                <c:pt idx="18">
                  <c:v>2</c:v>
                </c:pt>
                <c:pt idx="19">
                  <c:v>1</c:v>
                </c:pt>
                <c:pt idx="20">
                  <c:v>1</c:v>
                </c:pt>
                <c:pt idx="21">
                  <c:v>0</c:v>
                </c:pt>
                <c:pt idx="22">
                  <c:v>0</c:v>
                </c:pt>
                <c:pt idx="23">
                  <c:v>1</c:v>
                </c:pt>
                <c:pt idx="24">
                  <c:v>0</c:v>
                </c:pt>
                <c:pt idx="25">
                  <c:v>0</c:v>
                </c:pt>
                <c:pt idx="26">
                  <c:v>0</c:v>
                </c:pt>
                <c:pt idx="27">
                  <c:v>1</c:v>
                </c:pt>
                <c:pt idx="28">
                  <c:v>0</c:v>
                </c:pt>
                <c:pt idx="29">
                  <c:v>1</c:v>
                </c:pt>
                <c:pt idx="30">
                  <c:v>5</c:v>
                </c:pt>
                <c:pt idx="31">
                  <c:v>7</c:v>
                </c:pt>
                <c:pt idx="32">
                  <c:v>9</c:v>
                </c:pt>
                <c:pt idx="33">
                  <c:v>11</c:v>
                </c:pt>
                <c:pt idx="34">
                  <c:v>9</c:v>
                </c:pt>
                <c:pt idx="35">
                  <c:v>20</c:v>
                </c:pt>
                <c:pt idx="36">
                  <c:v>11</c:v>
                </c:pt>
                <c:pt idx="37">
                  <c:v>10</c:v>
                </c:pt>
                <c:pt idx="38">
                  <c:v>8</c:v>
                </c:pt>
                <c:pt idx="39">
                  <c:v>8</c:v>
                </c:pt>
                <c:pt idx="40">
                  <c:v>11</c:v>
                </c:pt>
                <c:pt idx="41">
                  <c:v>9</c:v>
                </c:pt>
                <c:pt idx="42">
                  <c:v>19</c:v>
                </c:pt>
                <c:pt idx="43">
                  <c:v>26</c:v>
                </c:pt>
                <c:pt idx="44">
                  <c:v>35</c:v>
                </c:pt>
                <c:pt idx="45">
                  <c:v>40</c:v>
                </c:pt>
                <c:pt idx="46">
                  <c:v>23</c:v>
                </c:pt>
                <c:pt idx="47">
                  <c:v>14</c:v>
                </c:pt>
                <c:pt idx="48">
                  <c:v>20</c:v>
                </c:pt>
                <c:pt idx="49">
                  <c:v>14</c:v>
                </c:pt>
                <c:pt idx="50">
                  <c:v>8</c:v>
                </c:pt>
                <c:pt idx="51">
                  <c:v>4</c:v>
                </c:pt>
                <c:pt idx="52">
                  <c:v>8</c:v>
                </c:pt>
                <c:pt idx="53">
                  <c:v>13</c:v>
                </c:pt>
                <c:pt idx="54">
                  <c:v>5</c:v>
                </c:pt>
                <c:pt idx="55">
                  <c:v>3</c:v>
                </c:pt>
                <c:pt idx="56">
                  <c:v>3</c:v>
                </c:pt>
                <c:pt idx="57">
                  <c:v>2</c:v>
                </c:pt>
                <c:pt idx="58">
                  <c:v>1</c:v>
                </c:pt>
                <c:pt idx="59">
                  <c:v>1</c:v>
                </c:pt>
                <c:pt idx="60">
                  <c:v>1</c:v>
                </c:pt>
                <c:pt idx="61">
                  <c:v>1</c:v>
                </c:pt>
                <c:pt idx="62">
                  <c:v>2</c:v>
                </c:pt>
                <c:pt idx="63">
                  <c:v>0</c:v>
                </c:pt>
                <c:pt idx="64">
                  <c:v>0</c:v>
                </c:pt>
                <c:pt idx="65">
                  <c:v>2</c:v>
                </c:pt>
                <c:pt idx="66">
                  <c:v>3</c:v>
                </c:pt>
                <c:pt idx="67">
                  <c:v>2</c:v>
                </c:pt>
                <c:pt idx="68">
                  <c:v>3</c:v>
                </c:pt>
                <c:pt idx="69">
                  <c:v>4</c:v>
                </c:pt>
                <c:pt idx="70">
                  <c:v>8</c:v>
                </c:pt>
                <c:pt idx="71">
                  <c:v>6</c:v>
                </c:pt>
                <c:pt idx="72">
                  <c:v>6</c:v>
                </c:pt>
                <c:pt idx="73">
                  <c:v>2</c:v>
                </c:pt>
                <c:pt idx="74">
                  <c:v>2</c:v>
                </c:pt>
                <c:pt idx="75">
                  <c:v>5</c:v>
                </c:pt>
                <c:pt idx="76">
                  <c:v>7</c:v>
                </c:pt>
                <c:pt idx="77">
                  <c:v>9</c:v>
                </c:pt>
                <c:pt idx="78">
                  <c:v>10</c:v>
                </c:pt>
                <c:pt idx="79">
                  <c:v>20</c:v>
                </c:pt>
                <c:pt idx="80">
                  <c:v>9</c:v>
                </c:pt>
                <c:pt idx="81">
                  <c:v>9</c:v>
                </c:pt>
                <c:pt idx="82">
                  <c:v>12</c:v>
                </c:pt>
                <c:pt idx="83">
                  <c:v>8</c:v>
                </c:pt>
                <c:pt idx="84">
                  <c:v>10</c:v>
                </c:pt>
                <c:pt idx="85">
                  <c:v>14</c:v>
                </c:pt>
                <c:pt idx="86">
                  <c:v>10</c:v>
                </c:pt>
                <c:pt idx="87">
                  <c:v>14</c:v>
                </c:pt>
                <c:pt idx="88">
                  <c:v>9</c:v>
                </c:pt>
                <c:pt idx="89">
                  <c:v>10</c:v>
                </c:pt>
                <c:pt idx="90">
                  <c:v>9</c:v>
                </c:pt>
                <c:pt idx="91" formatCode="General">
                  <c:v>10</c:v>
                </c:pt>
                <c:pt idx="92" formatCode="General">
                  <c:v>4</c:v>
                </c:pt>
                <c:pt idx="93" formatCode="General">
                  <c:v>9</c:v>
                </c:pt>
                <c:pt idx="94" formatCode="General">
                  <c:v>5</c:v>
                </c:pt>
                <c:pt idx="95" formatCode="General">
                  <c:v>10</c:v>
                </c:pt>
              </c:numCache>
            </c:numRef>
          </c:val>
          <c:smooth val="0"/>
          <c:extLst>
            <c:ext xmlns:c16="http://schemas.microsoft.com/office/drawing/2014/chart" uri="{C3380CC4-5D6E-409C-BE32-E72D297353CC}">
              <c16:uniqueId val="{00000002-A025-4CC3-8E54-6FE01E76909C}"/>
            </c:ext>
          </c:extLst>
        </c:ser>
        <c:ser>
          <c:idx val="2"/>
          <c:order val="2"/>
          <c:tx>
            <c:strRef>
              <c:f>'Figure 4 data'!$E$6</c:f>
              <c:strCache>
                <c:ptCount val="1"/>
                <c:pt idx="0">
                  <c:v>Hospital</c:v>
                </c:pt>
              </c:strCache>
            </c:strRef>
          </c:tx>
          <c:spPr>
            <a:ln w="28575" cap="rnd">
              <a:solidFill>
                <a:schemeClr val="accent3"/>
              </a:solidFill>
              <a:round/>
            </a:ln>
            <a:effectLst/>
          </c:spPr>
          <c:marker>
            <c:symbol val="none"/>
          </c:marker>
          <c:cat>
            <c:strRef>
              <c:f>'Figure 4 data'!$B$7:$B$102</c:f>
              <c:strCache>
                <c:ptCount val="96"/>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pt idx="30">
                  <c:v>week 42</c:v>
                </c:pt>
                <c:pt idx="31">
                  <c:v>week 43</c:v>
                </c:pt>
                <c:pt idx="32">
                  <c:v>week 44</c:v>
                </c:pt>
                <c:pt idx="33">
                  <c:v>week 45</c:v>
                </c:pt>
                <c:pt idx="34">
                  <c:v>week 46</c:v>
                </c:pt>
                <c:pt idx="35">
                  <c:v>week 47</c:v>
                </c:pt>
                <c:pt idx="36">
                  <c:v>week 48</c:v>
                </c:pt>
                <c:pt idx="37">
                  <c:v>week 49</c:v>
                </c:pt>
                <c:pt idx="38">
                  <c:v>week 50</c:v>
                </c:pt>
                <c:pt idx="39">
                  <c:v>week 51</c:v>
                </c:pt>
                <c:pt idx="40">
                  <c:v>week 52</c:v>
                </c:pt>
                <c:pt idx="41">
                  <c:v>week 53</c:v>
                </c:pt>
                <c:pt idx="42">
                  <c:v>week 1</c:v>
                </c:pt>
                <c:pt idx="43">
                  <c:v>week 2</c:v>
                </c:pt>
                <c:pt idx="44">
                  <c:v>week 3</c:v>
                </c:pt>
                <c:pt idx="45">
                  <c:v>week 4</c:v>
                </c:pt>
                <c:pt idx="46">
                  <c:v>week 5</c:v>
                </c:pt>
                <c:pt idx="47">
                  <c:v>week 6</c:v>
                </c:pt>
                <c:pt idx="48">
                  <c:v>week 7</c:v>
                </c:pt>
                <c:pt idx="49">
                  <c:v>week 8</c:v>
                </c:pt>
                <c:pt idx="50">
                  <c:v>week 9</c:v>
                </c:pt>
                <c:pt idx="51">
                  <c:v>week 10</c:v>
                </c:pt>
                <c:pt idx="52">
                  <c:v>week 11</c:v>
                </c:pt>
                <c:pt idx="53">
                  <c:v>week 12</c:v>
                </c:pt>
                <c:pt idx="54">
                  <c:v>week 13</c:v>
                </c:pt>
                <c:pt idx="55">
                  <c:v>week 14</c:v>
                </c:pt>
                <c:pt idx="56">
                  <c:v>week 15</c:v>
                </c:pt>
                <c:pt idx="57">
                  <c:v>week 16</c:v>
                </c:pt>
                <c:pt idx="58">
                  <c:v>week 17</c:v>
                </c:pt>
                <c:pt idx="59">
                  <c:v>week 18</c:v>
                </c:pt>
                <c:pt idx="60">
                  <c:v>week 19</c:v>
                </c:pt>
                <c:pt idx="61">
                  <c:v>week 20</c:v>
                </c:pt>
                <c:pt idx="62">
                  <c:v>week 21</c:v>
                </c:pt>
                <c:pt idx="63">
                  <c:v>week 22</c:v>
                </c:pt>
                <c:pt idx="64">
                  <c:v>week 23</c:v>
                </c:pt>
                <c:pt idx="65">
                  <c:v>week 24</c:v>
                </c:pt>
                <c:pt idx="66">
                  <c:v>week 25</c:v>
                </c:pt>
                <c:pt idx="67">
                  <c:v>week 26</c:v>
                </c:pt>
                <c:pt idx="68">
                  <c:v>week 27</c:v>
                </c:pt>
                <c:pt idx="69">
                  <c:v>week 28</c:v>
                </c:pt>
                <c:pt idx="70">
                  <c:v>week 29</c:v>
                </c:pt>
                <c:pt idx="71">
                  <c:v>week 30</c:v>
                </c:pt>
                <c:pt idx="72">
                  <c:v>week 31</c:v>
                </c:pt>
                <c:pt idx="73">
                  <c:v>week 32</c:v>
                </c:pt>
                <c:pt idx="74">
                  <c:v>week 33</c:v>
                </c:pt>
                <c:pt idx="75">
                  <c:v>week 34</c:v>
                </c:pt>
                <c:pt idx="76">
                  <c:v>week 35</c:v>
                </c:pt>
                <c:pt idx="77">
                  <c:v>week 36</c:v>
                </c:pt>
                <c:pt idx="78">
                  <c:v>week 37</c:v>
                </c:pt>
                <c:pt idx="79">
                  <c:v>week 38</c:v>
                </c:pt>
                <c:pt idx="80">
                  <c:v>week 39</c:v>
                </c:pt>
                <c:pt idx="81">
                  <c:v>week 40</c:v>
                </c:pt>
                <c:pt idx="82">
                  <c:v>week 41</c:v>
                </c:pt>
                <c:pt idx="83">
                  <c:v>week 42</c:v>
                </c:pt>
                <c:pt idx="84">
                  <c:v>week 43</c:v>
                </c:pt>
                <c:pt idx="85">
                  <c:v>week 44</c:v>
                </c:pt>
                <c:pt idx="86">
                  <c:v>week 45</c:v>
                </c:pt>
                <c:pt idx="87">
                  <c:v>week 46</c:v>
                </c:pt>
                <c:pt idx="88">
                  <c:v>week 47</c:v>
                </c:pt>
                <c:pt idx="89">
                  <c:v>week 48</c:v>
                </c:pt>
                <c:pt idx="90">
                  <c:v>week 49</c:v>
                </c:pt>
                <c:pt idx="91">
                  <c:v>week 50</c:v>
                </c:pt>
                <c:pt idx="92">
                  <c:v>week 51</c:v>
                </c:pt>
                <c:pt idx="93">
                  <c:v>week 52</c:v>
                </c:pt>
                <c:pt idx="94">
                  <c:v>week 1</c:v>
                </c:pt>
                <c:pt idx="95">
                  <c:v>week 2</c:v>
                </c:pt>
              </c:strCache>
            </c:strRef>
          </c:cat>
          <c:val>
            <c:numRef>
              <c:f>'Figure 4 data'!$E$7:$E$102</c:f>
              <c:numCache>
                <c:formatCode>#,##0</c:formatCode>
                <c:ptCount val="96"/>
                <c:pt idx="0">
                  <c:v>8</c:v>
                </c:pt>
                <c:pt idx="1">
                  <c:v>43</c:v>
                </c:pt>
                <c:pt idx="2">
                  <c:v>193</c:v>
                </c:pt>
                <c:pt idx="3">
                  <c:v>357</c:v>
                </c:pt>
                <c:pt idx="4">
                  <c:v>311</c:v>
                </c:pt>
                <c:pt idx="5">
                  <c:v>277</c:v>
                </c:pt>
                <c:pt idx="6">
                  <c:v>193</c:v>
                </c:pt>
                <c:pt idx="7">
                  <c:v>153</c:v>
                </c:pt>
                <c:pt idx="8">
                  <c:v>128</c:v>
                </c:pt>
                <c:pt idx="9">
                  <c:v>95</c:v>
                </c:pt>
                <c:pt idx="10">
                  <c:v>55</c:v>
                </c:pt>
                <c:pt idx="11">
                  <c:v>39</c:v>
                </c:pt>
                <c:pt idx="12">
                  <c:v>26</c:v>
                </c:pt>
                <c:pt idx="13">
                  <c:v>28</c:v>
                </c:pt>
                <c:pt idx="14">
                  <c:v>16</c:v>
                </c:pt>
                <c:pt idx="15">
                  <c:v>12</c:v>
                </c:pt>
                <c:pt idx="16">
                  <c:v>5</c:v>
                </c:pt>
                <c:pt idx="17">
                  <c:v>3</c:v>
                </c:pt>
                <c:pt idx="18">
                  <c:v>4</c:v>
                </c:pt>
                <c:pt idx="19">
                  <c:v>3</c:v>
                </c:pt>
                <c:pt idx="20">
                  <c:v>2</c:v>
                </c:pt>
                <c:pt idx="21">
                  <c:v>2</c:v>
                </c:pt>
                <c:pt idx="22">
                  <c:v>2</c:v>
                </c:pt>
                <c:pt idx="23">
                  <c:v>3</c:v>
                </c:pt>
                <c:pt idx="24">
                  <c:v>2</c:v>
                </c:pt>
                <c:pt idx="25">
                  <c:v>3</c:v>
                </c:pt>
                <c:pt idx="26">
                  <c:v>8</c:v>
                </c:pt>
                <c:pt idx="27">
                  <c:v>5</c:v>
                </c:pt>
                <c:pt idx="28">
                  <c:v>13</c:v>
                </c:pt>
                <c:pt idx="29">
                  <c:v>17</c:v>
                </c:pt>
                <c:pt idx="30">
                  <c:v>58</c:v>
                </c:pt>
                <c:pt idx="31">
                  <c:v>82</c:v>
                </c:pt>
                <c:pt idx="32">
                  <c:v>128</c:v>
                </c:pt>
                <c:pt idx="33">
                  <c:v>144</c:v>
                </c:pt>
                <c:pt idx="34">
                  <c:v>199</c:v>
                </c:pt>
                <c:pt idx="35">
                  <c:v>162</c:v>
                </c:pt>
                <c:pt idx="36">
                  <c:v>165</c:v>
                </c:pt>
                <c:pt idx="37">
                  <c:v>145</c:v>
                </c:pt>
                <c:pt idx="38">
                  <c:v>156</c:v>
                </c:pt>
                <c:pt idx="39">
                  <c:v>126</c:v>
                </c:pt>
                <c:pt idx="40">
                  <c:v>130</c:v>
                </c:pt>
                <c:pt idx="41">
                  <c:v>115</c:v>
                </c:pt>
                <c:pt idx="42">
                  <c:v>256</c:v>
                </c:pt>
                <c:pt idx="43">
                  <c:v>244</c:v>
                </c:pt>
                <c:pt idx="44">
                  <c:v>298</c:v>
                </c:pt>
                <c:pt idx="45">
                  <c:v>302</c:v>
                </c:pt>
                <c:pt idx="46">
                  <c:v>282</c:v>
                </c:pt>
                <c:pt idx="47">
                  <c:v>269</c:v>
                </c:pt>
                <c:pt idx="48">
                  <c:v>236</c:v>
                </c:pt>
                <c:pt idx="49">
                  <c:v>190</c:v>
                </c:pt>
                <c:pt idx="50">
                  <c:v>120</c:v>
                </c:pt>
                <c:pt idx="51">
                  <c:v>86</c:v>
                </c:pt>
                <c:pt idx="52">
                  <c:v>54</c:v>
                </c:pt>
                <c:pt idx="53">
                  <c:v>44</c:v>
                </c:pt>
                <c:pt idx="54">
                  <c:v>29</c:v>
                </c:pt>
                <c:pt idx="55">
                  <c:v>26</c:v>
                </c:pt>
                <c:pt idx="56">
                  <c:v>15</c:v>
                </c:pt>
                <c:pt idx="57">
                  <c:v>18</c:v>
                </c:pt>
                <c:pt idx="58">
                  <c:v>11</c:v>
                </c:pt>
                <c:pt idx="59">
                  <c:v>5</c:v>
                </c:pt>
                <c:pt idx="60">
                  <c:v>4</c:v>
                </c:pt>
                <c:pt idx="61">
                  <c:v>2</c:v>
                </c:pt>
                <c:pt idx="62">
                  <c:v>6</c:v>
                </c:pt>
                <c:pt idx="63">
                  <c:v>7</c:v>
                </c:pt>
                <c:pt idx="64">
                  <c:v>3</c:v>
                </c:pt>
                <c:pt idx="65">
                  <c:v>10</c:v>
                </c:pt>
                <c:pt idx="66">
                  <c:v>14</c:v>
                </c:pt>
                <c:pt idx="67">
                  <c:v>16</c:v>
                </c:pt>
                <c:pt idx="68">
                  <c:v>26</c:v>
                </c:pt>
                <c:pt idx="69">
                  <c:v>38</c:v>
                </c:pt>
                <c:pt idx="70">
                  <c:v>43</c:v>
                </c:pt>
                <c:pt idx="71">
                  <c:v>38</c:v>
                </c:pt>
                <c:pt idx="72">
                  <c:v>44</c:v>
                </c:pt>
                <c:pt idx="73">
                  <c:v>32</c:v>
                </c:pt>
                <c:pt idx="74">
                  <c:v>35</c:v>
                </c:pt>
                <c:pt idx="75">
                  <c:v>37</c:v>
                </c:pt>
                <c:pt idx="76">
                  <c:v>42</c:v>
                </c:pt>
                <c:pt idx="77">
                  <c:v>64</c:v>
                </c:pt>
                <c:pt idx="78">
                  <c:v>108</c:v>
                </c:pt>
                <c:pt idx="79">
                  <c:v>125</c:v>
                </c:pt>
                <c:pt idx="80">
                  <c:v>109</c:v>
                </c:pt>
                <c:pt idx="81">
                  <c:v>101</c:v>
                </c:pt>
                <c:pt idx="82">
                  <c:v>108</c:v>
                </c:pt>
                <c:pt idx="83">
                  <c:v>108</c:v>
                </c:pt>
                <c:pt idx="84">
                  <c:v>104</c:v>
                </c:pt>
                <c:pt idx="85">
                  <c:v>116</c:v>
                </c:pt>
                <c:pt idx="86">
                  <c:v>102</c:v>
                </c:pt>
                <c:pt idx="87">
                  <c:v>71</c:v>
                </c:pt>
                <c:pt idx="88">
                  <c:v>82</c:v>
                </c:pt>
                <c:pt idx="89">
                  <c:v>77</c:v>
                </c:pt>
                <c:pt idx="90">
                  <c:v>65</c:v>
                </c:pt>
                <c:pt idx="91" formatCode="General">
                  <c:v>52</c:v>
                </c:pt>
                <c:pt idx="92" formatCode="General">
                  <c:v>42</c:v>
                </c:pt>
                <c:pt idx="93" formatCode="General">
                  <c:v>29</c:v>
                </c:pt>
                <c:pt idx="94" formatCode="General">
                  <c:v>49</c:v>
                </c:pt>
                <c:pt idx="95" formatCode="General">
                  <c:v>77</c:v>
                </c:pt>
              </c:numCache>
            </c:numRef>
          </c:val>
          <c:smooth val="0"/>
          <c:extLst>
            <c:ext xmlns:c16="http://schemas.microsoft.com/office/drawing/2014/chart" uri="{C3380CC4-5D6E-409C-BE32-E72D297353CC}">
              <c16:uniqueId val="{00000004-A025-4CC3-8E54-6FE01E76909C}"/>
            </c:ext>
          </c:extLst>
        </c:ser>
        <c:dLbls>
          <c:showLegendKey val="0"/>
          <c:showVal val="0"/>
          <c:showCatName val="0"/>
          <c:showSerName val="0"/>
          <c:showPercent val="0"/>
          <c:showBubbleSize val="0"/>
        </c:dLbls>
        <c:smooth val="0"/>
        <c:axId val="507934120"/>
        <c:axId val="507936744"/>
      </c:lineChart>
      <c:catAx>
        <c:axId val="50793412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6744"/>
        <c:crosses val="autoZero"/>
        <c:auto val="1"/>
        <c:lblAlgn val="ctr"/>
        <c:lblOffset val="100"/>
        <c:tickLblSkip val="2"/>
        <c:tickMarkSkip val="2"/>
        <c:noMultiLvlLbl val="0"/>
      </c:catAx>
      <c:valAx>
        <c:axId val="507936744"/>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COVID-19 deaths</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4120"/>
        <c:crosses val="autoZero"/>
        <c:crossBetween val="between"/>
      </c:valAx>
      <c:spPr>
        <a:noFill/>
        <a:ln>
          <a:noFill/>
        </a:ln>
        <a:effectLst/>
      </c:spPr>
    </c:plotArea>
    <c:legend>
      <c:legendPos val="r"/>
      <c:layout>
        <c:manualLayout>
          <c:xMode val="edge"/>
          <c:yMode val="edge"/>
          <c:x val="0.81503498216569092"/>
          <c:y val="8.3018662037324054E-2"/>
          <c:w val="0.17602611228238421"/>
          <c:h val="0.10693575965529692"/>
        </c:manualLayout>
      </c:layout>
      <c:overlay val="1"/>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5 data'!$A$28</c:f>
          <c:strCache>
            <c:ptCount val="1"/>
            <c:pt idx="0">
              <c:v>Figure 5a: Age standardised rates for deaths involving COVID-19 by sex, between 1st March 2020 and 31st December 2021</c:v>
            </c:pt>
          </c:strCache>
        </c:strRef>
      </c:tx>
      <c:layout>
        <c:manualLayout>
          <c:xMode val="edge"/>
          <c:yMode val="edge"/>
          <c:x val="0.14037117294943036"/>
          <c:y val="8.350730688935281E-3"/>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9837678494088585E-2"/>
          <c:y val="0.11969218272080036"/>
          <c:w val="0.90106230890417816"/>
          <c:h val="0.48977626216226849"/>
        </c:manualLayout>
      </c:layout>
      <c:barChart>
        <c:barDir val="col"/>
        <c:grouping val="clustered"/>
        <c:varyColors val="0"/>
        <c:ser>
          <c:idx val="0"/>
          <c:order val="0"/>
          <c:tx>
            <c:strRef>
              <c:f>'Figure 5 data'!$B$7</c:f>
              <c:strCache>
                <c:ptCount val="1"/>
                <c:pt idx="0">
                  <c:v>Persons</c:v>
                </c:pt>
              </c:strCache>
            </c:strRef>
          </c:tx>
          <c:spPr>
            <a:solidFill>
              <a:srgbClr val="203F7A"/>
            </a:solidFill>
            <a:ln>
              <a:noFill/>
            </a:ln>
            <a:effectLst/>
          </c:spPr>
          <c:invertIfNegative val="0"/>
          <c:errBars>
            <c:errBarType val="both"/>
            <c:errValType val="cust"/>
            <c:noEndCap val="0"/>
            <c:plus>
              <c:numRef>
                <c:f>'Figure 5 error bars'!$B$41:$X$41</c:f>
                <c:numCache>
                  <c:formatCode>General</c:formatCode>
                  <c:ptCount val="23"/>
                  <c:pt idx="0">
                    <c:v>7.5</c:v>
                  </c:pt>
                  <c:pt idx="1">
                    <c:v>22.300000000000068</c:v>
                  </c:pt>
                  <c:pt idx="2">
                    <c:v>15.100000000000023</c:v>
                  </c:pt>
                  <c:pt idx="3">
                    <c:v>6.5</c:v>
                  </c:pt>
                  <c:pt idx="4">
                    <c:v>2.6999999999999993</c:v>
                  </c:pt>
                  <c:pt idx="5">
                    <c:v>2</c:v>
                  </c:pt>
                  <c:pt idx="6">
                    <c:v>3</c:v>
                  </c:pt>
                  <c:pt idx="7">
                    <c:v>9.3999999999999915</c:v>
                  </c:pt>
                  <c:pt idx="8">
                    <c:v>14.699999999999989</c:v>
                  </c:pt>
                  <c:pt idx="9">
                    <c:v>13.699999999999989</c:v>
                  </c:pt>
                  <c:pt idx="10">
                    <c:v>17.900000000000034</c:v>
                  </c:pt>
                  <c:pt idx="11">
                    <c:v>15.400000000000034</c:v>
                  </c:pt>
                  <c:pt idx="12">
                    <c:v>7.5999999999999943</c:v>
                  </c:pt>
                  <c:pt idx="13">
                    <c:v>4.2999999999999972</c:v>
                  </c:pt>
                  <c:pt idx="14">
                    <c:v>2.2000000000000011</c:v>
                  </c:pt>
                  <c:pt idx="15">
                    <c:v>3.6000000000000014</c:v>
                  </c:pt>
                  <c:pt idx="16">
                    <c:v>6.1000000000000014</c:v>
                  </c:pt>
                  <c:pt idx="17">
                    <c:v>6.2000000000000028</c:v>
                  </c:pt>
                  <c:pt idx="18">
                    <c:v>10.5</c:v>
                  </c:pt>
                  <c:pt idx="19">
                    <c:v>10.200000000000003</c:v>
                  </c:pt>
                  <c:pt idx="20">
                    <c:v>9</c:v>
                  </c:pt>
                  <c:pt idx="21">
                    <c:v>7.4000000000000057</c:v>
                  </c:pt>
                  <c:pt idx="22">
                    <c:v>2.2000000000000028</c:v>
                  </c:pt>
                </c:numCache>
              </c:numRef>
            </c:plus>
            <c:minus>
              <c:numRef>
                <c:f>'Figure 5 error bars'!$B$45:$X$45</c:f>
                <c:numCache>
                  <c:formatCode>General</c:formatCode>
                  <c:ptCount val="23"/>
                  <c:pt idx="0">
                    <c:v>7.3999999999999986</c:v>
                  </c:pt>
                  <c:pt idx="1">
                    <c:v>22.199999999999932</c:v>
                  </c:pt>
                  <c:pt idx="2">
                    <c:v>15.199999999999989</c:v>
                  </c:pt>
                  <c:pt idx="3">
                    <c:v>6.5</c:v>
                  </c:pt>
                  <c:pt idx="4">
                    <c:v>2.7</c:v>
                  </c:pt>
                  <c:pt idx="5">
                    <c:v>1.9</c:v>
                  </c:pt>
                  <c:pt idx="6">
                    <c:v>3</c:v>
                  </c:pt>
                  <c:pt idx="7">
                    <c:v>9.4000000000000057</c:v>
                  </c:pt>
                  <c:pt idx="8">
                    <c:v>14.699999999999989</c:v>
                  </c:pt>
                  <c:pt idx="9">
                    <c:v>13.700000000000017</c:v>
                  </c:pt>
                  <c:pt idx="10">
                    <c:v>18</c:v>
                  </c:pt>
                  <c:pt idx="11">
                    <c:v>15.5</c:v>
                  </c:pt>
                  <c:pt idx="12">
                    <c:v>7.7000000000000028</c:v>
                  </c:pt>
                  <c:pt idx="13">
                    <c:v>4.2000000000000028</c:v>
                  </c:pt>
                  <c:pt idx="14">
                    <c:v>2.2999999999999998</c:v>
                  </c:pt>
                  <c:pt idx="15">
                    <c:v>3.5999999999999996</c:v>
                  </c:pt>
                  <c:pt idx="16">
                    <c:v>6.1000000000000014</c:v>
                  </c:pt>
                  <c:pt idx="17">
                    <c:v>6.1000000000000014</c:v>
                  </c:pt>
                  <c:pt idx="18">
                    <c:v>10.600000000000009</c:v>
                  </c:pt>
                  <c:pt idx="19">
                    <c:v>10.200000000000003</c:v>
                  </c:pt>
                  <c:pt idx="20">
                    <c:v>9.0999999999999943</c:v>
                  </c:pt>
                  <c:pt idx="21">
                    <c:v>7.3999999999999986</c:v>
                  </c:pt>
                  <c:pt idx="22">
                    <c:v>2.2999999999999972</c:v>
                  </c:pt>
                </c:numCache>
              </c:numRef>
            </c:minus>
            <c:spPr>
              <a:noFill/>
              <a:ln w="9525" cap="flat" cmpd="sng" algn="ctr">
                <a:solidFill>
                  <a:schemeClr val="tx1">
                    <a:lumMod val="65000"/>
                    <a:lumOff val="35000"/>
                  </a:schemeClr>
                </a:solidFill>
                <a:round/>
              </a:ln>
              <a:effectLst/>
            </c:spPr>
          </c:errBars>
          <c:cat>
            <c:strRef>
              <c:f>'Figure 5 error bars'!$A$41:$A$63</c:f>
              <c:strCache>
                <c:ptCount val="23"/>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Aug</c:v>
                </c:pt>
                <c:pt idx="18">
                  <c:v>Sep</c:v>
                </c:pt>
                <c:pt idx="19">
                  <c:v>Oct</c:v>
                </c:pt>
                <c:pt idx="20">
                  <c:v>Nov</c:v>
                </c:pt>
                <c:pt idx="21">
                  <c:v>Dec</c:v>
                </c:pt>
                <c:pt idx="22">
                  <c:v>March 20 to Dec 21</c:v>
                </c:pt>
              </c:strCache>
            </c:strRef>
          </c:cat>
          <c:val>
            <c:numRef>
              <c:f>'Figure 5 error bars'!$B$31:$X$31</c:f>
              <c:numCache>
                <c:formatCode>General</c:formatCode>
                <c:ptCount val="23"/>
                <c:pt idx="0">
                  <c:v>65.3</c:v>
                </c:pt>
                <c:pt idx="1">
                  <c:v>584.9</c:v>
                </c:pt>
                <c:pt idx="2">
                  <c:v>268.7</c:v>
                </c:pt>
                <c:pt idx="3">
                  <c:v>46.7</c:v>
                </c:pt>
                <c:pt idx="4">
                  <c:v>8.4</c:v>
                </c:pt>
                <c:pt idx="5">
                  <c:v>4.3</c:v>
                </c:pt>
                <c:pt idx="6">
                  <c:v>10.1</c:v>
                </c:pt>
                <c:pt idx="7">
                  <c:v>106.2</c:v>
                </c:pt>
                <c:pt idx="8">
                  <c:v>247.7</c:v>
                </c:pt>
                <c:pt idx="9">
                  <c:v>224.4</c:v>
                </c:pt>
                <c:pt idx="10" formatCode="0.0">
                  <c:v>390.4</c:v>
                </c:pt>
                <c:pt idx="11" formatCode="0.0">
                  <c:v>259.2</c:v>
                </c:pt>
                <c:pt idx="12" formatCode="0.0">
                  <c:v>70.400000000000006</c:v>
                </c:pt>
                <c:pt idx="13" formatCode="0.0">
                  <c:v>20.6</c:v>
                </c:pt>
                <c:pt idx="14" formatCode="0.0">
                  <c:v>6.1</c:v>
                </c:pt>
                <c:pt idx="15" formatCode="0.0">
                  <c:v>14.7</c:v>
                </c:pt>
                <c:pt idx="16" formatCode="0.0">
                  <c:v>44.5</c:v>
                </c:pt>
                <c:pt idx="17" formatCode="0.0">
                  <c:v>45.5</c:v>
                </c:pt>
                <c:pt idx="18" formatCode="0.0">
                  <c:v>129.9</c:v>
                </c:pt>
                <c:pt idx="19" formatCode="0.0">
                  <c:v>126.2</c:v>
                </c:pt>
                <c:pt idx="20" formatCode="0.0">
                  <c:v>96.1</c:v>
                </c:pt>
                <c:pt idx="21" formatCode="0.0">
                  <c:v>65.5</c:v>
                </c:pt>
                <c:pt idx="22" formatCode="0.0">
                  <c:v>127.7</c:v>
                </c:pt>
              </c:numCache>
            </c:numRef>
          </c:val>
          <c:extLst>
            <c:ext xmlns:c16="http://schemas.microsoft.com/office/drawing/2014/chart" uri="{C3380CC4-5D6E-409C-BE32-E72D297353CC}">
              <c16:uniqueId val="{00000000-52ED-4311-B07D-CBB740931BCD}"/>
            </c:ext>
          </c:extLst>
        </c:ser>
        <c:ser>
          <c:idx val="1"/>
          <c:order val="1"/>
          <c:tx>
            <c:strRef>
              <c:f>'Figure 5 data'!$B$8</c:f>
              <c:strCache>
                <c:ptCount val="1"/>
                <c:pt idx="0">
                  <c:v>Females</c:v>
                </c:pt>
              </c:strCache>
            </c:strRef>
          </c:tx>
          <c:spPr>
            <a:solidFill>
              <a:schemeClr val="bg1">
                <a:lumMod val="65000"/>
              </a:schemeClr>
            </a:solidFill>
            <a:ln>
              <a:noFill/>
            </a:ln>
            <a:effectLst/>
          </c:spPr>
          <c:invertIfNegative val="0"/>
          <c:errBars>
            <c:errBarType val="both"/>
            <c:errValType val="cust"/>
            <c:noEndCap val="0"/>
            <c:plus>
              <c:numRef>
                <c:f>'Figure 5 error bars'!$B$42:$X$42</c:f>
                <c:numCache>
                  <c:formatCode>General</c:formatCode>
                  <c:ptCount val="23"/>
                  <c:pt idx="0">
                    <c:v>8.3999999999999986</c:v>
                  </c:pt>
                  <c:pt idx="1">
                    <c:v>26.100000000000023</c:v>
                  </c:pt>
                  <c:pt idx="2">
                    <c:v>18.299999999999983</c:v>
                  </c:pt>
                  <c:pt idx="3">
                    <c:v>8.3000000000000043</c:v>
                  </c:pt>
                  <c:pt idx="4">
                    <c:v>3.5999999999999996</c:v>
                  </c:pt>
                  <c:pt idx="5">
                    <c:v>2.6999999999999993</c:v>
                  </c:pt>
                  <c:pt idx="6">
                    <c:v>2.9999999999999991</c:v>
                  </c:pt>
                  <c:pt idx="7">
                    <c:v>11</c:v>
                  </c:pt>
                  <c:pt idx="8">
                    <c:v>17</c:v>
                  </c:pt>
                  <c:pt idx="9">
                    <c:v>16.299999999999983</c:v>
                  </c:pt>
                  <c:pt idx="10">
                    <c:v>21.699999999999989</c:v>
                  </c:pt>
                  <c:pt idx="11">
                    <c:v>18.699999999999989</c:v>
                  </c:pt>
                  <c:pt idx="12">
                    <c:v>9.6000000000000085</c:v>
                  </c:pt>
                  <c:pt idx="13">
                    <c:v>5.1000000000000014</c:v>
                  </c:pt>
                  <c:pt idx="14">
                    <c:v>3</c:v>
                  </c:pt>
                  <c:pt idx="15">
                    <c:v>4.0999999999999996</c:v>
                  </c:pt>
                  <c:pt idx="16">
                    <c:v>6.6999999999999993</c:v>
                  </c:pt>
                  <c:pt idx="17">
                    <c:v>7</c:v>
                  </c:pt>
                  <c:pt idx="18">
                    <c:v>12.200000000000003</c:v>
                  </c:pt>
                  <c:pt idx="19">
                    <c:v>11.799999999999997</c:v>
                  </c:pt>
                  <c:pt idx="20">
                    <c:v>11</c:v>
                  </c:pt>
                  <c:pt idx="21">
                    <c:v>9.2000000000000028</c:v>
                  </c:pt>
                  <c:pt idx="22">
                    <c:v>2.6999999999999886</c:v>
                  </c:pt>
                </c:numCache>
              </c:numRef>
            </c:plus>
            <c:minus>
              <c:numRef>
                <c:f>'Figure 5 error bars'!$B$46:$X$46</c:f>
                <c:numCache>
                  <c:formatCode>General</c:formatCode>
                  <c:ptCount val="23"/>
                  <c:pt idx="0">
                    <c:v>8.4000000000000057</c:v>
                  </c:pt>
                  <c:pt idx="1">
                    <c:v>26.099999999999966</c:v>
                  </c:pt>
                  <c:pt idx="2">
                    <c:v>18.400000000000006</c:v>
                  </c:pt>
                  <c:pt idx="3">
                    <c:v>8.1999999999999957</c:v>
                  </c:pt>
                  <c:pt idx="4">
                    <c:v>3.6999999999999993</c:v>
                  </c:pt>
                  <c:pt idx="5">
                    <c:v>2.7</c:v>
                  </c:pt>
                  <c:pt idx="6">
                    <c:v>3.1</c:v>
                  </c:pt>
                  <c:pt idx="7">
                    <c:v>10.900000000000006</c:v>
                  </c:pt>
                  <c:pt idx="8">
                    <c:v>17.100000000000023</c:v>
                  </c:pt>
                  <c:pt idx="9">
                    <c:v>16.200000000000017</c:v>
                  </c:pt>
                  <c:pt idx="10">
                    <c:v>21.599999999999966</c:v>
                  </c:pt>
                  <c:pt idx="11">
                    <c:v>18.699999999999989</c:v>
                  </c:pt>
                  <c:pt idx="12">
                    <c:v>9.5999999999999943</c:v>
                  </c:pt>
                  <c:pt idx="13">
                    <c:v>5.1999999999999993</c:v>
                  </c:pt>
                  <c:pt idx="14">
                    <c:v>3.1000000000000005</c:v>
                  </c:pt>
                  <c:pt idx="15">
                    <c:v>4.0999999999999996</c:v>
                  </c:pt>
                  <c:pt idx="16">
                    <c:v>6.6999999999999993</c:v>
                  </c:pt>
                  <c:pt idx="17">
                    <c:v>7.0000000000000036</c:v>
                  </c:pt>
                  <c:pt idx="18">
                    <c:v>12.200000000000003</c:v>
                  </c:pt>
                  <c:pt idx="19">
                    <c:v>11.799999999999997</c:v>
                  </c:pt>
                  <c:pt idx="20">
                    <c:v>11</c:v>
                  </c:pt>
                  <c:pt idx="21">
                    <c:v>9.2000000000000028</c:v>
                  </c:pt>
                  <c:pt idx="22">
                    <c:v>2.6000000000000085</c:v>
                  </c:pt>
                </c:numCache>
              </c:numRef>
            </c:minus>
            <c:spPr>
              <a:noFill/>
              <a:ln w="9525" cap="flat" cmpd="sng" algn="ctr">
                <a:solidFill>
                  <a:schemeClr val="tx1">
                    <a:lumMod val="65000"/>
                    <a:lumOff val="35000"/>
                  </a:schemeClr>
                </a:solidFill>
                <a:round/>
              </a:ln>
              <a:effectLst/>
            </c:spPr>
          </c:errBars>
          <c:cat>
            <c:strRef>
              <c:f>'Figure 5 error bars'!$A$41:$A$63</c:f>
              <c:strCache>
                <c:ptCount val="23"/>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Aug</c:v>
                </c:pt>
                <c:pt idx="18">
                  <c:v>Sep</c:v>
                </c:pt>
                <c:pt idx="19">
                  <c:v>Oct</c:v>
                </c:pt>
                <c:pt idx="20">
                  <c:v>Nov</c:v>
                </c:pt>
                <c:pt idx="21">
                  <c:v>Dec</c:v>
                </c:pt>
                <c:pt idx="22">
                  <c:v>March 20 to Dec 21</c:v>
                </c:pt>
              </c:strCache>
            </c:strRef>
          </c:cat>
          <c:val>
            <c:numRef>
              <c:f>'Figure 5 error bars'!$B$32:$X$32</c:f>
              <c:numCache>
                <c:formatCode>General</c:formatCode>
                <c:ptCount val="23"/>
                <c:pt idx="0">
                  <c:v>47.7</c:v>
                </c:pt>
                <c:pt idx="1">
                  <c:v>479.7</c:v>
                </c:pt>
                <c:pt idx="2">
                  <c:v>239.4</c:v>
                </c:pt>
                <c:pt idx="3">
                  <c:v>44.8</c:v>
                </c:pt>
                <c:pt idx="4">
                  <c:v>9.1</c:v>
                </c:pt>
                <c:pt idx="5">
                  <c:v>4.9000000000000004</c:v>
                </c:pt>
                <c:pt idx="6">
                  <c:v>6.2</c:v>
                </c:pt>
                <c:pt idx="7">
                  <c:v>82</c:v>
                </c:pt>
                <c:pt idx="8">
                  <c:v>195.3</c:v>
                </c:pt>
                <c:pt idx="9">
                  <c:v>183.9</c:v>
                </c:pt>
                <c:pt idx="10" formatCode="0.0">
                  <c:v>332.7</c:v>
                </c:pt>
                <c:pt idx="11" formatCode="0.0">
                  <c:v>220.5</c:v>
                </c:pt>
                <c:pt idx="12" formatCode="0.0">
                  <c:v>62.3</c:v>
                </c:pt>
                <c:pt idx="13" formatCode="0.0">
                  <c:v>17.399999999999999</c:v>
                </c:pt>
                <c:pt idx="14" formatCode="0.0">
                  <c:v>6.4</c:v>
                </c:pt>
                <c:pt idx="15" formatCode="0.0">
                  <c:v>10.6</c:v>
                </c:pt>
                <c:pt idx="16" formatCode="0.0">
                  <c:v>30.2</c:v>
                </c:pt>
                <c:pt idx="17" formatCode="0.0">
                  <c:v>33.200000000000003</c:v>
                </c:pt>
                <c:pt idx="18" formatCode="0.0">
                  <c:v>99</c:v>
                </c:pt>
                <c:pt idx="19" formatCode="0.0">
                  <c:v>96.2</c:v>
                </c:pt>
                <c:pt idx="20" formatCode="0.0">
                  <c:v>80.2</c:v>
                </c:pt>
                <c:pt idx="21" formatCode="0.0">
                  <c:v>58.2</c:v>
                </c:pt>
                <c:pt idx="22" formatCode="0.0">
                  <c:v>105.4</c:v>
                </c:pt>
              </c:numCache>
            </c:numRef>
          </c:val>
          <c:extLst>
            <c:ext xmlns:c16="http://schemas.microsoft.com/office/drawing/2014/chart" uri="{C3380CC4-5D6E-409C-BE32-E72D297353CC}">
              <c16:uniqueId val="{00000001-52ED-4311-B07D-CBB740931BCD}"/>
            </c:ext>
          </c:extLst>
        </c:ser>
        <c:ser>
          <c:idx val="2"/>
          <c:order val="2"/>
          <c:tx>
            <c:strRef>
              <c:f>'Figure 5 data'!$B$9</c:f>
              <c:strCache>
                <c:ptCount val="1"/>
                <c:pt idx="0">
                  <c:v>Males</c:v>
                </c:pt>
              </c:strCache>
            </c:strRef>
          </c:tx>
          <c:spPr>
            <a:solidFill>
              <a:srgbClr val="93A7CC"/>
            </a:solidFill>
            <a:ln>
              <a:noFill/>
            </a:ln>
            <a:effectLst/>
          </c:spPr>
          <c:invertIfNegative val="0"/>
          <c:errBars>
            <c:errBarType val="both"/>
            <c:errValType val="cust"/>
            <c:noEndCap val="0"/>
            <c:plus>
              <c:numRef>
                <c:f>'Figure 5 error bars'!$B$43:$X$43</c:f>
                <c:numCache>
                  <c:formatCode>General</c:formatCode>
                  <c:ptCount val="23"/>
                  <c:pt idx="0">
                    <c:v>13.400000000000006</c:v>
                  </c:pt>
                  <c:pt idx="1">
                    <c:v>39</c:v>
                  </c:pt>
                  <c:pt idx="2">
                    <c:v>26.099999999999966</c:v>
                  </c:pt>
                  <c:pt idx="3">
                    <c:v>11</c:v>
                  </c:pt>
                  <c:pt idx="4">
                    <c:v>3.9999999999999991</c:v>
                  </c:pt>
                  <c:pt idx="5">
                    <c:v>2.7</c:v>
                  </c:pt>
                  <c:pt idx="6">
                    <c:v>5.8000000000000007</c:v>
                  </c:pt>
                  <c:pt idx="7">
                    <c:v>16.900000000000006</c:v>
                  </c:pt>
                  <c:pt idx="8">
                    <c:v>26.300000000000011</c:v>
                  </c:pt>
                  <c:pt idx="9">
                    <c:v>24.199999999999989</c:v>
                  </c:pt>
                  <c:pt idx="10">
                    <c:v>30.800000000000011</c:v>
                  </c:pt>
                  <c:pt idx="11">
                    <c:v>26.5</c:v>
                  </c:pt>
                  <c:pt idx="12">
                    <c:v>12.899999999999991</c:v>
                  </c:pt>
                  <c:pt idx="13">
                    <c:v>7.2999999999999972</c:v>
                  </c:pt>
                  <c:pt idx="14">
                    <c:v>3.4000000000000004</c:v>
                  </c:pt>
                  <c:pt idx="15">
                    <c:v>6.5</c:v>
                  </c:pt>
                  <c:pt idx="16">
                    <c:v>11.5</c:v>
                  </c:pt>
                  <c:pt idx="17">
                    <c:v>10.999999999999993</c:v>
                  </c:pt>
                  <c:pt idx="18">
                    <c:v>18.900000000000006</c:v>
                  </c:pt>
                  <c:pt idx="19">
                    <c:v>18.099999999999994</c:v>
                  </c:pt>
                  <c:pt idx="20">
                    <c:v>15.499999999999986</c:v>
                  </c:pt>
                  <c:pt idx="21">
                    <c:v>12.600000000000009</c:v>
                  </c:pt>
                  <c:pt idx="22">
                    <c:v>3.8999999999999773</c:v>
                  </c:pt>
                </c:numCache>
              </c:numRef>
            </c:plus>
            <c:minus>
              <c:numRef>
                <c:f>'Figure 5 error bars'!$B$47:$X$47</c:f>
                <c:numCache>
                  <c:formatCode>General</c:formatCode>
                  <c:ptCount val="23"/>
                  <c:pt idx="0">
                    <c:v>13.299999999999997</c:v>
                  </c:pt>
                  <c:pt idx="1">
                    <c:v>39.099999999999909</c:v>
                  </c:pt>
                  <c:pt idx="2">
                    <c:v>26.100000000000023</c:v>
                  </c:pt>
                  <c:pt idx="3">
                    <c:v>10.899999999999999</c:v>
                  </c:pt>
                  <c:pt idx="4">
                    <c:v>4</c:v>
                  </c:pt>
                  <c:pt idx="5">
                    <c:v>2.7</c:v>
                  </c:pt>
                  <c:pt idx="6">
                    <c:v>5.8000000000000007</c:v>
                  </c:pt>
                  <c:pt idx="7">
                    <c:v>16.799999999999983</c:v>
                  </c:pt>
                  <c:pt idx="8">
                    <c:v>26.300000000000011</c:v>
                  </c:pt>
                  <c:pt idx="9">
                    <c:v>24.199999999999989</c:v>
                  </c:pt>
                  <c:pt idx="10">
                    <c:v>30.900000000000034</c:v>
                  </c:pt>
                  <c:pt idx="11">
                    <c:v>26.399999999999977</c:v>
                  </c:pt>
                  <c:pt idx="12">
                    <c:v>12.900000000000006</c:v>
                  </c:pt>
                  <c:pt idx="13">
                    <c:v>7.3999999999999986</c:v>
                  </c:pt>
                  <c:pt idx="14">
                    <c:v>3.3999999999999995</c:v>
                  </c:pt>
                  <c:pt idx="15">
                    <c:v>6.6000000000000014</c:v>
                  </c:pt>
                  <c:pt idx="16">
                    <c:v>11.5</c:v>
                  </c:pt>
                  <c:pt idx="17">
                    <c:v>11</c:v>
                  </c:pt>
                  <c:pt idx="18">
                    <c:v>18.800000000000011</c:v>
                  </c:pt>
                  <c:pt idx="19">
                    <c:v>18.200000000000017</c:v>
                  </c:pt>
                  <c:pt idx="20">
                    <c:v>15.400000000000006</c:v>
                  </c:pt>
                  <c:pt idx="21">
                    <c:v>12.5</c:v>
                  </c:pt>
                  <c:pt idx="22">
                    <c:v>3.9000000000000057</c:v>
                  </c:pt>
                </c:numCache>
              </c:numRef>
            </c:minus>
            <c:spPr>
              <a:noFill/>
              <a:ln w="9525" cap="flat" cmpd="sng" algn="ctr">
                <a:solidFill>
                  <a:schemeClr val="tx1">
                    <a:lumMod val="65000"/>
                    <a:lumOff val="35000"/>
                  </a:schemeClr>
                </a:solidFill>
                <a:round/>
              </a:ln>
              <a:effectLst/>
            </c:spPr>
          </c:errBars>
          <c:cat>
            <c:strRef>
              <c:f>'Figure 5 error bars'!$A$41:$A$63</c:f>
              <c:strCache>
                <c:ptCount val="23"/>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Aug</c:v>
                </c:pt>
                <c:pt idx="18">
                  <c:v>Sep</c:v>
                </c:pt>
                <c:pt idx="19">
                  <c:v>Oct</c:v>
                </c:pt>
                <c:pt idx="20">
                  <c:v>Nov</c:v>
                </c:pt>
                <c:pt idx="21">
                  <c:v>Dec</c:v>
                </c:pt>
                <c:pt idx="22">
                  <c:v>March 20 to Dec 21</c:v>
                </c:pt>
              </c:strCache>
            </c:strRef>
          </c:cat>
          <c:val>
            <c:numRef>
              <c:f>'Figure 5 error bars'!$B$33:$X$33</c:f>
              <c:numCache>
                <c:formatCode>General</c:formatCode>
                <c:ptCount val="23"/>
                <c:pt idx="0">
                  <c:v>87.5</c:v>
                </c:pt>
                <c:pt idx="1">
                  <c:v>723.3</c:v>
                </c:pt>
                <c:pt idx="2">
                  <c:v>307.8</c:v>
                </c:pt>
                <c:pt idx="3">
                  <c:v>49.3</c:v>
                </c:pt>
                <c:pt idx="4">
                  <c:v>7.2</c:v>
                </c:pt>
                <c:pt idx="5">
                  <c:v>3.2</c:v>
                </c:pt>
                <c:pt idx="6">
                  <c:v>15.3</c:v>
                </c:pt>
                <c:pt idx="7">
                  <c:v>139.19999999999999</c:v>
                </c:pt>
                <c:pt idx="8">
                  <c:v>319.2</c:v>
                </c:pt>
                <c:pt idx="9">
                  <c:v>280.5</c:v>
                </c:pt>
                <c:pt idx="10" formatCode="0.0">
                  <c:v>467.8</c:v>
                </c:pt>
                <c:pt idx="11" formatCode="0.0">
                  <c:v>309.2</c:v>
                </c:pt>
                <c:pt idx="12" formatCode="0.0">
                  <c:v>81.400000000000006</c:v>
                </c:pt>
                <c:pt idx="13" formatCode="0.0">
                  <c:v>25</c:v>
                </c:pt>
                <c:pt idx="14" formatCode="0.0">
                  <c:v>5.6</c:v>
                </c:pt>
                <c:pt idx="15" formatCode="0.0">
                  <c:v>20.8</c:v>
                </c:pt>
                <c:pt idx="16" formatCode="0.0">
                  <c:v>64.7</c:v>
                </c:pt>
                <c:pt idx="17" formatCode="0.0">
                  <c:v>61.1</c:v>
                </c:pt>
                <c:pt idx="18" formatCode="0.0">
                  <c:v>171.4</c:v>
                </c:pt>
                <c:pt idx="19" formatCode="0.0">
                  <c:v>165.3</c:v>
                </c:pt>
                <c:pt idx="20" formatCode="0.0">
                  <c:v>117.2</c:v>
                </c:pt>
                <c:pt idx="21" formatCode="0.0">
                  <c:v>76.599999999999994</c:v>
                </c:pt>
                <c:pt idx="22" formatCode="0.0">
                  <c:v>157.30000000000001</c:v>
                </c:pt>
              </c:numCache>
            </c:numRef>
          </c:val>
          <c:extLst>
            <c:ext xmlns:c16="http://schemas.microsoft.com/office/drawing/2014/chart" uri="{C3380CC4-5D6E-409C-BE32-E72D297353CC}">
              <c16:uniqueId val="{00000002-52ED-4311-B07D-CBB740931BCD}"/>
            </c:ext>
          </c:extLst>
        </c:ser>
        <c:dLbls>
          <c:showLegendKey val="0"/>
          <c:showVal val="0"/>
          <c:showCatName val="0"/>
          <c:showSerName val="0"/>
          <c:showPercent val="0"/>
          <c:showBubbleSize val="0"/>
        </c:dLbls>
        <c:gapWidth val="219"/>
        <c:overlap val="-27"/>
        <c:axId val="636088968"/>
        <c:axId val="636087984"/>
      </c:barChart>
      <c:catAx>
        <c:axId val="636088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0"/>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7984"/>
        <c:crosses val="autoZero"/>
        <c:auto val="1"/>
        <c:lblAlgn val="ctr"/>
        <c:lblOffset val="100"/>
        <c:tickLblSkip val="1"/>
        <c:noMultiLvlLbl val="0"/>
      </c:catAx>
      <c:valAx>
        <c:axId val="636087984"/>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8968"/>
        <c:crosses val="autoZero"/>
        <c:crossBetween val="between"/>
      </c:valAx>
      <c:spPr>
        <a:noFill/>
        <a:ln>
          <a:noFill/>
        </a:ln>
        <a:effectLst/>
      </c:spPr>
    </c:plotArea>
    <c:legend>
      <c:legendPos val="t"/>
      <c:layout>
        <c:manualLayout>
          <c:xMode val="edge"/>
          <c:yMode val="edge"/>
          <c:x val="0.62698109000448632"/>
          <c:y val="0.16532915360501566"/>
          <c:w val="0.25917326864336432"/>
          <c:h val="4.028402405812125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5 data'!$A$29</c:f>
          <c:strCache>
            <c:ptCount val="1"/>
            <c:pt idx="0">
              <c:v>Figure 5b: Age standardised rates for deaths where COVID-19 was the underlying cause by sex, between 1st March 2020 and 31st December 2021</c:v>
            </c:pt>
          </c:strCache>
        </c:strRef>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7834337357472806E-2"/>
          <c:y val="0.11342199135337729"/>
          <c:w val="0.9405075080630243"/>
          <c:h val="0.45214556644369297"/>
        </c:manualLayout>
      </c:layout>
      <c:barChart>
        <c:barDir val="col"/>
        <c:grouping val="clustered"/>
        <c:varyColors val="0"/>
        <c:ser>
          <c:idx val="0"/>
          <c:order val="0"/>
          <c:tx>
            <c:strRef>
              <c:f>'Figure 5 data'!$B$7</c:f>
              <c:strCache>
                <c:ptCount val="1"/>
                <c:pt idx="0">
                  <c:v>Persons</c:v>
                </c:pt>
              </c:strCache>
            </c:strRef>
          </c:tx>
          <c:spPr>
            <a:solidFill>
              <a:srgbClr val="203F7A"/>
            </a:solidFill>
            <a:ln>
              <a:noFill/>
            </a:ln>
            <a:effectLst/>
          </c:spPr>
          <c:invertIfNegative val="0"/>
          <c:errBars>
            <c:errBarType val="both"/>
            <c:errValType val="cust"/>
            <c:noEndCap val="0"/>
            <c:plus>
              <c:numRef>
                <c:f>'Figure 5 error bars'!$B$55:$X$55</c:f>
                <c:numCache>
                  <c:formatCode>General</c:formatCode>
                  <c:ptCount val="23"/>
                  <c:pt idx="0">
                    <c:v>7.0999999999999943</c:v>
                  </c:pt>
                  <c:pt idx="1">
                    <c:v>21.799999999999955</c:v>
                  </c:pt>
                  <c:pt idx="2">
                    <c:v>14.5</c:v>
                  </c:pt>
                  <c:pt idx="3">
                    <c:v>5.8000000000000043</c:v>
                  </c:pt>
                  <c:pt idx="4">
                    <c:v>1.8000000000000003</c:v>
                  </c:pt>
                  <c:pt idx="5">
                    <c:v>1.4</c:v>
                  </c:pt>
                  <c:pt idx="6">
                    <c:v>2.7000000000000011</c:v>
                  </c:pt>
                  <c:pt idx="7">
                    <c:v>9</c:v>
                  </c:pt>
                  <c:pt idx="8">
                    <c:v>13.699999999999989</c:v>
                  </c:pt>
                  <c:pt idx="9">
                    <c:v>12.599999999999994</c:v>
                  </c:pt>
                  <c:pt idx="10">
                    <c:v>16.699999999999989</c:v>
                  </c:pt>
                  <c:pt idx="11">
                    <c:v>14.199999999999989</c:v>
                  </c:pt>
                  <c:pt idx="12">
                    <c:v>6.6000000000000014</c:v>
                  </c:pt>
                  <c:pt idx="13">
                    <c:v>3.2000000000000011</c:v>
                  </c:pt>
                  <c:pt idx="14">
                    <c:v>1.7999999999999998</c:v>
                  </c:pt>
                  <c:pt idx="15">
                    <c:v>3.0999999999999996</c:v>
                  </c:pt>
                  <c:pt idx="16">
                    <c:v>5.5</c:v>
                  </c:pt>
                  <c:pt idx="17">
                    <c:v>5.6999999999999957</c:v>
                  </c:pt>
                  <c:pt idx="18">
                    <c:v>9.7000000000000028</c:v>
                  </c:pt>
                  <c:pt idx="19">
                    <c:v>9.4000000000000057</c:v>
                  </c:pt>
                  <c:pt idx="20">
                    <c:v>7.8999999999999915</c:v>
                  </c:pt>
                  <c:pt idx="21">
                    <c:v>6.3999999999999986</c:v>
                  </c:pt>
                  <c:pt idx="22">
                    <c:v>2.0999999999999943</c:v>
                  </c:pt>
                </c:numCache>
              </c:numRef>
            </c:plus>
            <c:minus>
              <c:numRef>
                <c:f>'Figure 5 error bars'!$B$59:$X$59</c:f>
                <c:numCache>
                  <c:formatCode>General</c:formatCode>
                  <c:ptCount val="23"/>
                  <c:pt idx="0">
                    <c:v>7</c:v>
                  </c:pt>
                  <c:pt idx="1">
                    <c:v>21.899999999999977</c:v>
                  </c:pt>
                  <c:pt idx="2">
                    <c:v>14.400000000000006</c:v>
                  </c:pt>
                  <c:pt idx="3">
                    <c:v>5.6999999999999993</c:v>
                  </c:pt>
                  <c:pt idx="4">
                    <c:v>1.8</c:v>
                  </c:pt>
                  <c:pt idx="5">
                    <c:v>1.4000000000000001</c:v>
                  </c:pt>
                  <c:pt idx="6">
                    <c:v>2.6999999999999993</c:v>
                  </c:pt>
                  <c:pt idx="7">
                    <c:v>9</c:v>
                  </c:pt>
                  <c:pt idx="8">
                    <c:v>13.800000000000011</c:v>
                  </c:pt>
                  <c:pt idx="9">
                    <c:v>12.5</c:v>
                  </c:pt>
                  <c:pt idx="10">
                    <c:v>16.800000000000011</c:v>
                  </c:pt>
                  <c:pt idx="11">
                    <c:v>14.099999999999994</c:v>
                  </c:pt>
                  <c:pt idx="12">
                    <c:v>6.7000000000000028</c:v>
                  </c:pt>
                  <c:pt idx="13">
                    <c:v>3.2999999999999989</c:v>
                  </c:pt>
                  <c:pt idx="14">
                    <c:v>1.9</c:v>
                  </c:pt>
                  <c:pt idx="15">
                    <c:v>3.2000000000000011</c:v>
                  </c:pt>
                  <c:pt idx="16">
                    <c:v>5.5000000000000036</c:v>
                  </c:pt>
                  <c:pt idx="17">
                    <c:v>5.7000000000000028</c:v>
                  </c:pt>
                  <c:pt idx="18">
                    <c:v>9.7000000000000028</c:v>
                  </c:pt>
                  <c:pt idx="19">
                    <c:v>9.2999999999999972</c:v>
                  </c:pt>
                  <c:pt idx="20">
                    <c:v>7.9000000000000057</c:v>
                  </c:pt>
                  <c:pt idx="21">
                    <c:v>6.4000000000000057</c:v>
                  </c:pt>
                  <c:pt idx="22">
                    <c:v>2.1000000000000085</c:v>
                  </c:pt>
                </c:numCache>
              </c:numRef>
            </c:minus>
            <c:spPr>
              <a:noFill/>
              <a:ln w="19050" cap="flat" cmpd="sng" algn="ctr">
                <a:solidFill>
                  <a:schemeClr val="tx1">
                    <a:lumMod val="50000"/>
                    <a:lumOff val="50000"/>
                  </a:schemeClr>
                </a:solidFill>
                <a:round/>
              </a:ln>
              <a:effectLst/>
            </c:spPr>
          </c:errBars>
          <c:cat>
            <c:strRef>
              <c:f>'Figure 5 error bars'!$A$41:$A$63</c:f>
              <c:strCache>
                <c:ptCount val="23"/>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Aug</c:v>
                </c:pt>
                <c:pt idx="18">
                  <c:v>Sep</c:v>
                </c:pt>
                <c:pt idx="19">
                  <c:v>Oct</c:v>
                </c:pt>
                <c:pt idx="20">
                  <c:v>Nov</c:v>
                </c:pt>
                <c:pt idx="21">
                  <c:v>Dec</c:v>
                </c:pt>
                <c:pt idx="22">
                  <c:v>March 20 to Dec 21</c:v>
                </c:pt>
              </c:strCache>
            </c:strRef>
          </c:cat>
          <c:val>
            <c:numRef>
              <c:f>'Figure 5 error bars'!$B$36:$X$36</c:f>
              <c:numCache>
                <c:formatCode>General</c:formatCode>
                <c:ptCount val="23"/>
                <c:pt idx="0">
                  <c:v>58.5</c:v>
                </c:pt>
                <c:pt idx="1">
                  <c:v>563.6</c:v>
                </c:pt>
                <c:pt idx="2">
                  <c:v>243.8</c:v>
                </c:pt>
                <c:pt idx="3">
                  <c:v>35.9</c:v>
                </c:pt>
                <c:pt idx="4">
                  <c:v>3.6</c:v>
                </c:pt>
                <c:pt idx="5">
                  <c:v>2.1</c:v>
                </c:pt>
                <c:pt idx="6">
                  <c:v>8.1</c:v>
                </c:pt>
                <c:pt idx="7">
                  <c:v>96.1</c:v>
                </c:pt>
                <c:pt idx="8">
                  <c:v>215.4</c:v>
                </c:pt>
                <c:pt idx="9">
                  <c:v>187.4</c:v>
                </c:pt>
                <c:pt idx="10" formatCode="0.0">
                  <c:v>340.2</c:v>
                </c:pt>
                <c:pt idx="11" formatCode="0.0">
                  <c:v>215.5</c:v>
                </c:pt>
                <c:pt idx="12" formatCode="0.0">
                  <c:v>52.1</c:v>
                </c:pt>
                <c:pt idx="13" formatCode="0.0">
                  <c:v>12.1</c:v>
                </c:pt>
                <c:pt idx="14" formatCode="0.0">
                  <c:v>4</c:v>
                </c:pt>
                <c:pt idx="15" formatCode="0.0">
                  <c:v>11.8</c:v>
                </c:pt>
                <c:pt idx="16" formatCode="0.0">
                  <c:v>36.700000000000003</c:v>
                </c:pt>
                <c:pt idx="17" formatCode="0.0">
                  <c:v>38.700000000000003</c:v>
                </c:pt>
                <c:pt idx="18" formatCode="0.0">
                  <c:v>110</c:v>
                </c:pt>
                <c:pt idx="19" formatCode="0.0">
                  <c:v>105.6</c:v>
                </c:pt>
                <c:pt idx="20" formatCode="0.0">
                  <c:v>73.2</c:v>
                </c:pt>
                <c:pt idx="21" formatCode="0.0">
                  <c:v>49.7</c:v>
                </c:pt>
                <c:pt idx="22" formatCode="0.0">
                  <c:v>110.9</c:v>
                </c:pt>
              </c:numCache>
            </c:numRef>
          </c:val>
          <c:extLst>
            <c:ext xmlns:c16="http://schemas.microsoft.com/office/drawing/2014/chart" uri="{C3380CC4-5D6E-409C-BE32-E72D297353CC}">
              <c16:uniqueId val="{00000000-B8E5-4DF4-8ED6-C69C8D2701B7}"/>
            </c:ext>
          </c:extLst>
        </c:ser>
        <c:ser>
          <c:idx val="1"/>
          <c:order val="1"/>
          <c:tx>
            <c:strRef>
              <c:f>'Figure 5 data'!$B$8</c:f>
              <c:strCache>
                <c:ptCount val="1"/>
                <c:pt idx="0">
                  <c:v>Females</c:v>
                </c:pt>
              </c:strCache>
            </c:strRef>
          </c:tx>
          <c:spPr>
            <a:solidFill>
              <a:schemeClr val="bg1">
                <a:lumMod val="65000"/>
              </a:schemeClr>
            </a:solidFill>
            <a:ln>
              <a:noFill/>
            </a:ln>
            <a:effectLst/>
          </c:spPr>
          <c:invertIfNegative val="0"/>
          <c:errBars>
            <c:errBarType val="both"/>
            <c:errValType val="cust"/>
            <c:noEndCap val="0"/>
            <c:plus>
              <c:numRef>
                <c:f>'Figure 5 error bars'!$B$56:$X$56</c:f>
                <c:numCache>
                  <c:formatCode>General</c:formatCode>
                  <c:ptCount val="23"/>
                  <c:pt idx="0">
                    <c:v>7.8999999999999986</c:v>
                  </c:pt>
                  <c:pt idx="1">
                    <c:v>25.600000000000023</c:v>
                  </c:pt>
                  <c:pt idx="2">
                    <c:v>17.5</c:v>
                  </c:pt>
                  <c:pt idx="3">
                    <c:v>7.2999999999999972</c:v>
                  </c:pt>
                  <c:pt idx="4">
                    <c:v>2.5</c:v>
                  </c:pt>
                  <c:pt idx="5">
                    <c:v>2.1</c:v>
                  </c:pt>
                  <c:pt idx="6">
                    <c:v>2.6000000000000005</c:v>
                  </c:pt>
                  <c:pt idx="7">
                    <c:v>10.199999999999989</c:v>
                  </c:pt>
                  <c:pt idx="8">
                    <c:v>15.800000000000011</c:v>
                  </c:pt>
                  <c:pt idx="9">
                    <c:v>14.799999999999983</c:v>
                  </c:pt>
                  <c:pt idx="10">
                    <c:v>20.100000000000023</c:v>
                  </c:pt>
                  <c:pt idx="11">
                    <c:v>17.300000000000011</c:v>
                  </c:pt>
                  <c:pt idx="12">
                    <c:v>8.3999999999999986</c:v>
                  </c:pt>
                  <c:pt idx="13">
                    <c:v>4.2000000000000011</c:v>
                  </c:pt>
                  <c:pt idx="14">
                    <c:v>2.5999999999999996</c:v>
                  </c:pt>
                  <c:pt idx="15">
                    <c:v>3.5</c:v>
                  </c:pt>
                  <c:pt idx="16">
                    <c:v>6.0999999999999979</c:v>
                  </c:pt>
                  <c:pt idx="17">
                    <c:v>6.5000000000000036</c:v>
                  </c:pt>
                  <c:pt idx="18">
                    <c:v>11</c:v>
                  </c:pt>
                  <c:pt idx="19">
                    <c:v>10.700000000000003</c:v>
                  </c:pt>
                  <c:pt idx="20">
                    <c:v>9.4999999999999929</c:v>
                  </c:pt>
                  <c:pt idx="21">
                    <c:v>8.1000000000000014</c:v>
                  </c:pt>
                  <c:pt idx="22">
                    <c:v>2.4000000000000057</c:v>
                  </c:pt>
                </c:numCache>
              </c:numRef>
            </c:plus>
            <c:minus>
              <c:numRef>
                <c:f>'Figure 5 error bars'!$B$60:$X$60</c:f>
                <c:numCache>
                  <c:formatCode>General</c:formatCode>
                  <c:ptCount val="23"/>
                  <c:pt idx="0">
                    <c:v>7.9000000000000057</c:v>
                  </c:pt>
                  <c:pt idx="1">
                    <c:v>25.600000000000023</c:v>
                  </c:pt>
                  <c:pt idx="2">
                    <c:v>17.400000000000006</c:v>
                  </c:pt>
                  <c:pt idx="3">
                    <c:v>7.4000000000000021</c:v>
                  </c:pt>
                  <c:pt idx="4">
                    <c:v>2.3999999999999995</c:v>
                  </c:pt>
                  <c:pt idx="5">
                    <c:v>2.2000000000000002</c:v>
                  </c:pt>
                  <c:pt idx="6">
                    <c:v>2.5999999999999996</c:v>
                  </c:pt>
                  <c:pt idx="7">
                    <c:v>10.200000000000003</c:v>
                  </c:pt>
                  <c:pt idx="8">
                    <c:v>15.800000000000011</c:v>
                  </c:pt>
                  <c:pt idx="9">
                    <c:v>14.800000000000011</c:v>
                  </c:pt>
                  <c:pt idx="10">
                    <c:v>20.099999999999966</c:v>
                  </c:pt>
                  <c:pt idx="11">
                    <c:v>17.199999999999989</c:v>
                  </c:pt>
                  <c:pt idx="12">
                    <c:v>8.3999999999999986</c:v>
                  </c:pt>
                  <c:pt idx="13">
                    <c:v>4.0999999999999996</c:v>
                  </c:pt>
                  <c:pt idx="14">
                    <c:v>2.7</c:v>
                  </c:pt>
                  <c:pt idx="15">
                    <c:v>3.4000000000000004</c:v>
                  </c:pt>
                  <c:pt idx="16">
                    <c:v>6.1000000000000014</c:v>
                  </c:pt>
                  <c:pt idx="17">
                    <c:v>6.3999999999999986</c:v>
                  </c:pt>
                  <c:pt idx="18">
                    <c:v>11.099999999999994</c:v>
                  </c:pt>
                  <c:pt idx="19">
                    <c:v>10.700000000000003</c:v>
                  </c:pt>
                  <c:pt idx="20">
                    <c:v>9.6000000000000014</c:v>
                  </c:pt>
                  <c:pt idx="21">
                    <c:v>8.1999999999999957</c:v>
                  </c:pt>
                  <c:pt idx="22">
                    <c:v>2.5</c:v>
                  </c:pt>
                </c:numCache>
              </c:numRef>
            </c:minus>
            <c:spPr>
              <a:noFill/>
              <a:ln w="19050" cap="flat" cmpd="sng" algn="ctr">
                <a:solidFill>
                  <a:schemeClr val="tx1">
                    <a:lumMod val="65000"/>
                    <a:lumOff val="35000"/>
                  </a:schemeClr>
                </a:solidFill>
                <a:round/>
              </a:ln>
              <a:effectLst/>
            </c:spPr>
          </c:errBars>
          <c:cat>
            <c:strRef>
              <c:f>'Figure 5 error bars'!$A$41:$A$63</c:f>
              <c:strCache>
                <c:ptCount val="23"/>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Aug</c:v>
                </c:pt>
                <c:pt idx="18">
                  <c:v>Sep</c:v>
                </c:pt>
                <c:pt idx="19">
                  <c:v>Oct</c:v>
                </c:pt>
                <c:pt idx="20">
                  <c:v>Nov</c:v>
                </c:pt>
                <c:pt idx="21">
                  <c:v>Dec</c:v>
                </c:pt>
                <c:pt idx="22">
                  <c:v>March 20 to Dec 21</c:v>
                </c:pt>
              </c:strCache>
            </c:strRef>
          </c:cat>
          <c:val>
            <c:numRef>
              <c:f>'Figure 5 error bars'!$B$37:$X$37</c:f>
              <c:numCache>
                <c:formatCode>General</c:formatCode>
                <c:ptCount val="23"/>
                <c:pt idx="0">
                  <c:v>42.7</c:v>
                </c:pt>
                <c:pt idx="1">
                  <c:v>461.5</c:v>
                </c:pt>
                <c:pt idx="2">
                  <c:v>216.1</c:v>
                </c:pt>
                <c:pt idx="3">
                  <c:v>35.700000000000003</c:v>
                </c:pt>
                <c:pt idx="4">
                  <c:v>4.0999999999999996</c:v>
                </c:pt>
                <c:pt idx="5">
                  <c:v>3.1</c:v>
                </c:pt>
                <c:pt idx="6">
                  <c:v>4.5999999999999996</c:v>
                </c:pt>
                <c:pt idx="7">
                  <c:v>71.400000000000006</c:v>
                </c:pt>
                <c:pt idx="8">
                  <c:v>168</c:v>
                </c:pt>
                <c:pt idx="9">
                  <c:v>151.9</c:v>
                </c:pt>
                <c:pt idx="10" formatCode="0.0">
                  <c:v>284.2</c:v>
                </c:pt>
                <c:pt idx="11" formatCode="0.0">
                  <c:v>186.7</c:v>
                </c:pt>
                <c:pt idx="12" formatCode="0.0">
                  <c:v>48</c:v>
                </c:pt>
                <c:pt idx="13" formatCode="0.0">
                  <c:v>11.1</c:v>
                </c:pt>
                <c:pt idx="14" formatCode="0.0">
                  <c:v>4.7</c:v>
                </c:pt>
                <c:pt idx="15" formatCode="0.0">
                  <c:v>7.4</c:v>
                </c:pt>
                <c:pt idx="16" formatCode="0.0">
                  <c:v>25.1</c:v>
                </c:pt>
                <c:pt idx="17" formatCode="0.0">
                  <c:v>28.2</c:v>
                </c:pt>
                <c:pt idx="18" formatCode="0.0">
                  <c:v>81.599999999999994</c:v>
                </c:pt>
                <c:pt idx="19" formatCode="0.0">
                  <c:v>79</c:v>
                </c:pt>
                <c:pt idx="20" formatCode="0.0">
                  <c:v>60.1</c:v>
                </c:pt>
                <c:pt idx="21" formatCode="0.0">
                  <c:v>45.3</c:v>
                </c:pt>
                <c:pt idx="22" formatCode="0.0">
                  <c:v>91</c:v>
                </c:pt>
              </c:numCache>
            </c:numRef>
          </c:val>
          <c:extLst>
            <c:ext xmlns:c16="http://schemas.microsoft.com/office/drawing/2014/chart" uri="{C3380CC4-5D6E-409C-BE32-E72D297353CC}">
              <c16:uniqueId val="{00000001-B8E5-4DF4-8ED6-C69C8D2701B7}"/>
            </c:ext>
          </c:extLst>
        </c:ser>
        <c:ser>
          <c:idx val="2"/>
          <c:order val="2"/>
          <c:tx>
            <c:strRef>
              <c:f>'Figure 5 data'!$B$9</c:f>
              <c:strCache>
                <c:ptCount val="1"/>
                <c:pt idx="0">
                  <c:v>Males</c:v>
                </c:pt>
              </c:strCache>
            </c:strRef>
          </c:tx>
          <c:spPr>
            <a:solidFill>
              <a:srgbClr val="93A7CC"/>
            </a:solidFill>
            <a:ln>
              <a:noFill/>
            </a:ln>
            <a:effectLst/>
          </c:spPr>
          <c:invertIfNegative val="0"/>
          <c:errBars>
            <c:errBarType val="both"/>
            <c:errValType val="cust"/>
            <c:noEndCap val="0"/>
            <c:plus>
              <c:numRef>
                <c:f>'Figure 5 error bars'!$B$57:$X$57</c:f>
                <c:numCache>
                  <c:formatCode>General</c:formatCode>
                  <c:ptCount val="23"/>
                  <c:pt idx="0">
                    <c:v>12.799999999999997</c:v>
                  </c:pt>
                  <c:pt idx="1">
                    <c:v>38.399999999999977</c:v>
                  </c:pt>
                  <c:pt idx="2">
                    <c:v>25</c:v>
                  </c:pt>
                  <c:pt idx="3">
                    <c:v>9.5</c:v>
                  </c:pt>
                  <c:pt idx="4">
                    <c:v>2.6</c:v>
                  </c:pt>
                  <c:pt idx="5">
                    <c:v>0.89999999999999991</c:v>
                  </c:pt>
                  <c:pt idx="6">
                    <c:v>5.3999999999999986</c:v>
                  </c:pt>
                  <c:pt idx="7">
                    <c:v>16.300000000000011</c:v>
                  </c:pt>
                  <c:pt idx="8">
                    <c:v>24.699999999999989</c:v>
                  </c:pt>
                  <c:pt idx="9">
                    <c:v>22.300000000000011</c:v>
                  </c:pt>
                  <c:pt idx="10">
                    <c:v>29.199999999999989</c:v>
                  </c:pt>
                  <c:pt idx="11">
                    <c:v>24</c:v>
                  </c:pt>
                  <c:pt idx="12">
                    <c:v>10.900000000000006</c:v>
                  </c:pt>
                  <c:pt idx="13">
                    <c:v>5.0999999999999996</c:v>
                  </c:pt>
                  <c:pt idx="14">
                    <c:v>2.4999999999999996</c:v>
                  </c:pt>
                  <c:pt idx="15">
                    <c:v>6.1999999999999993</c:v>
                  </c:pt>
                  <c:pt idx="16">
                    <c:v>10.400000000000006</c:v>
                  </c:pt>
                  <c:pt idx="17">
                    <c:v>10.200000000000003</c:v>
                  </c:pt>
                  <c:pt idx="18">
                    <c:v>17.599999999999994</c:v>
                  </c:pt>
                  <c:pt idx="19">
                    <c:v>16.599999999999994</c:v>
                  </c:pt>
                  <c:pt idx="20">
                    <c:v>13.300000000000011</c:v>
                  </c:pt>
                  <c:pt idx="21">
                    <c:v>10.699999999999996</c:v>
                  </c:pt>
                  <c:pt idx="22">
                    <c:v>3.6999999999999886</c:v>
                  </c:pt>
                </c:numCache>
              </c:numRef>
            </c:plus>
            <c:minus>
              <c:numRef>
                <c:f>'Figure 5 error bars'!$B$61:$X$61</c:f>
                <c:numCache>
                  <c:formatCode>General</c:formatCode>
                  <c:ptCount val="23"/>
                  <c:pt idx="0">
                    <c:v>12.700000000000003</c:v>
                  </c:pt>
                  <c:pt idx="1">
                    <c:v>38.5</c:v>
                  </c:pt>
                  <c:pt idx="2">
                    <c:v>25</c:v>
                  </c:pt>
                  <c:pt idx="3">
                    <c:v>9.4999999999999964</c:v>
                  </c:pt>
                  <c:pt idx="4">
                    <c:v>2.6</c:v>
                  </c:pt>
                  <c:pt idx="5">
                    <c:v>1</c:v>
                  </c:pt>
                  <c:pt idx="6">
                    <c:v>5.4</c:v>
                  </c:pt>
                  <c:pt idx="7">
                    <c:v>16.299999999999983</c:v>
                  </c:pt>
                  <c:pt idx="8">
                    <c:v>24.699999999999989</c:v>
                  </c:pt>
                  <c:pt idx="9">
                    <c:v>22.300000000000011</c:v>
                  </c:pt>
                  <c:pt idx="10">
                    <c:v>29.200000000000045</c:v>
                  </c:pt>
                  <c:pt idx="11">
                    <c:v>23.900000000000006</c:v>
                  </c:pt>
                  <c:pt idx="12">
                    <c:v>10.899999999999999</c:v>
                  </c:pt>
                  <c:pt idx="13">
                    <c:v>5.1999999999999993</c:v>
                  </c:pt>
                  <c:pt idx="14">
                    <c:v>2.6</c:v>
                  </c:pt>
                  <c:pt idx="15">
                    <c:v>6.1</c:v>
                  </c:pt>
                  <c:pt idx="16">
                    <c:v>10.399999999999999</c:v>
                  </c:pt>
                  <c:pt idx="17">
                    <c:v>10.100000000000001</c:v>
                  </c:pt>
                  <c:pt idx="18">
                    <c:v>17.599999999999994</c:v>
                  </c:pt>
                  <c:pt idx="19">
                    <c:v>16.699999999999989</c:v>
                  </c:pt>
                  <c:pt idx="20">
                    <c:v>13.399999999999991</c:v>
                  </c:pt>
                  <c:pt idx="21">
                    <c:v>10.700000000000003</c:v>
                  </c:pt>
                  <c:pt idx="22">
                    <c:v>3.6000000000000227</c:v>
                  </c:pt>
                </c:numCache>
              </c:numRef>
            </c:minus>
            <c:spPr>
              <a:noFill/>
              <a:ln w="19050" cap="flat" cmpd="sng" algn="ctr">
                <a:solidFill>
                  <a:schemeClr val="tx1">
                    <a:lumMod val="50000"/>
                    <a:lumOff val="50000"/>
                  </a:schemeClr>
                </a:solidFill>
                <a:round/>
              </a:ln>
              <a:effectLst/>
            </c:spPr>
          </c:errBars>
          <c:cat>
            <c:strRef>
              <c:f>'Figure 5 error bars'!$A$41:$A$63</c:f>
              <c:strCache>
                <c:ptCount val="23"/>
                <c:pt idx="0">
                  <c:v>March</c:v>
                </c:pt>
                <c:pt idx="1">
                  <c:v>April</c:v>
                </c:pt>
                <c:pt idx="2">
                  <c:v>May </c:v>
                </c:pt>
                <c:pt idx="3">
                  <c:v>June</c:v>
                </c:pt>
                <c:pt idx="4">
                  <c:v>July</c:v>
                </c:pt>
                <c:pt idx="5">
                  <c:v>Aug</c:v>
                </c:pt>
                <c:pt idx="6">
                  <c:v>Sep</c:v>
                </c:pt>
                <c:pt idx="7">
                  <c:v>Oct</c:v>
                </c:pt>
                <c:pt idx="8">
                  <c:v>Nov</c:v>
                </c:pt>
                <c:pt idx="9">
                  <c:v>Dec</c:v>
                </c:pt>
                <c:pt idx="10">
                  <c:v>Jan</c:v>
                </c:pt>
                <c:pt idx="11">
                  <c:v>Feb</c:v>
                </c:pt>
                <c:pt idx="12">
                  <c:v>Mar</c:v>
                </c:pt>
                <c:pt idx="13">
                  <c:v>April</c:v>
                </c:pt>
                <c:pt idx="14">
                  <c:v>May </c:v>
                </c:pt>
                <c:pt idx="15">
                  <c:v>June</c:v>
                </c:pt>
                <c:pt idx="16">
                  <c:v>July</c:v>
                </c:pt>
                <c:pt idx="17">
                  <c:v>Aug</c:v>
                </c:pt>
                <c:pt idx="18">
                  <c:v>Sep</c:v>
                </c:pt>
                <c:pt idx="19">
                  <c:v>Oct</c:v>
                </c:pt>
                <c:pt idx="20">
                  <c:v>Nov</c:v>
                </c:pt>
                <c:pt idx="21">
                  <c:v>Dec</c:v>
                </c:pt>
                <c:pt idx="22">
                  <c:v>March 20 to Dec 21</c:v>
                </c:pt>
              </c:strCache>
            </c:strRef>
          </c:cat>
          <c:val>
            <c:numRef>
              <c:f>'Figure 5 error bars'!$B$38:$X$38</c:f>
              <c:numCache>
                <c:formatCode>General</c:formatCode>
                <c:ptCount val="23"/>
                <c:pt idx="0">
                  <c:v>78.7</c:v>
                </c:pt>
                <c:pt idx="1">
                  <c:v>698.5</c:v>
                </c:pt>
                <c:pt idx="2">
                  <c:v>280.2</c:v>
                </c:pt>
                <c:pt idx="3">
                  <c:v>36.299999999999997</c:v>
                </c:pt>
                <c:pt idx="4">
                  <c:v>2.9</c:v>
                </c:pt>
                <c:pt idx="5">
                  <c:v>0.5</c:v>
                </c:pt>
                <c:pt idx="6">
                  <c:v>12.8</c:v>
                </c:pt>
                <c:pt idx="7">
                  <c:v>129.69999999999999</c:v>
                </c:pt>
                <c:pt idx="8">
                  <c:v>279.7</c:v>
                </c:pt>
                <c:pt idx="9">
                  <c:v>237</c:v>
                </c:pt>
                <c:pt idx="10" formatCode="0.0">
                  <c:v>415.6</c:v>
                </c:pt>
                <c:pt idx="11" formatCode="0.0">
                  <c:v>252.8</c:v>
                </c:pt>
                <c:pt idx="12" formatCode="0.0">
                  <c:v>57.3</c:v>
                </c:pt>
                <c:pt idx="13" formatCode="0.0">
                  <c:v>13.1</c:v>
                </c:pt>
                <c:pt idx="14" formatCode="0.0">
                  <c:v>3.1</c:v>
                </c:pt>
                <c:pt idx="15" formatCode="0.0">
                  <c:v>18.2</c:v>
                </c:pt>
                <c:pt idx="16" formatCode="0.0">
                  <c:v>53.3</c:v>
                </c:pt>
                <c:pt idx="17" formatCode="0.0">
                  <c:v>51.9</c:v>
                </c:pt>
                <c:pt idx="18" formatCode="0.0">
                  <c:v>149.1</c:v>
                </c:pt>
                <c:pt idx="19" formatCode="0.0">
                  <c:v>140.1</c:v>
                </c:pt>
                <c:pt idx="20" formatCode="0.0">
                  <c:v>89.1</c:v>
                </c:pt>
                <c:pt idx="21" formatCode="0.0">
                  <c:v>56.6</c:v>
                </c:pt>
                <c:pt idx="22" formatCode="0.0">
                  <c:v>137.30000000000001</c:v>
                </c:pt>
              </c:numCache>
            </c:numRef>
          </c:val>
          <c:extLst>
            <c:ext xmlns:c16="http://schemas.microsoft.com/office/drawing/2014/chart" uri="{C3380CC4-5D6E-409C-BE32-E72D297353CC}">
              <c16:uniqueId val="{00000002-B8E5-4DF4-8ED6-C69C8D2701B7}"/>
            </c:ext>
          </c:extLst>
        </c:ser>
        <c:dLbls>
          <c:showLegendKey val="0"/>
          <c:showVal val="0"/>
          <c:showCatName val="0"/>
          <c:showSerName val="0"/>
          <c:showPercent val="0"/>
          <c:showBubbleSize val="0"/>
        </c:dLbls>
        <c:gapWidth val="219"/>
        <c:overlap val="-27"/>
        <c:axId val="636088968"/>
        <c:axId val="636087984"/>
      </c:barChart>
      <c:catAx>
        <c:axId val="636088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7984"/>
        <c:crosses val="autoZero"/>
        <c:auto val="1"/>
        <c:lblAlgn val="ctr"/>
        <c:lblOffset val="100"/>
        <c:tickLblSkip val="1"/>
        <c:noMultiLvlLbl val="0"/>
      </c:catAx>
      <c:valAx>
        <c:axId val="636087984"/>
        <c:scaling>
          <c:orientation val="minMax"/>
          <c:max val="900"/>
          <c:min val="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8968"/>
        <c:crosses val="autoZero"/>
        <c:crossBetween val="between"/>
      </c:valAx>
      <c:spPr>
        <a:noFill/>
        <a:ln>
          <a:noFill/>
        </a:ln>
        <a:effectLst/>
      </c:spPr>
    </c:plotArea>
    <c:legend>
      <c:legendPos val="t"/>
      <c:layout>
        <c:manualLayout>
          <c:xMode val="edge"/>
          <c:yMode val="edge"/>
          <c:x val="0.62698109000448632"/>
          <c:y val="0.16532915360501566"/>
          <c:w val="0.25917326864336432"/>
          <c:h val="4.028402405812125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8205289435611"/>
          <c:y val="0.10358052002380212"/>
          <c:w val="0.69814052279106986"/>
          <c:h val="0.39439477697371617"/>
        </c:manualLayout>
      </c:layout>
      <c:barChart>
        <c:barDir val="bar"/>
        <c:grouping val="clustered"/>
        <c:varyColors val="0"/>
        <c:ser>
          <c:idx val="0"/>
          <c:order val="0"/>
          <c:tx>
            <c:strRef>
              <c:f>'Figure 6 data'!$A$115:$A$119</c:f>
              <c:strCache>
                <c:ptCount val="5"/>
                <c:pt idx="0">
                  <c:v>March 2020 - December 2021 combined</c:v>
                </c:pt>
              </c:strCache>
            </c:strRef>
          </c:tx>
          <c:spPr>
            <a:solidFill>
              <a:srgbClr val="93A7CC"/>
            </a:solidFill>
            <a:ln>
              <a:noFill/>
            </a:ln>
            <a:effectLst/>
          </c:spPr>
          <c:invertIfNegative val="0"/>
          <c:dLbls>
            <c:dLbl>
              <c:idx val="0"/>
              <c:layout/>
              <c:tx>
                <c:rich>
                  <a:bodyPr/>
                  <a:lstStyle/>
                  <a:p>
                    <a:fld id="{1680EA0C-E08F-4A0E-81F3-E3A686B8931F}" type="CELLRANGE">
                      <a:rPr lang="en-US"/>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6393-468E-9627-E3F8A361C79F}"/>
                </c:ext>
              </c:extLst>
            </c:dLbl>
            <c:dLbl>
              <c:idx val="1"/>
              <c:layout/>
              <c:tx>
                <c:rich>
                  <a:bodyPr/>
                  <a:lstStyle/>
                  <a:p>
                    <a:fld id="{9C45452C-2876-4CA1-B261-4AD6F534EBE1}"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393-468E-9627-E3F8A361C79F}"/>
                </c:ext>
              </c:extLst>
            </c:dLbl>
            <c:dLbl>
              <c:idx val="2"/>
              <c:layout/>
              <c:tx>
                <c:rich>
                  <a:bodyPr/>
                  <a:lstStyle/>
                  <a:p>
                    <a:fld id="{6D9CC63C-210F-4E27-88B5-3C5B5D62382F}"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6393-468E-9627-E3F8A361C79F}"/>
                </c:ext>
              </c:extLst>
            </c:dLbl>
            <c:dLbl>
              <c:idx val="3"/>
              <c:layout/>
              <c:tx>
                <c:rich>
                  <a:bodyPr/>
                  <a:lstStyle/>
                  <a:p>
                    <a:fld id="{4C721FA4-FB02-4A29-BA29-959F2C00A8B6}"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393-468E-9627-E3F8A361C79F}"/>
                </c:ext>
              </c:extLst>
            </c:dLbl>
            <c:dLbl>
              <c:idx val="4"/>
              <c:layout/>
              <c:tx>
                <c:rich>
                  <a:bodyPr/>
                  <a:lstStyle/>
                  <a:p>
                    <a:fld id="{EE6ED524-6A5D-4AEC-9402-359D94A23F91}"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6393-468E-9627-E3F8A361C79F}"/>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'Figure 6 data'!$C$115:$C$119</c:f>
              <c:strCache>
                <c:ptCount val="5"/>
                <c:pt idx="0">
                  <c:v>Ischaemic heart diseases</c:v>
                </c:pt>
                <c:pt idx="1">
                  <c:v>Dementia and Alzheimer Disease</c:v>
                </c:pt>
                <c:pt idx="2">
                  <c:v>COVID</c:v>
                </c:pt>
                <c:pt idx="3">
                  <c:v>Malignant neoplasm of trachea, bronchus and lung</c:v>
                </c:pt>
                <c:pt idx="4">
                  <c:v>Cerebrovascular disease</c:v>
                </c:pt>
              </c:strCache>
            </c:strRef>
          </c:cat>
          <c:val>
            <c:numRef>
              <c:f>'Figure 6 data'!$E$115:$E$119</c:f>
              <c:numCache>
                <c:formatCode>#,##0</c:formatCode>
                <c:ptCount val="5"/>
                <c:pt idx="0">
                  <c:v>12401</c:v>
                </c:pt>
                <c:pt idx="1">
                  <c:v>11181</c:v>
                </c:pt>
                <c:pt idx="2">
                  <c:v>10862</c:v>
                </c:pt>
                <c:pt idx="3">
                  <c:v>7158</c:v>
                </c:pt>
                <c:pt idx="4">
                  <c:v>7074</c:v>
                </c:pt>
              </c:numCache>
            </c:numRef>
          </c:val>
          <c:extLst>
            <c:ext xmlns:c15="http://schemas.microsoft.com/office/drawing/2012/chart" uri="{02D57815-91ED-43cb-92C2-25804820EDAC}">
              <c15:datalabelsRange>
                <c15:f>'Figure 6 data'!$F$115:$F$119</c15:f>
                <c15:dlblRangeCache>
                  <c:ptCount val="5"/>
                  <c:pt idx="0">
                    <c:v>10.6%</c:v>
                  </c:pt>
                  <c:pt idx="1">
                    <c:v>9.5%</c:v>
                  </c:pt>
                  <c:pt idx="2">
                    <c:v>9.3%</c:v>
                  </c:pt>
                  <c:pt idx="3">
                    <c:v>6.1%</c:v>
                  </c:pt>
                  <c:pt idx="4">
                    <c:v>6.0%</c:v>
                  </c:pt>
                </c15:dlblRangeCache>
              </c15:datalabelsRange>
            </c:ext>
            <c:ext xmlns:c16="http://schemas.microsoft.com/office/drawing/2014/chart" uri="{C3380CC4-5D6E-409C-BE32-E72D297353CC}">
              <c16:uniqueId val="{00000005-B959-4BB1-A3E1-3BF2C6B29960}"/>
            </c:ext>
          </c:extLst>
        </c:ser>
        <c:dLbls>
          <c:showLegendKey val="0"/>
          <c:showVal val="0"/>
          <c:showCatName val="0"/>
          <c:showSerName val="0"/>
          <c:showPercent val="0"/>
          <c:showBubbleSize val="0"/>
        </c:dLbls>
        <c:gapWidth val="50"/>
        <c:axId val="525938488"/>
        <c:axId val="525936848"/>
      </c:barChart>
      <c:catAx>
        <c:axId val="525938488"/>
        <c:scaling>
          <c:orientation val="minMax"/>
        </c:scaling>
        <c:delete val="0"/>
        <c:axPos val="l"/>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6848"/>
        <c:crosses val="autoZero"/>
        <c:auto val="1"/>
        <c:lblAlgn val="ctr"/>
        <c:lblOffset val="100"/>
        <c:noMultiLvlLbl val="0"/>
      </c:catAx>
      <c:valAx>
        <c:axId val="52593684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deaths</a:t>
                </a:r>
              </a:p>
            </c:rich>
          </c:tx>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8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7 data'!$A$175</c:f>
          <c:strCache>
            <c:ptCount val="1"/>
            <c:pt idx="0">
              <c:v>Figure 7: Main pre-existing medical condition in deaths involving COVID-19, between 1st March 2020 and 31st December 2021</c:v>
            </c:pt>
          </c:strCache>
        </c:strRef>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08205289435611"/>
          <c:y val="0.10358052002380212"/>
          <c:w val="0.69814052279106986"/>
          <c:h val="0.39439477697371617"/>
        </c:manualLayout>
      </c:layout>
      <c:barChart>
        <c:barDir val="bar"/>
        <c:grouping val="clustered"/>
        <c:varyColors val="0"/>
        <c:ser>
          <c:idx val="0"/>
          <c:order val="0"/>
          <c:tx>
            <c:strRef>
              <c:f>'Figure 7 data'!$A$159:$A$165</c:f>
              <c:strCache>
                <c:ptCount val="7"/>
                <c:pt idx="0">
                  <c:v>Mar 20 - Dec 21 combined</c:v>
                </c:pt>
              </c:strCache>
            </c:strRef>
          </c:tx>
          <c:spPr>
            <a:solidFill>
              <a:schemeClr val="accent5">
                <a:lumMod val="40000"/>
                <a:lumOff val="60000"/>
              </a:schemeClr>
            </a:solidFill>
            <a:ln>
              <a:noFill/>
            </a:ln>
            <a:effectLst/>
          </c:spPr>
          <c:invertIfNegative val="0"/>
          <c:dLbls>
            <c:dLbl>
              <c:idx val="0"/>
              <c:layout/>
              <c:tx>
                <c:rich>
                  <a:bodyPr/>
                  <a:lstStyle/>
                  <a:p>
                    <a:fld id="{D6D29FB2-C226-45BF-A3D0-891B94A4250F}"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F583-4AC0-A9C1-B204448A9DD1}"/>
                </c:ext>
              </c:extLst>
            </c:dLbl>
            <c:dLbl>
              <c:idx val="1"/>
              <c:layout/>
              <c:tx>
                <c:rich>
                  <a:bodyPr/>
                  <a:lstStyle/>
                  <a:p>
                    <a:fld id="{1A1D6733-C552-4679-99A0-450FEDD663D0}"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F583-4AC0-A9C1-B204448A9DD1}"/>
                </c:ext>
              </c:extLst>
            </c:dLbl>
            <c:dLbl>
              <c:idx val="2"/>
              <c:layout/>
              <c:tx>
                <c:rich>
                  <a:bodyPr/>
                  <a:lstStyle/>
                  <a:p>
                    <a:fld id="{1FA6617B-E751-459E-BAEE-B07F67D447F2}"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F583-4AC0-A9C1-B204448A9DD1}"/>
                </c:ext>
              </c:extLst>
            </c:dLbl>
            <c:dLbl>
              <c:idx val="3"/>
              <c:layout/>
              <c:tx>
                <c:rich>
                  <a:bodyPr/>
                  <a:lstStyle/>
                  <a:p>
                    <a:fld id="{BF04A33D-D387-4411-9B0C-FEA468711057}"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F583-4AC0-A9C1-B204448A9DD1}"/>
                </c:ext>
              </c:extLst>
            </c:dLbl>
            <c:dLbl>
              <c:idx val="4"/>
              <c:layout/>
              <c:tx>
                <c:rich>
                  <a:bodyPr/>
                  <a:lstStyle/>
                  <a:p>
                    <a:fld id="{A671F252-A0E5-418F-9DB6-E8B39B08CFA2}"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F583-4AC0-A9C1-B204448A9DD1}"/>
                </c:ext>
              </c:extLst>
            </c:dLbl>
            <c:dLbl>
              <c:idx val="5"/>
              <c:layout/>
              <c:tx>
                <c:rich>
                  <a:bodyPr/>
                  <a:lstStyle/>
                  <a:p>
                    <a:fld id="{94216B62-380F-4E01-8AFD-CD1E9B9C4454}" type="CELLRANGE">
                      <a:rPr lang="en-US"/>
                      <a:pPr/>
                      <a:t>[CELLRANGE]</a:t>
                    </a:fld>
                    <a:endParaRPr lang="en-GB"/>
                  </a:p>
                </c:rich>
              </c:tx>
              <c:dLblPos val="inEnd"/>
              <c:showLegendKey val="0"/>
              <c:showVal val="1"/>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F583-4AC0-A9C1-B204448A9DD1}"/>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7 data'!$B$159:$B$164</c:f>
              <c:strCache>
                <c:ptCount val="6"/>
                <c:pt idx="0">
                  <c:v>none</c:v>
                </c:pt>
                <c:pt idx="1">
                  <c:v>Cerebrovascular disease</c:v>
                </c:pt>
                <c:pt idx="2">
                  <c:v>Influenza and pneumonia</c:v>
                </c:pt>
                <c:pt idx="3">
                  <c:v>Chronic lower respiratory diseases</c:v>
                </c:pt>
                <c:pt idx="4">
                  <c:v>Ischaemic heart diseases</c:v>
                </c:pt>
                <c:pt idx="5">
                  <c:v>Dementia and Alzheimer Disease</c:v>
                </c:pt>
              </c:strCache>
            </c:strRef>
          </c:cat>
          <c:val>
            <c:numRef>
              <c:f>'Figure 7 data'!$C$159:$C$164</c:f>
              <c:numCache>
                <c:formatCode>_-* #,##0_-;\-* #,##0_-;_-* "-"??_-;_-@_-</c:formatCode>
                <c:ptCount val="6"/>
                <c:pt idx="0">
                  <c:v>916</c:v>
                </c:pt>
                <c:pt idx="1">
                  <c:v>808</c:v>
                </c:pt>
                <c:pt idx="2">
                  <c:v>864</c:v>
                </c:pt>
                <c:pt idx="3">
                  <c:v>1524</c:v>
                </c:pt>
                <c:pt idx="4">
                  <c:v>1716</c:v>
                </c:pt>
                <c:pt idx="5">
                  <c:v>2805</c:v>
                </c:pt>
              </c:numCache>
            </c:numRef>
          </c:val>
          <c:extLst>
            <c:ext xmlns:c15="http://schemas.microsoft.com/office/drawing/2012/chart" uri="{02D57815-91ED-43cb-92C2-25804820EDAC}">
              <c15:datalabelsRange>
                <c15:f>'Figure 7 data'!$D$159:$D$164</c15:f>
                <c15:dlblRangeCache>
                  <c:ptCount val="6"/>
                  <c:pt idx="0">
                    <c:v>7%</c:v>
                  </c:pt>
                  <c:pt idx="1">
                    <c:v>6%</c:v>
                  </c:pt>
                  <c:pt idx="2">
                    <c:v>7%</c:v>
                  </c:pt>
                  <c:pt idx="3">
                    <c:v>12%</c:v>
                  </c:pt>
                  <c:pt idx="4">
                    <c:v>14%</c:v>
                  </c:pt>
                  <c:pt idx="5">
                    <c:v>22%</c:v>
                  </c:pt>
                </c15:dlblRangeCache>
              </c15:datalabelsRange>
            </c:ext>
            <c:ext xmlns:c16="http://schemas.microsoft.com/office/drawing/2014/chart" uri="{C3380CC4-5D6E-409C-BE32-E72D297353CC}">
              <c16:uniqueId val="{00000000-4EA4-480C-A036-463C06C51C69}"/>
            </c:ext>
          </c:extLst>
        </c:ser>
        <c:dLbls>
          <c:showLegendKey val="0"/>
          <c:showVal val="0"/>
          <c:showCatName val="0"/>
          <c:showSerName val="0"/>
          <c:showPercent val="0"/>
          <c:showBubbleSize val="0"/>
        </c:dLbls>
        <c:gapWidth val="50"/>
        <c:axId val="525938488"/>
        <c:axId val="525936848"/>
      </c:barChart>
      <c:catAx>
        <c:axId val="525938488"/>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6848"/>
        <c:crosses val="autoZero"/>
        <c:auto val="1"/>
        <c:lblAlgn val="ctr"/>
        <c:lblOffset val="100"/>
        <c:noMultiLvlLbl val="0"/>
      </c:catAx>
      <c:valAx>
        <c:axId val="52593684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deaths</a:t>
                </a:r>
              </a:p>
            </c:rich>
          </c:tx>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8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8 data'!$A$45</c:f>
          <c:strCache>
            <c:ptCount val="1"/>
            <c:pt idx="0">
              <c:v>Figure 8: Main pre-existing medical condition by age and sex, between 1st March 2020 and 31st December 2021</c:v>
            </c:pt>
          </c:strCache>
        </c:strRef>
      </c:tx>
      <c:layout>
        <c:manualLayout>
          <c:xMode val="edge"/>
          <c:yMode val="edge"/>
          <c:x val="0.1373631203076359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547165783432385"/>
          <c:y val="5.6049676984531428E-2"/>
          <c:w val="0.60924437454894065"/>
          <c:h val="0.84603305101568183"/>
        </c:manualLayout>
      </c:layout>
      <c:barChart>
        <c:barDir val="bar"/>
        <c:grouping val="clustered"/>
        <c:varyColors val="0"/>
        <c:ser>
          <c:idx val="0"/>
          <c:order val="0"/>
          <c:spPr>
            <a:solidFill>
              <a:schemeClr val="accent5">
                <a:lumMod val="75000"/>
              </a:schemeClr>
            </a:solidFill>
            <a:ln>
              <a:noFill/>
            </a:ln>
            <a:effectLst/>
          </c:spPr>
          <c:invertIfNegative val="0"/>
          <c:dLbls>
            <c:dLbl>
              <c:idx val="0"/>
              <c:layout/>
              <c:tx>
                <c:rich>
                  <a:bodyPr/>
                  <a:lstStyle/>
                  <a:p>
                    <a:fld id="{7EC3FD47-2B38-4E83-9FE1-1F9D537D36A1}"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E447-4A2C-B11B-0A9674F648EE}"/>
                </c:ext>
              </c:extLst>
            </c:dLbl>
            <c:dLbl>
              <c:idx val="1"/>
              <c:layout/>
              <c:tx>
                <c:rich>
                  <a:bodyPr/>
                  <a:lstStyle/>
                  <a:p>
                    <a:fld id="{98F00B43-5BC4-4E8D-9D52-A95F841085D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E447-4A2C-B11B-0A9674F648EE}"/>
                </c:ext>
              </c:extLst>
            </c:dLbl>
            <c:dLbl>
              <c:idx val="2"/>
              <c:layout/>
              <c:tx>
                <c:rich>
                  <a:bodyPr/>
                  <a:lstStyle/>
                  <a:p>
                    <a:fld id="{EFB81020-ED18-4C13-BAA5-FD067B44FE5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E447-4A2C-B11B-0A9674F648EE}"/>
                </c:ext>
              </c:extLst>
            </c:dLbl>
            <c:dLbl>
              <c:idx val="3"/>
              <c:layout/>
              <c:tx>
                <c:rich>
                  <a:bodyPr/>
                  <a:lstStyle/>
                  <a:p>
                    <a:fld id="{702F5597-326D-4A10-8EDD-183D03AE9AD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E447-4A2C-B11B-0A9674F648EE}"/>
                </c:ext>
              </c:extLst>
            </c:dLbl>
            <c:dLbl>
              <c:idx val="4"/>
              <c:layout/>
              <c:tx>
                <c:rich>
                  <a:bodyPr/>
                  <a:lstStyle/>
                  <a:p>
                    <a:fld id="{D1CA5564-C4D5-411F-B777-66CBEA54B7B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E447-4A2C-B11B-0A9674F648EE}"/>
                </c:ext>
              </c:extLst>
            </c:dLbl>
            <c:dLbl>
              <c:idx val="5"/>
              <c:layout/>
              <c:tx>
                <c:rich>
                  <a:bodyPr/>
                  <a:lstStyle/>
                  <a:p>
                    <a:fld id="{2694AF87-0ED5-45DF-ABDB-E27855E8FC6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E447-4A2C-B11B-0A9674F648EE}"/>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47-4A2C-B11B-0A9674F648EE}"/>
                </c:ext>
              </c:extLst>
            </c:dLbl>
            <c:dLbl>
              <c:idx val="7"/>
              <c:layout/>
              <c:tx>
                <c:rich>
                  <a:bodyPr/>
                  <a:lstStyle/>
                  <a:p>
                    <a:fld id="{147A28C1-B0A4-40D1-AD3D-0365C041D756}"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447-4A2C-B11B-0A9674F648EE}"/>
                </c:ext>
              </c:extLst>
            </c:dLbl>
            <c:dLbl>
              <c:idx val="8"/>
              <c:layout/>
              <c:tx>
                <c:rich>
                  <a:bodyPr/>
                  <a:lstStyle/>
                  <a:p>
                    <a:fld id="{44C9B202-21F1-4FAD-A425-202454E6B38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E447-4A2C-B11B-0A9674F648EE}"/>
                </c:ext>
              </c:extLst>
            </c:dLbl>
            <c:dLbl>
              <c:idx val="9"/>
              <c:layout/>
              <c:tx>
                <c:rich>
                  <a:bodyPr/>
                  <a:lstStyle/>
                  <a:p>
                    <a:fld id="{A7660740-CC7C-4EE7-8947-4C837B54DB5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E447-4A2C-B11B-0A9674F648EE}"/>
                </c:ext>
              </c:extLst>
            </c:dLbl>
            <c:dLbl>
              <c:idx val="10"/>
              <c:layout/>
              <c:tx>
                <c:rich>
                  <a:bodyPr/>
                  <a:lstStyle/>
                  <a:p>
                    <a:fld id="{1B4BF5EC-B380-44B9-BF42-447506A435B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E447-4A2C-B11B-0A9674F648EE}"/>
                </c:ext>
              </c:extLst>
            </c:dLbl>
            <c:dLbl>
              <c:idx val="11"/>
              <c:layout/>
              <c:tx>
                <c:rich>
                  <a:bodyPr/>
                  <a:lstStyle/>
                  <a:p>
                    <a:fld id="{C2AE1326-6E7C-4C44-A969-5D18FA4C19C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E447-4A2C-B11B-0A9674F648EE}"/>
                </c:ext>
              </c:extLst>
            </c:dLbl>
            <c:dLbl>
              <c:idx val="12"/>
              <c:layout/>
              <c:tx>
                <c:rich>
                  <a:bodyPr/>
                  <a:lstStyle/>
                  <a:p>
                    <a:fld id="{35877E25-13A1-495F-95B2-136D8338F0C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E447-4A2C-B11B-0A9674F648EE}"/>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447-4A2C-B11B-0A9674F648EE}"/>
                </c:ext>
              </c:extLst>
            </c:dLbl>
            <c:dLbl>
              <c:idx val="14"/>
              <c:layout/>
              <c:tx>
                <c:rich>
                  <a:bodyPr/>
                  <a:lstStyle/>
                  <a:p>
                    <a:fld id="{E1C38227-0718-49AA-9B61-9C780CA1831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E447-4A2C-B11B-0A9674F648EE}"/>
                </c:ext>
              </c:extLst>
            </c:dLbl>
            <c:dLbl>
              <c:idx val="15"/>
              <c:layout/>
              <c:tx>
                <c:rich>
                  <a:bodyPr/>
                  <a:lstStyle/>
                  <a:p>
                    <a:fld id="{470A22E8-9C15-47A5-9B10-D464EE02AA7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E447-4A2C-B11B-0A9674F648EE}"/>
                </c:ext>
              </c:extLst>
            </c:dLbl>
            <c:dLbl>
              <c:idx val="16"/>
              <c:layout/>
              <c:tx>
                <c:rich>
                  <a:bodyPr/>
                  <a:lstStyle/>
                  <a:p>
                    <a:fld id="{862881E3-8003-4F9D-9593-F9CEE4C4BA0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E447-4A2C-B11B-0A9674F648EE}"/>
                </c:ext>
              </c:extLst>
            </c:dLbl>
            <c:dLbl>
              <c:idx val="17"/>
              <c:layout/>
              <c:tx>
                <c:rich>
                  <a:bodyPr/>
                  <a:lstStyle/>
                  <a:p>
                    <a:fld id="{10A4C640-783C-4FC6-8C66-A3273DFB3E2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E447-4A2C-B11B-0A9674F648EE}"/>
                </c:ext>
              </c:extLst>
            </c:dLbl>
            <c:dLbl>
              <c:idx val="18"/>
              <c:layout/>
              <c:tx>
                <c:rich>
                  <a:bodyPr/>
                  <a:lstStyle/>
                  <a:p>
                    <a:fld id="{994F521F-189D-4048-B34D-8C6C362EDE0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E447-4A2C-B11B-0A9674F648EE}"/>
                </c:ext>
              </c:extLst>
            </c:dLbl>
            <c:dLbl>
              <c:idx val="19"/>
              <c:layout/>
              <c:tx>
                <c:rich>
                  <a:bodyPr/>
                  <a:lstStyle/>
                  <a:p>
                    <a:fld id="{208EF3A2-24AD-4F2B-8D7A-B8C87591028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E447-4A2C-B11B-0A9674F648EE}"/>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447-4A2C-B11B-0A9674F648EE}"/>
                </c:ext>
              </c:extLst>
            </c:dLbl>
            <c:dLbl>
              <c:idx val="21"/>
              <c:layout/>
              <c:tx>
                <c:rich>
                  <a:bodyPr/>
                  <a:lstStyle/>
                  <a:p>
                    <a:fld id="{8E10ED93-0888-4EDD-BB5B-428A84E7D0C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E447-4A2C-B11B-0A9674F648EE}"/>
                </c:ext>
              </c:extLst>
            </c:dLbl>
            <c:dLbl>
              <c:idx val="22"/>
              <c:layout/>
              <c:tx>
                <c:rich>
                  <a:bodyPr/>
                  <a:lstStyle/>
                  <a:p>
                    <a:fld id="{50E48EB9-562F-492F-A3A5-8D09F3C1EC5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E447-4A2C-B11B-0A9674F648EE}"/>
                </c:ext>
              </c:extLst>
            </c:dLbl>
            <c:dLbl>
              <c:idx val="23"/>
              <c:layout/>
              <c:tx>
                <c:rich>
                  <a:bodyPr/>
                  <a:lstStyle/>
                  <a:p>
                    <a:fld id="{89DAEBDA-F01D-4835-9A30-E963C4FB118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E447-4A2C-B11B-0A9674F648EE}"/>
                </c:ext>
              </c:extLst>
            </c:dLbl>
            <c:dLbl>
              <c:idx val="24"/>
              <c:layout/>
              <c:tx>
                <c:rich>
                  <a:bodyPr/>
                  <a:lstStyle/>
                  <a:p>
                    <a:fld id="{1691D796-709E-4AC8-9F2F-E845B7CB727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E447-4A2C-B11B-0A9674F648EE}"/>
                </c:ext>
              </c:extLst>
            </c:dLbl>
            <c:dLbl>
              <c:idx val="25"/>
              <c:layout/>
              <c:tx>
                <c:rich>
                  <a:bodyPr/>
                  <a:lstStyle/>
                  <a:p>
                    <a:fld id="{19905417-9013-490D-944C-C6A77D333B1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9-E447-4A2C-B11B-0A9674F648EE}"/>
                </c:ext>
              </c:extLst>
            </c:dLbl>
            <c:dLbl>
              <c:idx val="26"/>
              <c:layout/>
              <c:tx>
                <c:rich>
                  <a:bodyPr/>
                  <a:lstStyle/>
                  <a:p>
                    <a:fld id="{DD3A3CB5-70CE-413B-A28B-40F757315816}"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E447-4A2C-B11B-0A9674F648E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 data'!$B$5:$B$35</c15:sqref>
                  </c15:fullRef>
                </c:ext>
              </c:extLst>
              <c:f>('Figure 8 data'!$B$5:$B$10,'Figure 8 data'!$B$12:$B$18,'Figure 8 data'!$B$20:$B$26,'Figure 8 data'!$B$28:$B$34)</c:f>
              <c:strCache>
                <c:ptCount val="27"/>
                <c:pt idx="0">
                  <c:v>none</c:v>
                </c:pt>
                <c:pt idx="1">
                  <c:v>Influenza and pneumonia</c:v>
                </c:pt>
                <c:pt idx="2">
                  <c:v>Cirrhosis and other disease of liver</c:v>
                </c:pt>
                <c:pt idx="3">
                  <c:v>Chronic lower respiratory diseases</c:v>
                </c:pt>
                <c:pt idx="4">
                  <c:v>Ischaemic heart diseases</c:v>
                </c:pt>
                <c:pt idx="5">
                  <c:v>Diabetes</c:v>
                </c:pt>
                <c:pt idx="7">
                  <c:v>none</c:v>
                </c:pt>
                <c:pt idx="8">
                  <c:v>Influenza and pneumonia</c:v>
                </c:pt>
                <c:pt idx="9">
                  <c:v>Cerebrovascular disease</c:v>
                </c:pt>
                <c:pt idx="10">
                  <c:v>Chronic lower respiratory diseases</c:v>
                </c:pt>
                <c:pt idx="11">
                  <c:v>Dementia and Alzheimer Disease</c:v>
                </c:pt>
                <c:pt idx="12">
                  <c:v>Ischaemic heart diseases</c:v>
                </c:pt>
                <c:pt idx="14">
                  <c:v>none</c:v>
                </c:pt>
                <c:pt idx="15">
                  <c:v>Cirrhosis and other disease of liver</c:v>
                </c:pt>
                <c:pt idx="16">
                  <c:v>Influenza and pneumonia</c:v>
                </c:pt>
                <c:pt idx="17">
                  <c:v>Ischaemic heart diseases</c:v>
                </c:pt>
                <c:pt idx="18">
                  <c:v>Diabetes</c:v>
                </c:pt>
                <c:pt idx="19">
                  <c:v>Chronic lower respiratory diseases</c:v>
                </c:pt>
                <c:pt idx="21">
                  <c:v>none</c:v>
                </c:pt>
                <c:pt idx="22">
                  <c:v>Cerebrovascular disease</c:v>
                </c:pt>
                <c:pt idx="23">
                  <c:v>Influenza and pneumonia</c:v>
                </c:pt>
                <c:pt idx="24">
                  <c:v>Ischaemic heart diseases</c:v>
                </c:pt>
                <c:pt idx="25">
                  <c:v>Chronic lower respiratory diseases</c:v>
                </c:pt>
                <c:pt idx="26">
                  <c:v>Dementia and Alzheimer Disease</c:v>
                </c:pt>
              </c:strCache>
            </c:strRef>
          </c:cat>
          <c:val>
            <c:numRef>
              <c:extLst>
                <c:ext xmlns:c15="http://schemas.microsoft.com/office/drawing/2012/chart" uri="{02D57815-91ED-43cb-92C2-25804820EDAC}">
                  <c15:fullRef>
                    <c15:sqref>'Figure 8 data'!$C$5:$C$35</c15:sqref>
                  </c15:fullRef>
                </c:ext>
              </c:extLst>
              <c:f>('Figure 8 data'!$C$5:$C$10,'Figure 8 data'!$C$12:$C$18,'Figure 8 data'!$C$20:$C$26,'Figure 8 data'!$C$28:$C$34)</c:f>
              <c:numCache>
                <c:formatCode>_-* #,##0_-;\-* #,##0_-;_-* "-"??_-;_-@_-</c:formatCode>
                <c:ptCount val="27"/>
                <c:pt idx="0">
                  <c:v>157</c:v>
                </c:pt>
                <c:pt idx="1">
                  <c:v>63</c:v>
                </c:pt>
                <c:pt idx="2">
                  <c:v>86</c:v>
                </c:pt>
                <c:pt idx="3">
                  <c:v>99</c:v>
                </c:pt>
                <c:pt idx="4">
                  <c:v>105</c:v>
                </c:pt>
                <c:pt idx="5">
                  <c:v>130</c:v>
                </c:pt>
                <c:pt idx="7">
                  <c:v>340</c:v>
                </c:pt>
                <c:pt idx="8">
                  <c:v>367</c:v>
                </c:pt>
                <c:pt idx="9">
                  <c:v>395</c:v>
                </c:pt>
                <c:pt idx="10">
                  <c:v>581</c:v>
                </c:pt>
                <c:pt idx="11">
                  <c:v>1083</c:v>
                </c:pt>
                <c:pt idx="12">
                  <c:v>1096</c:v>
                </c:pt>
                <c:pt idx="14">
                  <c:v>84</c:v>
                </c:pt>
                <c:pt idx="15">
                  <c:v>37</c:v>
                </c:pt>
                <c:pt idx="16">
                  <c:v>44</c:v>
                </c:pt>
                <c:pt idx="17">
                  <c:v>56</c:v>
                </c:pt>
                <c:pt idx="18">
                  <c:v>61</c:v>
                </c:pt>
                <c:pt idx="19">
                  <c:v>124</c:v>
                </c:pt>
                <c:pt idx="21">
                  <c:v>335</c:v>
                </c:pt>
                <c:pt idx="22">
                  <c:v>350</c:v>
                </c:pt>
                <c:pt idx="23">
                  <c:v>390</c:v>
                </c:pt>
                <c:pt idx="24">
                  <c:v>459</c:v>
                </c:pt>
                <c:pt idx="25">
                  <c:v>720</c:v>
                </c:pt>
                <c:pt idx="26">
                  <c:v>1716</c:v>
                </c:pt>
              </c:numCache>
            </c:numRef>
          </c:val>
          <c:extLst>
            <c:ext xmlns:c15="http://schemas.microsoft.com/office/drawing/2012/chart" uri="{02D57815-91ED-43cb-92C2-25804820EDAC}">
              <c15:datalabelsRange>
                <c15:f>'Figure 8 data'!$D$5:$D$35</c15:f>
                <c15:dlblRangeCache>
                  <c:ptCount val="31"/>
                  <c:pt idx="0">
                    <c:v>16%</c:v>
                  </c:pt>
                  <c:pt idx="1">
                    <c:v>6%</c:v>
                  </c:pt>
                  <c:pt idx="2">
                    <c:v>9%</c:v>
                  </c:pt>
                  <c:pt idx="3">
                    <c:v>10%</c:v>
                  </c:pt>
                  <c:pt idx="4">
                    <c:v>11%</c:v>
                  </c:pt>
                  <c:pt idx="5">
                    <c:v>13%</c:v>
                  </c:pt>
                  <c:pt idx="8">
                    <c:v>6%</c:v>
                  </c:pt>
                  <c:pt idx="9">
                    <c:v>7%</c:v>
                  </c:pt>
                  <c:pt idx="10">
                    <c:v>7%</c:v>
                  </c:pt>
                  <c:pt idx="11">
                    <c:v>11%</c:v>
                  </c:pt>
                  <c:pt idx="12">
                    <c:v>20%</c:v>
                  </c:pt>
                  <c:pt idx="13">
                    <c:v>20%</c:v>
                  </c:pt>
                  <c:pt idx="16">
                    <c:v>13%</c:v>
                  </c:pt>
                  <c:pt idx="17">
                    <c:v>6%</c:v>
                  </c:pt>
                  <c:pt idx="18">
                    <c:v>7%</c:v>
                  </c:pt>
                  <c:pt idx="19">
                    <c:v>9%</c:v>
                  </c:pt>
                  <c:pt idx="20">
                    <c:v>10%</c:v>
                  </c:pt>
                  <c:pt idx="21">
                    <c:v>20%</c:v>
                  </c:pt>
                  <c:pt idx="24">
                    <c:v>6%</c:v>
                  </c:pt>
                  <c:pt idx="25">
                    <c:v>6%</c:v>
                  </c:pt>
                  <c:pt idx="26">
                    <c:v>7%</c:v>
                  </c:pt>
                  <c:pt idx="27">
                    <c:v>8%</c:v>
                  </c:pt>
                  <c:pt idx="28">
                    <c:v>13%</c:v>
                  </c:pt>
                  <c:pt idx="29">
                    <c:v>32%</c:v>
                  </c:pt>
                </c15:dlblRangeCache>
              </c15:datalabelsRange>
            </c:ext>
            <c:ext xmlns:c16="http://schemas.microsoft.com/office/drawing/2014/chart" uri="{C3380CC4-5D6E-409C-BE32-E72D297353CC}">
              <c16:uniqueId val="{0000001B-E447-4A2C-B11B-0A9674F648EE}"/>
            </c:ext>
          </c:extLst>
        </c:ser>
        <c:dLbls>
          <c:showLegendKey val="0"/>
          <c:showVal val="1"/>
          <c:showCatName val="0"/>
          <c:showSerName val="0"/>
          <c:showPercent val="0"/>
          <c:showBubbleSize val="0"/>
        </c:dLbls>
        <c:gapWidth val="146"/>
        <c:axId val="442633488"/>
        <c:axId val="442636440"/>
      </c:barChart>
      <c:catAx>
        <c:axId val="44263348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42636440"/>
        <c:crosses val="autoZero"/>
        <c:auto val="1"/>
        <c:lblAlgn val="ctr"/>
        <c:lblOffset val="100"/>
        <c:noMultiLvlLbl val="0"/>
      </c:catAx>
      <c:valAx>
        <c:axId val="44263644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r>
                  <a:rPr lang="en-GB" b="1">
                    <a:solidFill>
                      <a:schemeClr val="tx1"/>
                    </a:solidFill>
                  </a:rPr>
                  <a:t>Number of deaths</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42633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9 data'!$A$34</c:f>
          <c:strCache>
            <c:ptCount val="1"/>
            <c:pt idx="0">
              <c:v>Figure 9: COVID-19 death rate by SIMD quintile between 1st March 2020 and 31st December 2021</c:v>
            </c:pt>
          </c:strCache>
        </c:strRef>
      </c:tx>
      <c:layout>
        <c:manualLayout>
          <c:xMode val="edge"/>
          <c:yMode val="edge"/>
          <c:x val="0.16956939646849323"/>
          <c:y val="6.2683083194976412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857377526696351E-2"/>
          <c:y val="7.3832773288365142E-2"/>
          <c:w val="0.75160295399562116"/>
          <c:h val="0.59498584868004689"/>
        </c:manualLayout>
      </c:layout>
      <c:barChart>
        <c:barDir val="col"/>
        <c:grouping val="clustered"/>
        <c:varyColors val="0"/>
        <c:ser>
          <c:idx val="0"/>
          <c:order val="0"/>
          <c:tx>
            <c:v>quintile 1</c:v>
          </c:tx>
          <c:spPr>
            <a:solidFill>
              <a:schemeClr val="accent5">
                <a:lumMod val="50000"/>
              </a:schemeClr>
            </a:solidFill>
            <a:ln>
              <a:noFill/>
            </a:ln>
            <a:effectLst/>
          </c:spPr>
          <c:invertIfNegative val="0"/>
          <c:dLbls>
            <c:dLbl>
              <c:idx val="0"/>
              <c:layout>
                <c:manualLayout>
                  <c:x val="0"/>
                  <c:y val="0.37873817127173465"/>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6930-4AAB-8DFD-7E81D1B1AC13}"/>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9 data'!$F$4,'Figure 9 data'!$F$9)</c:f>
                <c:numCache>
                  <c:formatCode>General</c:formatCode>
                  <c:ptCount val="2"/>
                  <c:pt idx="0">
                    <c:v>19.100000000000136</c:v>
                  </c:pt>
                  <c:pt idx="1">
                    <c:v>7.1999999999999886</c:v>
                  </c:pt>
                </c:numCache>
              </c:numRef>
            </c:plus>
            <c:minus>
              <c:numRef>
                <c:f>('Figure 9 data'!$F$4,'Figure 9 data'!$F$9)</c:f>
                <c:numCache>
                  <c:formatCode>General</c:formatCode>
                  <c:ptCount val="2"/>
                  <c:pt idx="0">
                    <c:v>19.100000000000136</c:v>
                  </c:pt>
                  <c:pt idx="1">
                    <c:v>7.1999999999999886</c:v>
                  </c:pt>
                </c:numCache>
              </c:numRef>
            </c:minus>
            <c:spPr>
              <a:noFill/>
              <a:ln w="15875" cap="flat" cmpd="sng" algn="ctr">
                <a:solidFill>
                  <a:schemeClr val="bg2">
                    <a:lumMod val="50000"/>
                  </a:schemeClr>
                </a:solidFill>
                <a:round/>
              </a:ln>
              <a:effectLst/>
            </c:spPr>
          </c:errBars>
          <c:cat>
            <c:strRef>
              <c:f>('Table 6'!$A$6,'Table 6'!$A$11)</c:f>
              <c:strCache>
                <c:ptCount val="2"/>
                <c:pt idx="0">
                  <c:v>All causes</c:v>
                </c:pt>
                <c:pt idx="1">
                  <c:v>COVID-19</c:v>
                </c:pt>
              </c:strCache>
            </c:strRef>
          </c:cat>
          <c:val>
            <c:numRef>
              <c:f>('Figure 9 data'!$C$4,'Figure 9 data'!$C$9)</c:f>
              <c:numCache>
                <c:formatCode>#,##0.0</c:formatCode>
                <c:ptCount val="2"/>
                <c:pt idx="0">
                  <c:v>1699.7</c:v>
                </c:pt>
                <c:pt idx="1">
                  <c:v>215</c:v>
                </c:pt>
              </c:numCache>
            </c:numRef>
          </c:val>
          <c:extLst>
            <c:ext xmlns:c16="http://schemas.microsoft.com/office/drawing/2014/chart" uri="{C3380CC4-5D6E-409C-BE32-E72D297353CC}">
              <c16:uniqueId val="{00000000-0999-4F35-9A79-87AFC4B62D7D}"/>
            </c:ext>
          </c:extLst>
        </c:ser>
        <c:ser>
          <c:idx val="2"/>
          <c:order val="1"/>
          <c:tx>
            <c:v>quintile 2</c:v>
          </c:tx>
          <c:spPr>
            <a:noFill/>
            <a:ln w="22225">
              <a:solidFill>
                <a:schemeClr val="bg2">
                  <a:lumMod val="75000"/>
                </a:schemeClr>
              </a:solidFill>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6930-4AAB-8DFD-7E81D1B1AC13}"/>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9 data'!$F$5,'Figure 9 data'!$F$10)</c:f>
                <c:numCache>
                  <c:formatCode>General</c:formatCode>
                  <c:ptCount val="2"/>
                  <c:pt idx="0">
                    <c:v>16.199999999999818</c:v>
                  </c:pt>
                  <c:pt idx="1">
                    <c:v>5.6999999999999886</c:v>
                  </c:pt>
                </c:numCache>
              </c:numRef>
            </c:plus>
            <c:minus>
              <c:numRef>
                <c:f>('Figure 9 data'!$F$5,'Figure 9 data'!$F$10)</c:f>
                <c:numCache>
                  <c:formatCode>General</c:formatCode>
                  <c:ptCount val="2"/>
                  <c:pt idx="0">
                    <c:v>16.199999999999818</c:v>
                  </c:pt>
                  <c:pt idx="1">
                    <c:v>5.6999999999999886</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9 data'!$C$5,'Figure 9 data'!$C$10)</c:f>
              <c:numCache>
                <c:formatCode>#,##0.0</c:formatCode>
                <c:ptCount val="2"/>
                <c:pt idx="0">
                  <c:v>1387.1</c:v>
                </c:pt>
                <c:pt idx="1">
                  <c:v>155.19999999999999</c:v>
                </c:pt>
              </c:numCache>
            </c:numRef>
          </c:val>
          <c:extLst>
            <c:ext xmlns:c16="http://schemas.microsoft.com/office/drawing/2014/chart" uri="{C3380CC4-5D6E-409C-BE32-E72D297353CC}">
              <c16:uniqueId val="{00000000-6930-4AAB-8DFD-7E81D1B1AC13}"/>
            </c:ext>
          </c:extLst>
        </c:ser>
        <c:ser>
          <c:idx val="3"/>
          <c:order val="2"/>
          <c:tx>
            <c:v>quintile 3</c:v>
          </c:tx>
          <c:spPr>
            <a:noFill/>
            <a:ln w="22225">
              <a:solidFill>
                <a:schemeClr val="bg2">
                  <a:lumMod val="75000"/>
                </a:schemeClr>
              </a:solidFill>
            </a:ln>
            <a:effectLst/>
          </c:spPr>
          <c:invertIfNegative val="0"/>
          <c:dLbls>
            <c:dLbl>
              <c:idx val="1"/>
              <c:layout>
                <c:manualLayout>
                  <c:x val="0"/>
                  <c:y val="3.4274982328670142E-2"/>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3A3-4DC1-967D-F708ABCCF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9 data'!$F$6,'Figure 9 data'!$F$11)</c:f>
                <c:numCache>
                  <c:formatCode>General</c:formatCode>
                  <c:ptCount val="2"/>
                  <c:pt idx="0">
                    <c:v>14.200000000000045</c:v>
                  </c:pt>
                  <c:pt idx="1">
                    <c:v>4.5999999999999943</c:v>
                  </c:pt>
                </c:numCache>
              </c:numRef>
            </c:plus>
            <c:minus>
              <c:numRef>
                <c:f>('Figure 9 data'!$F$6,'Figure 9 data'!$F$11)</c:f>
                <c:numCache>
                  <c:formatCode>General</c:formatCode>
                  <c:ptCount val="2"/>
                  <c:pt idx="0">
                    <c:v>14.200000000000045</c:v>
                  </c:pt>
                  <c:pt idx="1">
                    <c:v>4.5999999999999943</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9 data'!$C$6,'Figure 9 data'!$C$11)</c:f>
              <c:numCache>
                <c:formatCode>#,##0.0</c:formatCode>
                <c:ptCount val="2"/>
                <c:pt idx="0">
                  <c:v>1179.7</c:v>
                </c:pt>
                <c:pt idx="1">
                  <c:v>113.6</c:v>
                </c:pt>
              </c:numCache>
            </c:numRef>
          </c:val>
          <c:extLst>
            <c:ext xmlns:c16="http://schemas.microsoft.com/office/drawing/2014/chart" uri="{C3380CC4-5D6E-409C-BE32-E72D297353CC}">
              <c16:uniqueId val="{00000001-6930-4AAB-8DFD-7E81D1B1AC13}"/>
            </c:ext>
          </c:extLst>
        </c:ser>
        <c:ser>
          <c:idx val="4"/>
          <c:order val="3"/>
          <c:tx>
            <c:v>quintile 4</c:v>
          </c:tx>
          <c:spPr>
            <a:noFill/>
            <a:ln w="22225">
              <a:solidFill>
                <a:schemeClr val="bg2">
                  <a:lumMod val="75000"/>
                  <a:alpha val="96000"/>
                </a:schemeClr>
              </a:solidFill>
            </a:ln>
            <a:effectLst/>
          </c:spPr>
          <c:invertIfNegative val="0"/>
          <c:dLbls>
            <c:dLbl>
              <c:idx val="1"/>
              <c:layout>
                <c:manualLayout>
                  <c:x val="-9.9908019332690954E-17"/>
                  <c:y val="2.9735998553416656E-2"/>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03A3-4DC1-967D-F708ABCCF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9 data'!$F$7,'Figure 9 data'!$F$12)</c:f>
                <c:numCache>
                  <c:formatCode>General</c:formatCode>
                  <c:ptCount val="2"/>
                  <c:pt idx="0">
                    <c:v>13.300000000000068</c:v>
                  </c:pt>
                  <c:pt idx="1">
                    <c:v>4.2999999999999972</c:v>
                  </c:pt>
                </c:numCache>
              </c:numRef>
            </c:plus>
            <c:minus>
              <c:numRef>
                <c:f>('Figure 9 data'!$F$7,'Figure 9 data'!$F$12)</c:f>
                <c:numCache>
                  <c:formatCode>General</c:formatCode>
                  <c:ptCount val="2"/>
                  <c:pt idx="0">
                    <c:v>13.300000000000068</c:v>
                  </c:pt>
                  <c:pt idx="1">
                    <c:v>4.2999999999999972</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9 data'!$C$7,'Figure 9 data'!$C$12)</c:f>
              <c:numCache>
                <c:formatCode>#,##0.0</c:formatCode>
                <c:ptCount val="2"/>
                <c:pt idx="0">
                  <c:v>1035.9000000000001</c:v>
                </c:pt>
                <c:pt idx="1">
                  <c:v>102.6</c:v>
                </c:pt>
              </c:numCache>
            </c:numRef>
          </c:val>
          <c:extLst>
            <c:ext xmlns:c16="http://schemas.microsoft.com/office/drawing/2014/chart" uri="{C3380CC4-5D6E-409C-BE32-E72D297353CC}">
              <c16:uniqueId val="{00000002-6930-4AAB-8DFD-7E81D1B1AC13}"/>
            </c:ext>
          </c:extLst>
        </c:ser>
        <c:ser>
          <c:idx val="1"/>
          <c:order val="4"/>
          <c:tx>
            <c:v>quintile 5</c:v>
          </c:tx>
          <c:spPr>
            <a:solidFill>
              <a:schemeClr val="accent5">
                <a:lumMod val="50000"/>
              </a:schemeClr>
            </a:solidFill>
            <a:ln w="22225">
              <a:noFill/>
            </a:ln>
            <a:effectLst/>
          </c:spPr>
          <c:invertIfNegative val="0"/>
          <c:dLbls>
            <c:dLbl>
              <c:idx val="0"/>
              <c:layout>
                <c:manualLayout>
                  <c:x val="0"/>
                  <c:y val="0.17561003967763186"/>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6930-4AAB-8DFD-7E81D1B1AC13}"/>
                </c:ext>
              </c:extLst>
            </c:dLbl>
            <c:dLbl>
              <c:idx val="1"/>
              <c:layout>
                <c:manualLayout>
                  <c:x val="-9.9908019332690954E-17"/>
                  <c:y val="2.8491772557657696E-2"/>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3A3-4DC1-967D-F708ABCCF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9 data'!$F$8,'Figure 9 data'!$F$13)</c:f>
                <c:numCache>
                  <c:formatCode>General</c:formatCode>
                  <c:ptCount val="2"/>
                  <c:pt idx="0">
                    <c:v>12.300000000000068</c:v>
                  </c:pt>
                  <c:pt idx="1">
                    <c:v>4.0999999999999943</c:v>
                  </c:pt>
                </c:numCache>
              </c:numRef>
            </c:plus>
            <c:minus>
              <c:numRef>
                <c:f>('Figure 9 data'!$F$8,'Figure 9 data'!$F$13)</c:f>
                <c:numCache>
                  <c:formatCode>General</c:formatCode>
                  <c:ptCount val="2"/>
                  <c:pt idx="0">
                    <c:v>12.300000000000068</c:v>
                  </c:pt>
                  <c:pt idx="1">
                    <c:v>4.0999999999999943</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9 data'!$C$8,'Figure 9 data'!$C$13)</c:f>
              <c:numCache>
                <c:formatCode>#,##0.0</c:formatCode>
                <c:ptCount val="2"/>
                <c:pt idx="0">
                  <c:v>896.1</c:v>
                </c:pt>
                <c:pt idx="1">
                  <c:v>86.3</c:v>
                </c:pt>
              </c:numCache>
            </c:numRef>
          </c:val>
          <c:extLst>
            <c:ext xmlns:c16="http://schemas.microsoft.com/office/drawing/2014/chart" uri="{C3380CC4-5D6E-409C-BE32-E72D297353CC}">
              <c16:uniqueId val="{00000001-0999-4F35-9A79-87AFC4B62D7D}"/>
            </c:ext>
          </c:extLst>
        </c:ser>
        <c:dLbls>
          <c:showLegendKey val="0"/>
          <c:showVal val="0"/>
          <c:showCatName val="0"/>
          <c:showSerName val="0"/>
          <c:showPercent val="0"/>
          <c:showBubbleSize val="0"/>
        </c:dLbls>
        <c:gapWidth val="88"/>
        <c:overlap val="-8"/>
        <c:axId val="575569080"/>
        <c:axId val="575574000"/>
      </c:barChart>
      <c:catAx>
        <c:axId val="575569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5574000"/>
        <c:crosses val="autoZero"/>
        <c:auto val="1"/>
        <c:lblAlgn val="ctr"/>
        <c:lblOffset val="100"/>
        <c:noMultiLvlLbl val="0"/>
      </c:catAx>
      <c:valAx>
        <c:axId val="575574000"/>
        <c:scaling>
          <c:orientation val="minMax"/>
          <c:max val="2500"/>
          <c:min val="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 rate per 100,000 population</a:t>
                </a:r>
              </a:p>
            </c:rich>
          </c:tx>
          <c:layout>
            <c:manualLayout>
              <c:xMode val="edge"/>
              <c:yMode val="edge"/>
              <c:x val="4.3465854234160783E-3"/>
              <c:y val="0.18238521854914275"/>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5569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25479734685158E-2"/>
          <c:y val="9.4607163132821567E-2"/>
          <c:w val="0.88482793022806749"/>
          <c:h val="0.47944750382193874"/>
        </c:manualLayout>
      </c:layout>
      <c:barChart>
        <c:barDir val="col"/>
        <c:grouping val="clustered"/>
        <c:varyColors val="0"/>
        <c:ser>
          <c:idx val="0"/>
          <c:order val="0"/>
          <c:tx>
            <c:strRef>
              <c:f>'Figure 10 data'!$A$4:$A$9</c:f>
              <c:strCache>
                <c:ptCount val="6"/>
                <c:pt idx="0">
                  <c:v>All causes</c:v>
                </c:pt>
              </c:strCache>
            </c:strRef>
          </c:tx>
          <c:spPr>
            <a:solidFill>
              <a:schemeClr val="accent5">
                <a:lumMod val="50000"/>
              </a:schemeClr>
            </a:solidFill>
            <a:ln>
              <a:noFill/>
            </a:ln>
            <a:effectLst/>
          </c:spPr>
          <c:invertIfNegative val="0"/>
          <c:errBars>
            <c:errBarType val="both"/>
            <c:errValType val="cust"/>
            <c:noEndCap val="0"/>
            <c:plus>
              <c:numRef>
                <c:f>'Figure 10 data'!$F$4:$F$9</c:f>
                <c:numCache>
                  <c:formatCode>General</c:formatCode>
                  <c:ptCount val="6"/>
                  <c:pt idx="0">
                    <c:v>12.409999999999854</c:v>
                  </c:pt>
                  <c:pt idx="1">
                    <c:v>11.319999999999936</c:v>
                  </c:pt>
                  <c:pt idx="2">
                    <c:v>21.240000000000009</c:v>
                  </c:pt>
                  <c:pt idx="3">
                    <c:v>31.400000000000091</c:v>
                  </c:pt>
                  <c:pt idx="4">
                    <c:v>18.299999999999955</c:v>
                  </c:pt>
                  <c:pt idx="5">
                    <c:v>22.730000000000018</c:v>
                  </c:pt>
                </c:numCache>
              </c:numRef>
            </c:plus>
            <c:minus>
              <c:numRef>
                <c:f>'Figure 10 data'!$F$4:$F$9</c:f>
                <c:numCache>
                  <c:formatCode>General</c:formatCode>
                  <c:ptCount val="6"/>
                  <c:pt idx="0">
                    <c:v>12.409999999999854</c:v>
                  </c:pt>
                  <c:pt idx="1">
                    <c:v>11.319999999999936</c:v>
                  </c:pt>
                  <c:pt idx="2">
                    <c:v>21.240000000000009</c:v>
                  </c:pt>
                  <c:pt idx="3">
                    <c:v>31.400000000000091</c:v>
                  </c:pt>
                  <c:pt idx="4">
                    <c:v>18.299999999999955</c:v>
                  </c:pt>
                  <c:pt idx="5">
                    <c:v>22.730000000000018</c:v>
                  </c:pt>
                </c:numCache>
              </c:numRef>
            </c:minus>
            <c:spPr>
              <a:noFill/>
              <a:ln w="15875" cap="flat" cmpd="sng" algn="ctr">
                <a:solidFill>
                  <a:schemeClr val="tx1">
                    <a:lumMod val="65000"/>
                    <a:lumOff val="35000"/>
                  </a:schemeClr>
                </a:solidFill>
                <a:round/>
              </a:ln>
              <a:effectLst/>
            </c:spPr>
          </c:errBars>
          <c:cat>
            <c:strRef>
              <c:f>'Figure 10 data'!$B$10:$B$15</c:f>
              <c:strCache>
                <c:ptCount val="6"/>
                <c:pt idx="0">
                  <c:v>Large Urban Areas</c:v>
                </c:pt>
                <c:pt idx="1">
                  <c:v>Other Urban Areas</c:v>
                </c:pt>
                <c:pt idx="2">
                  <c:v>Accessible Small Towns</c:v>
                </c:pt>
                <c:pt idx="3">
                  <c:v>Remote Small Towns</c:v>
                </c:pt>
                <c:pt idx="4">
                  <c:v>Accessible Rural Areas</c:v>
                </c:pt>
                <c:pt idx="5">
                  <c:v>Remote Rural Areas</c:v>
                </c:pt>
              </c:strCache>
            </c:strRef>
          </c:cat>
          <c:val>
            <c:numRef>
              <c:f>'Figure 10 data'!$C$4:$C$9</c:f>
              <c:numCache>
                <c:formatCode>#,##0.0</c:formatCode>
                <c:ptCount val="6"/>
                <c:pt idx="0">
                  <c:v>1290.07</c:v>
                </c:pt>
                <c:pt idx="1">
                  <c:v>1284.0899999999999</c:v>
                </c:pt>
                <c:pt idx="2">
                  <c:v>1136.07</c:v>
                </c:pt>
                <c:pt idx="3">
                  <c:v>1201.52</c:v>
                </c:pt>
                <c:pt idx="4">
                  <c:v>1054.06</c:v>
                </c:pt>
                <c:pt idx="5">
                  <c:v>1004.61</c:v>
                </c:pt>
              </c:numCache>
            </c:numRef>
          </c:val>
          <c:extLst>
            <c:ext xmlns:c16="http://schemas.microsoft.com/office/drawing/2014/chart" uri="{C3380CC4-5D6E-409C-BE32-E72D297353CC}">
              <c16:uniqueId val="{00000000-52FD-479B-A03A-56794F3A2D59}"/>
            </c:ext>
          </c:extLst>
        </c:ser>
        <c:ser>
          <c:idx val="1"/>
          <c:order val="1"/>
          <c:tx>
            <c:strRef>
              <c:f>'Figure 10 data'!$A$10:$A$15</c:f>
              <c:strCache>
                <c:ptCount val="6"/>
                <c:pt idx="0">
                  <c:v>COVID-19</c:v>
                </c:pt>
              </c:strCache>
            </c:strRef>
          </c:tx>
          <c:spPr>
            <a:solidFill>
              <a:schemeClr val="accent5">
                <a:lumMod val="60000"/>
                <a:lumOff val="40000"/>
              </a:schemeClr>
            </a:solidFill>
            <a:ln>
              <a:noFill/>
            </a:ln>
            <a:effectLst/>
          </c:spPr>
          <c:invertIfNegative val="0"/>
          <c:errBars>
            <c:errBarType val="both"/>
            <c:errValType val="cust"/>
            <c:noEndCap val="0"/>
            <c:plus>
              <c:numRef>
                <c:f>'Figure 10 data'!$F$10:$F$15</c:f>
                <c:numCache>
                  <c:formatCode>General</c:formatCode>
                  <c:ptCount val="6"/>
                  <c:pt idx="0">
                    <c:v>4.6800000000000068</c:v>
                  </c:pt>
                  <c:pt idx="1">
                    <c:v>3.9599999999999795</c:v>
                  </c:pt>
                  <c:pt idx="2">
                    <c:v>6.8299999999999983</c:v>
                  </c:pt>
                  <c:pt idx="3">
                    <c:v>7.9300000000000068</c:v>
                  </c:pt>
                  <c:pt idx="4">
                    <c:v>5.5699999999999932</c:v>
                  </c:pt>
                  <c:pt idx="5">
                    <c:v>5.25</c:v>
                  </c:pt>
                </c:numCache>
              </c:numRef>
            </c:plus>
            <c:minus>
              <c:numRef>
                <c:f>'Figure 10 data'!$F$10:$F$15</c:f>
                <c:numCache>
                  <c:formatCode>General</c:formatCode>
                  <c:ptCount val="6"/>
                  <c:pt idx="0">
                    <c:v>4.6800000000000068</c:v>
                  </c:pt>
                  <c:pt idx="1">
                    <c:v>3.9599999999999795</c:v>
                  </c:pt>
                  <c:pt idx="2">
                    <c:v>6.8299999999999983</c:v>
                  </c:pt>
                  <c:pt idx="3">
                    <c:v>7.9300000000000068</c:v>
                  </c:pt>
                  <c:pt idx="4">
                    <c:v>5.5699999999999932</c:v>
                  </c:pt>
                  <c:pt idx="5">
                    <c:v>5.25</c:v>
                  </c:pt>
                </c:numCache>
              </c:numRef>
            </c:minus>
            <c:spPr>
              <a:noFill/>
              <a:ln w="15875" cap="flat" cmpd="sng" algn="ctr">
                <a:solidFill>
                  <a:schemeClr val="tx1">
                    <a:lumMod val="65000"/>
                    <a:lumOff val="35000"/>
                  </a:schemeClr>
                </a:solidFill>
                <a:round/>
              </a:ln>
              <a:effectLst/>
            </c:spPr>
          </c:errBars>
          <c:cat>
            <c:strRef>
              <c:f>'Figure 10 data'!$B$10:$B$15</c:f>
              <c:strCache>
                <c:ptCount val="6"/>
                <c:pt idx="0">
                  <c:v>Large Urban Areas</c:v>
                </c:pt>
                <c:pt idx="1">
                  <c:v>Other Urban Areas</c:v>
                </c:pt>
                <c:pt idx="2">
                  <c:v>Accessible Small Towns</c:v>
                </c:pt>
                <c:pt idx="3">
                  <c:v>Remote Small Towns</c:v>
                </c:pt>
                <c:pt idx="4">
                  <c:v>Accessible Rural Areas</c:v>
                </c:pt>
                <c:pt idx="5">
                  <c:v>Remote Rural Areas</c:v>
                </c:pt>
              </c:strCache>
            </c:strRef>
          </c:cat>
          <c:val>
            <c:numRef>
              <c:f>'Figure 10 data'!$C$10:$C$15</c:f>
              <c:numCache>
                <c:formatCode>#,##0.0</c:formatCode>
                <c:ptCount val="6"/>
                <c:pt idx="0">
                  <c:v>167.85</c:v>
                </c:pt>
                <c:pt idx="1">
                  <c:v>143.29</c:v>
                </c:pt>
                <c:pt idx="2">
                  <c:v>106.63</c:v>
                </c:pt>
                <c:pt idx="3">
                  <c:v>71.650000000000006</c:v>
                </c:pt>
                <c:pt idx="4">
                  <c:v>87.55</c:v>
                </c:pt>
                <c:pt idx="5">
                  <c:v>48.72</c:v>
                </c:pt>
              </c:numCache>
            </c:numRef>
          </c:val>
          <c:extLst>
            <c:ext xmlns:c16="http://schemas.microsoft.com/office/drawing/2014/chart" uri="{C3380CC4-5D6E-409C-BE32-E72D297353CC}">
              <c16:uniqueId val="{00000001-52FD-479B-A03A-56794F3A2D59}"/>
            </c:ext>
          </c:extLst>
        </c:ser>
        <c:dLbls>
          <c:showLegendKey val="0"/>
          <c:showVal val="0"/>
          <c:showCatName val="0"/>
          <c:showSerName val="0"/>
          <c:showPercent val="0"/>
          <c:showBubbleSize val="0"/>
        </c:dLbls>
        <c:gapWidth val="219"/>
        <c:overlap val="-27"/>
        <c:axId val="664477160"/>
        <c:axId val="664478800"/>
      </c:barChart>
      <c:catAx>
        <c:axId val="664477160"/>
        <c:scaling>
          <c:orientation val="minMax"/>
        </c:scaling>
        <c:delete val="0"/>
        <c:axPos val="b"/>
        <c:numFmt formatCode="General" sourceLinked="1"/>
        <c:majorTickMark val="none"/>
        <c:minorTickMark val="out"/>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4478800"/>
        <c:crosses val="autoZero"/>
        <c:auto val="1"/>
        <c:lblAlgn val="ctr"/>
        <c:lblOffset val="100"/>
        <c:noMultiLvlLbl val="0"/>
      </c:catAx>
      <c:valAx>
        <c:axId val="664478800"/>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 rate per 100,000 population</a:t>
                </a:r>
              </a:p>
            </c:rich>
          </c:tx>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4477160"/>
        <c:crosses val="autoZero"/>
        <c:crossBetween val="between"/>
      </c:valAx>
      <c:spPr>
        <a:noFill/>
        <a:ln>
          <a:noFill/>
        </a:ln>
        <a:effectLst/>
      </c:spPr>
    </c:plotArea>
    <c:legend>
      <c:legendPos val="r"/>
      <c:layout>
        <c:manualLayout>
          <c:xMode val="edge"/>
          <c:yMode val="edge"/>
          <c:x val="0.70697999884002594"/>
          <c:y val="9.9692613085053602E-2"/>
          <c:w val="0.10033302447319367"/>
          <c:h val="8.058853689589419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0.25151</cdr:x>
      <cdr:y>0.10374</cdr:y>
    </cdr:from>
    <cdr:to>
      <cdr:x>0.49114</cdr:x>
      <cdr:y>0.23486</cdr:y>
    </cdr:to>
    <cdr:sp macro="" textlink="">
      <cdr:nvSpPr>
        <cdr:cNvPr id="2" name="TextBox 1"/>
        <cdr:cNvSpPr txBox="1"/>
      </cdr:nvSpPr>
      <cdr:spPr>
        <a:xfrm xmlns:a="http://schemas.openxmlformats.org/drawingml/2006/main">
          <a:off x="2344530" y="631067"/>
          <a:ext cx="2233820" cy="7976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all cause death rate in the most deprived areas is </a:t>
          </a:r>
          <a:r>
            <a:rPr lang="en-GB" sz="1100" b="1">
              <a:latin typeface="Arial" panose="020B0604020202020204" pitchFamily="34" charset="0"/>
              <a:cs typeface="Arial" panose="020B0604020202020204" pitchFamily="34" charset="0"/>
            </a:rPr>
            <a:t>1.9</a:t>
          </a:r>
          <a:r>
            <a:rPr lang="en-GB" sz="1100">
              <a:latin typeface="Arial" panose="020B0604020202020204" pitchFamily="34" charset="0"/>
              <a:cs typeface="Arial" panose="020B0604020202020204" pitchFamily="34" charset="0"/>
            </a:rPr>
            <a:t> times that</a:t>
          </a:r>
          <a:r>
            <a:rPr lang="en-GB" sz="1100" baseline="0">
              <a:latin typeface="Arial" panose="020B0604020202020204" pitchFamily="34" charset="0"/>
              <a:cs typeface="Arial" panose="020B0604020202020204" pitchFamily="34" charset="0"/>
            </a:rPr>
            <a:t> in</a:t>
          </a:r>
          <a:r>
            <a:rPr lang="en-GB" sz="1100">
              <a:latin typeface="Arial" panose="020B0604020202020204" pitchFamily="34" charset="0"/>
              <a:cs typeface="Arial" panose="020B0604020202020204" pitchFamily="34" charset="0"/>
            </a:rPr>
            <a:t> the least</a:t>
          </a:r>
          <a:r>
            <a:rPr lang="en-GB" sz="1100" baseline="0">
              <a:latin typeface="Arial" panose="020B0604020202020204" pitchFamily="34" charset="0"/>
              <a:cs typeface="Arial" panose="020B0604020202020204" pitchFamily="34" charset="0"/>
            </a:rPr>
            <a:t> deprived areas</a:t>
          </a:r>
          <a:endParaRPr lang="en-GB" sz="1100">
            <a:latin typeface="Arial" panose="020B0604020202020204" pitchFamily="34" charset="0"/>
            <a:cs typeface="Arial" panose="020B0604020202020204" pitchFamily="34" charset="0"/>
          </a:endParaRPr>
        </a:p>
        <a:p xmlns:a="http://schemas.openxmlformats.org/drawingml/2006/main">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0.58879</cdr:x>
      <cdr:y>0.37056</cdr:y>
    </cdr:from>
    <cdr:to>
      <cdr:x>0.77112</cdr:x>
      <cdr:y>0.5833</cdr:y>
    </cdr:to>
    <cdr:sp macro="" textlink="">
      <cdr:nvSpPr>
        <cdr:cNvPr id="3" name="TextBox 1"/>
        <cdr:cNvSpPr txBox="1"/>
      </cdr:nvSpPr>
      <cdr:spPr>
        <a:xfrm xmlns:a="http://schemas.openxmlformats.org/drawingml/2006/main">
          <a:off x="5488583" y="2254228"/>
          <a:ext cx="1699617" cy="12941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COVID-19 death rate in the most deprived areas is </a:t>
          </a:r>
          <a:r>
            <a:rPr lang="en-GB" sz="1100" b="1">
              <a:latin typeface="Arial" panose="020B0604020202020204" pitchFamily="34" charset="0"/>
              <a:cs typeface="Arial" panose="020B0604020202020204" pitchFamily="34" charset="0"/>
            </a:rPr>
            <a:t>2.5</a:t>
          </a:r>
          <a:r>
            <a:rPr lang="en-GB" sz="1100">
              <a:latin typeface="Arial" panose="020B0604020202020204" pitchFamily="34" charset="0"/>
              <a:cs typeface="Arial" panose="020B0604020202020204" pitchFamily="34" charset="0"/>
            </a:rPr>
            <a:t> times that in the least deprived areas</a:t>
          </a:r>
        </a:p>
        <a:p xmlns:a="http://schemas.openxmlformats.org/drawingml/2006/main">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0.10411</cdr:x>
      <cdr:y>0.62005</cdr:y>
    </cdr:from>
    <cdr:to>
      <cdr:x>0.17612</cdr:x>
      <cdr:y>0.68647</cdr:y>
    </cdr:to>
    <cdr:sp macro="" textlink="">
      <cdr:nvSpPr>
        <cdr:cNvPr id="4" name="TextBox 3"/>
        <cdr:cNvSpPr txBox="1"/>
      </cdr:nvSpPr>
      <cdr:spPr>
        <a:xfrm xmlns:a="http://schemas.openxmlformats.org/drawingml/2006/main">
          <a:off x="968867" y="3768024"/>
          <a:ext cx="670120" cy="403631"/>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en-GB" sz="900">
              <a:solidFill>
                <a:schemeClr val="bg1"/>
              </a:solidFill>
              <a:latin typeface="Arial" panose="020B0604020202020204" pitchFamily="34" charset="0"/>
              <a:cs typeface="Arial" panose="020B0604020202020204" pitchFamily="34" charset="0"/>
            </a:rPr>
            <a:t>(most deprived)</a:t>
          </a:r>
        </a:p>
      </cdr:txBody>
    </cdr:sp>
  </cdr:relSizeAnchor>
  <cdr:relSizeAnchor xmlns:cdr="http://schemas.openxmlformats.org/drawingml/2006/chartDrawing">
    <cdr:from>
      <cdr:x>0.3655</cdr:x>
      <cdr:y>0.60897</cdr:y>
    </cdr:from>
    <cdr:to>
      <cdr:x>0.44119</cdr:x>
      <cdr:y>0.67126</cdr:y>
    </cdr:to>
    <cdr:sp macro="" textlink="">
      <cdr:nvSpPr>
        <cdr:cNvPr id="5" name="TextBox 1"/>
        <cdr:cNvSpPr txBox="1"/>
      </cdr:nvSpPr>
      <cdr:spPr>
        <a:xfrm xmlns:a="http://schemas.openxmlformats.org/drawingml/2006/main">
          <a:off x="3397422" y="3697758"/>
          <a:ext cx="703650" cy="37825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900">
              <a:solidFill>
                <a:schemeClr val="bg1"/>
              </a:solidFill>
              <a:latin typeface="Arial" panose="020B0604020202020204" pitchFamily="34" charset="0"/>
              <a:cs typeface="Arial" panose="020B0604020202020204" pitchFamily="34" charset="0"/>
            </a:rPr>
            <a:t>(least deprived)</a:t>
          </a: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10955" cy="608957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4671" cy="607769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9554" cy="60778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0.75022</cdr:x>
      <cdr:y>0.1403</cdr:y>
    </cdr:from>
    <cdr:to>
      <cdr:x>0.8832</cdr:x>
      <cdr:y>0.1967</cdr:y>
    </cdr:to>
    <cdr:sp macro="" textlink="">
      <cdr:nvSpPr>
        <cdr:cNvPr id="2" name="TextBox 1"/>
        <cdr:cNvSpPr txBox="1"/>
      </cdr:nvSpPr>
      <cdr:spPr>
        <a:xfrm xmlns:a="http://schemas.openxmlformats.org/drawingml/2006/main">
          <a:off x="6991978" y="854110"/>
          <a:ext cx="1239297" cy="3433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0.7628</cdr:x>
      <cdr:y>0.11554</cdr:y>
    </cdr:from>
    <cdr:to>
      <cdr:x>0.91285</cdr:x>
      <cdr:y>0.17332</cdr:y>
    </cdr:to>
    <cdr:sp macro="" textlink="">
      <cdr:nvSpPr>
        <cdr:cNvPr id="3" name="TextBox 2"/>
        <cdr:cNvSpPr txBox="1"/>
      </cdr:nvSpPr>
      <cdr:spPr>
        <a:xfrm xmlns:a="http://schemas.openxmlformats.org/drawingml/2006/main">
          <a:off x="7109210" y="703384"/>
          <a:ext cx="1398394" cy="351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Females 65+</a:t>
          </a:r>
        </a:p>
      </cdr:txBody>
    </cdr:sp>
  </cdr:relSizeAnchor>
  <cdr:relSizeAnchor xmlns:cdr="http://schemas.openxmlformats.org/drawingml/2006/chartDrawing">
    <cdr:from>
      <cdr:x>0.73226</cdr:x>
      <cdr:y>0.34113</cdr:y>
    </cdr:from>
    <cdr:to>
      <cdr:x>0.91644</cdr:x>
      <cdr:y>0.4099</cdr:y>
    </cdr:to>
    <cdr:sp macro="" textlink="">
      <cdr:nvSpPr>
        <cdr:cNvPr id="4" name="TextBox 3"/>
        <cdr:cNvSpPr txBox="1"/>
      </cdr:nvSpPr>
      <cdr:spPr>
        <a:xfrm xmlns:a="http://schemas.openxmlformats.org/drawingml/2006/main">
          <a:off x="6824505" y="2076660"/>
          <a:ext cx="1716593" cy="4186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Females under 65</a:t>
          </a:r>
        </a:p>
      </cdr:txBody>
    </cdr:sp>
  </cdr:relSizeAnchor>
  <cdr:relSizeAnchor xmlns:cdr="http://schemas.openxmlformats.org/drawingml/2006/chartDrawing">
    <cdr:from>
      <cdr:x>0.76011</cdr:x>
      <cdr:y>0.5337</cdr:y>
    </cdr:from>
    <cdr:to>
      <cdr:x>0.93801</cdr:x>
      <cdr:y>0.60523</cdr:y>
    </cdr:to>
    <cdr:sp macro="" textlink="">
      <cdr:nvSpPr>
        <cdr:cNvPr id="5" name="TextBox 4"/>
        <cdr:cNvSpPr txBox="1"/>
      </cdr:nvSpPr>
      <cdr:spPr>
        <a:xfrm xmlns:a="http://schemas.openxmlformats.org/drawingml/2006/main">
          <a:off x="7084088" y="3248967"/>
          <a:ext cx="1657978" cy="4354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Males 65+</a:t>
          </a:r>
        </a:p>
      </cdr:txBody>
    </cdr:sp>
  </cdr:relSizeAnchor>
  <cdr:relSizeAnchor xmlns:cdr="http://schemas.openxmlformats.org/drawingml/2006/chartDrawing">
    <cdr:from>
      <cdr:x>0.74034</cdr:x>
      <cdr:y>0.76891</cdr:y>
    </cdr:from>
    <cdr:to>
      <cdr:x>0.9407</cdr:x>
      <cdr:y>0.82531</cdr:y>
    </cdr:to>
    <cdr:sp macro="" textlink="">
      <cdr:nvSpPr>
        <cdr:cNvPr id="6" name="TextBox 5"/>
        <cdr:cNvSpPr txBox="1"/>
      </cdr:nvSpPr>
      <cdr:spPr>
        <a:xfrm xmlns:a="http://schemas.openxmlformats.org/drawingml/2006/main">
          <a:off x="6899868" y="4680857"/>
          <a:ext cx="1867319" cy="3433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Males under 65</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statistics.gov.scot/atlas/resource?uri=http://statistics.gov.scot/id/statistical-geography/S92000003"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vital-events/general-background-information/births-and-deaths-days-until-registration" TargetMode="External"/><Relationship Id="rId2" Type="http://schemas.openxmlformats.org/officeDocument/2006/relationships/hyperlink" Target="https://simd.scot/" TargetMode="External"/><Relationship Id="rId1" Type="http://schemas.openxmlformats.org/officeDocument/2006/relationships/hyperlink" Target="https://www.gov.scot/collections/scottish-index-of-multiple-deprivation-2020/"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www.gov.scot/publications/scottish-government-urban-rural-classification-2016/"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ov.scot/" TargetMode="External"/><Relationship Id="rId2" Type="http://schemas.openxmlformats.org/officeDocument/2006/relationships/hyperlink" Target="https://www.nrscotland.gov.uk/statistics-and-data/statistics/statistics-by-theme/vital-events/general-background-information/births-and-deaths-days-until-registration" TargetMode="External"/><Relationship Id="rId1" Type="http://schemas.openxmlformats.org/officeDocument/2006/relationships/hyperlink" Target="https://simd.scot/"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ww.nrscotland.gov.uk/about-us/service-status" TargetMode="External"/><Relationship Id="rId1" Type="http://schemas.openxmlformats.org/officeDocument/2006/relationships/hyperlink" Target="https://www.gov.scot/publications/scottish-government-urban-rural-classification-2016/"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vital-events/general-background-information/births-and-deaths-days-until-registration" TargetMode="External"/><Relationship Id="rId2" Type="http://schemas.openxmlformats.org/officeDocument/2006/relationships/hyperlink" Target="https://www.ons.gov.uk/peoplepopulationandcommunity/healthandsocialcare/causesofdeath/bulletins/coronaviruscovid19relateddeathsbyoccupationenglandandwales/deathsregistereduptoandincluding20april2020" TargetMode="External"/><Relationship Id="rId1" Type="http://schemas.openxmlformats.org/officeDocument/2006/relationships/hyperlink" Target="https://www.ons.gov.uk/methodology/classificationsandstandards/standardoccupationalclassificationsoc/soc2010/soc2010volume1structureanddescriptionsofunitgrou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tabSelected="1" zoomScaleNormal="100" workbookViewId="0">
      <selection sqref="A1:B1"/>
    </sheetView>
  </sheetViews>
  <sheetFormatPr defaultColWidth="9.140625" defaultRowHeight="14.25" x14ac:dyDescent="0.2"/>
  <cols>
    <col min="1" max="1" width="21" style="3" customWidth="1"/>
    <col min="2" max="2" width="134.85546875" style="3" customWidth="1"/>
    <col min="3" max="13" width="9.140625" style="40"/>
    <col min="14" max="16384" width="9.140625" style="3"/>
  </cols>
  <sheetData>
    <row r="1" spans="1:14" ht="18" customHeight="1" x14ac:dyDescent="0.25">
      <c r="A1" s="482" t="s">
        <v>3033</v>
      </c>
      <c r="B1" s="482"/>
      <c r="C1" s="398"/>
      <c r="D1" s="398"/>
      <c r="E1" s="398"/>
      <c r="F1" s="398"/>
      <c r="G1" s="398"/>
      <c r="H1" s="398"/>
      <c r="I1" s="398"/>
      <c r="J1" s="398"/>
      <c r="K1" s="398"/>
    </row>
    <row r="2" spans="1:14" ht="15" customHeight="1" x14ac:dyDescent="0.2"/>
    <row r="3" spans="1:14" ht="13.5" customHeight="1" x14ac:dyDescent="0.2">
      <c r="A3" s="2" t="s">
        <v>68</v>
      </c>
    </row>
    <row r="4" spans="1:14" ht="13.5" customHeight="1" x14ac:dyDescent="0.2">
      <c r="A4" s="42"/>
    </row>
    <row r="5" spans="1:14" ht="13.5" customHeight="1" x14ac:dyDescent="0.2">
      <c r="A5" s="337" t="s">
        <v>2820</v>
      </c>
      <c r="B5" s="39" t="s">
        <v>75</v>
      </c>
      <c r="C5" s="399"/>
      <c r="D5" s="399"/>
      <c r="E5" s="399"/>
      <c r="F5" s="399"/>
      <c r="G5" s="399"/>
      <c r="H5" s="399"/>
      <c r="I5" s="399"/>
      <c r="J5" s="399"/>
      <c r="K5" s="399"/>
      <c r="L5" s="399"/>
      <c r="M5" s="399"/>
      <c r="N5" s="39"/>
    </row>
    <row r="6" spans="1:14" ht="13.5" customHeight="1" x14ac:dyDescent="0.2">
      <c r="A6" s="337" t="s">
        <v>2821</v>
      </c>
      <c r="B6" s="39" t="str">
        <f>CONCATENATE("Deaths rates between 1st March 2020 and ",A33," 2021 per 100,000 population and numbers")</f>
        <v>Deaths rates between 1st March 2020 and 31st December 2021 per 100,000 population and numbers</v>
      </c>
      <c r="C6" s="399"/>
      <c r="D6" s="399"/>
      <c r="E6" s="399"/>
      <c r="F6" s="399"/>
      <c r="G6" s="399"/>
      <c r="H6" s="399"/>
      <c r="I6" s="399"/>
      <c r="J6" s="399"/>
      <c r="K6" s="399"/>
      <c r="L6" s="399"/>
      <c r="M6" s="399"/>
      <c r="N6" s="39"/>
    </row>
    <row r="7" spans="1:14" ht="13.5" customHeight="1" x14ac:dyDescent="0.2">
      <c r="A7" s="337" t="s">
        <v>2822</v>
      </c>
      <c r="B7" s="39" t="str">
        <f>CONCATENATE("Number of deaths and age-standardised rates, by sex, deprivation quintiles, deaths occurring between 1st March 2020 and ",A33," 2021")</f>
        <v>Number of deaths and age-standardised rates, by sex, deprivation quintiles, deaths occurring between 1st March 2020 and 31st December 2021</v>
      </c>
      <c r="C7" s="399"/>
      <c r="D7" s="399"/>
      <c r="E7" s="399"/>
      <c r="F7" s="399"/>
      <c r="G7" s="399"/>
      <c r="H7" s="399"/>
      <c r="I7" s="399"/>
      <c r="J7" s="399"/>
      <c r="K7" s="399"/>
      <c r="L7" s="399"/>
      <c r="M7" s="399"/>
      <c r="N7" s="39"/>
    </row>
    <row r="8" spans="1:14" ht="13.5" customHeight="1" x14ac:dyDescent="0.2">
      <c r="A8" s="337" t="s">
        <v>2823</v>
      </c>
      <c r="B8" s="39" t="s">
        <v>76</v>
      </c>
      <c r="C8" s="399"/>
      <c r="D8" s="399"/>
      <c r="E8" s="399"/>
      <c r="F8" s="399"/>
      <c r="G8" s="399"/>
      <c r="H8" s="399"/>
      <c r="I8" s="399"/>
      <c r="J8" s="399"/>
      <c r="K8" s="399"/>
      <c r="L8" s="399"/>
      <c r="M8" s="399"/>
      <c r="N8" s="39"/>
    </row>
    <row r="9" spans="1:14" ht="13.5" customHeight="1" x14ac:dyDescent="0.2">
      <c r="A9" s="337" t="s">
        <v>2824</v>
      </c>
      <c r="B9" s="39" t="str">
        <f>CONCATENATE("Age standardised death rates and numbers for NHS health boards  between 1st March 2020 and ",A33," 2021")</f>
        <v>Age standardised death rates and numbers for NHS health boards  between 1st March 2020 and 31st December 2021</v>
      </c>
      <c r="C9" s="399"/>
      <c r="D9" s="399"/>
      <c r="E9" s="399"/>
      <c r="F9" s="399"/>
      <c r="G9" s="399"/>
      <c r="H9" s="399"/>
      <c r="I9" s="399"/>
      <c r="J9" s="399"/>
      <c r="K9" s="399"/>
      <c r="L9" s="399"/>
      <c r="M9" s="399"/>
      <c r="N9" s="39"/>
    </row>
    <row r="10" spans="1:14" ht="13.5" customHeight="1" x14ac:dyDescent="0.2">
      <c r="A10" s="337" t="s">
        <v>2825</v>
      </c>
      <c r="B10" s="39" t="str">
        <f>CONCATENATE("Age standardised death rates and numbers for Council areas  between 1st March 2020 and ",A33," 2021")</f>
        <v>Age standardised death rates and numbers for Council areas  between 1st March 2020 and 31st December 2021</v>
      </c>
      <c r="C10" s="399"/>
      <c r="D10" s="399"/>
      <c r="E10" s="399"/>
      <c r="F10" s="399"/>
      <c r="G10" s="399"/>
      <c r="H10" s="399"/>
      <c r="I10" s="399"/>
      <c r="J10" s="399"/>
      <c r="K10" s="399"/>
      <c r="L10" s="399"/>
      <c r="M10" s="399"/>
      <c r="N10" s="39"/>
    </row>
    <row r="11" spans="1:14" ht="13.5" customHeight="1" x14ac:dyDescent="0.2">
      <c r="A11" s="337" t="s">
        <v>2826</v>
      </c>
      <c r="B11" s="39" t="str">
        <f>CONCATENATE("Deaths involving COVID-19 and all causes by occupation, numbers and age standardised rates, 20-64 year olds,  between 1st March 2020 and ",A33," 2021")</f>
        <v>Deaths involving COVID-19 and all causes by occupation, numbers and age standardised rates, 20-64 year olds,  between 1st March 2020 and 31st December 2021</v>
      </c>
      <c r="C11" s="399"/>
      <c r="D11" s="399"/>
      <c r="E11" s="399"/>
      <c r="F11" s="399"/>
      <c r="G11" s="399"/>
      <c r="H11" s="399"/>
      <c r="I11" s="399"/>
      <c r="J11" s="399"/>
      <c r="K11" s="399"/>
      <c r="L11" s="399"/>
      <c r="M11" s="399"/>
      <c r="N11" s="39"/>
    </row>
    <row r="12" spans="1:14" ht="13.5" customHeight="1" x14ac:dyDescent="0.2">
      <c r="A12" s="337" t="s">
        <v>2827</v>
      </c>
      <c r="B12" s="39" t="str">
        <f>CONCATENATE("Numbers and crude rates of deaths involving COVID-19, by Intermediate Zone, between 1st March 2020 and ",A33," 2021")</f>
        <v>Numbers and crude rates of deaths involving COVID-19, by Intermediate Zone, between 1st March 2020 and 31st December 2021</v>
      </c>
      <c r="C12" s="399"/>
      <c r="D12" s="399"/>
      <c r="E12" s="399"/>
      <c r="F12" s="399"/>
      <c r="G12" s="399"/>
      <c r="H12" s="399"/>
      <c r="I12" s="399"/>
      <c r="J12" s="399"/>
      <c r="K12" s="399"/>
      <c r="L12" s="399"/>
      <c r="M12" s="399"/>
      <c r="N12" s="39"/>
    </row>
    <row r="13" spans="1:14" ht="13.5" customHeight="1" x14ac:dyDescent="0.2">
      <c r="A13" s="337" t="s">
        <v>2951</v>
      </c>
      <c r="B13" s="39" t="str">
        <f>CONCATENATE("Number of deaths with ICD-10 codes related to COVID-19 mentioned on the death certificate, Scotland, 01 March 2021 - ",A33, " 2021")</f>
        <v>Number of deaths with ICD-10 codes related to COVID-19 mentioned on the death certificate, Scotland, 01 March 2021 - 31st December 2021</v>
      </c>
      <c r="C13" s="399"/>
      <c r="D13" s="399"/>
      <c r="E13" s="399"/>
      <c r="F13" s="399"/>
      <c r="G13" s="399"/>
      <c r="H13" s="399"/>
      <c r="I13" s="399"/>
      <c r="J13" s="399"/>
      <c r="K13" s="399"/>
      <c r="L13" s="399"/>
      <c r="M13" s="399"/>
      <c r="N13" s="39"/>
    </row>
    <row r="14" spans="1:14" ht="13.5" customHeight="1" x14ac:dyDescent="0.25">
      <c r="A14" s="337" t="s">
        <v>2828</v>
      </c>
      <c r="B14" s="194" t="str">
        <f>CONCATENATE("Weekly deaths involving COVID-19 in Scotland, week 12 2020 to ",A31," 2021")</f>
        <v>Weekly deaths involving COVID-19 in Scotland, week 12 2020 to week 02 2021</v>
      </c>
      <c r="C14" s="401"/>
      <c r="D14" s="401"/>
      <c r="E14" s="401"/>
      <c r="F14" s="401"/>
      <c r="G14" s="401"/>
      <c r="H14" s="401"/>
      <c r="I14" s="401"/>
      <c r="J14" s="401"/>
      <c r="K14" s="401"/>
      <c r="L14" s="401"/>
      <c r="M14" s="400"/>
      <c r="N14" s="56"/>
    </row>
    <row r="15" spans="1:14" ht="13.5" customHeight="1" x14ac:dyDescent="0.25">
      <c r="A15" s="478" t="s">
        <v>2829</v>
      </c>
      <c r="B15" s="194" t="s">
        <v>2832</v>
      </c>
      <c r="C15" s="401"/>
      <c r="D15" s="401"/>
      <c r="E15" s="401"/>
      <c r="F15" s="401"/>
      <c r="G15" s="401"/>
      <c r="H15" s="401"/>
      <c r="I15" s="401"/>
      <c r="J15" s="401"/>
      <c r="K15" s="401"/>
      <c r="L15" s="401"/>
      <c r="M15" s="399"/>
      <c r="N15" s="39"/>
    </row>
    <row r="16" spans="1:14" ht="13.5" customHeight="1" x14ac:dyDescent="0.25">
      <c r="A16" s="478" t="s">
        <v>2830</v>
      </c>
      <c r="B16" s="194" t="str">
        <f>CONCATENATE("Deaths involving COVID-19 by location of death, weeks 12 2020 to ",A31," 2021")</f>
        <v>Deaths involving COVID-19 by location of death, weeks 12 2020 to week 02 2021</v>
      </c>
      <c r="C16" s="401"/>
      <c r="D16" s="401"/>
      <c r="E16" s="401"/>
      <c r="F16" s="401"/>
      <c r="G16" s="399"/>
      <c r="H16" s="399"/>
      <c r="I16" s="399"/>
      <c r="J16" s="399"/>
      <c r="K16" s="399"/>
      <c r="L16" s="399"/>
      <c r="M16" s="399"/>
      <c r="N16" s="39"/>
    </row>
    <row r="17" spans="1:14" ht="13.5" customHeight="1" x14ac:dyDescent="0.25">
      <c r="A17" s="337" t="s">
        <v>2982</v>
      </c>
      <c r="B17" s="194" t="str">
        <f>CONCATENATE("Age standardised rates for deaths involving COVID-19 by sex,  between 1st March 2020 and ",A33," 2021")</f>
        <v>Age standardised rates for deaths involving COVID-19 by sex,  between 1st March 2020 and 31st December 2021</v>
      </c>
      <c r="C17" s="401"/>
      <c r="D17" s="401"/>
      <c r="E17" s="401"/>
      <c r="F17" s="401"/>
      <c r="G17" s="401"/>
      <c r="H17" s="401"/>
      <c r="I17" s="401"/>
      <c r="J17" s="399"/>
      <c r="K17" s="399"/>
      <c r="L17" s="399"/>
      <c r="M17" s="399"/>
      <c r="N17" s="39"/>
    </row>
    <row r="18" spans="1:14" ht="13.5" customHeight="1" x14ac:dyDescent="0.2">
      <c r="A18" s="337" t="s">
        <v>2831</v>
      </c>
      <c r="B18" s="194" t="str">
        <f>CONCATENATE("Leading causes of death  between 1st March 2020 and ",A33," 2021")</f>
        <v>Leading causes of death  between 1st March 2020 and 31st December 2021</v>
      </c>
      <c r="C18" s="399"/>
      <c r="D18" s="399"/>
      <c r="E18" s="399"/>
      <c r="F18" s="399"/>
      <c r="G18" s="399"/>
      <c r="H18" s="399"/>
      <c r="I18" s="399"/>
      <c r="J18" s="399"/>
      <c r="K18" s="399"/>
      <c r="L18" s="399"/>
      <c r="M18" s="399"/>
      <c r="N18" s="39"/>
    </row>
    <row r="19" spans="1:14" ht="13.5" customHeight="1" x14ac:dyDescent="0.2">
      <c r="A19" s="337" t="s">
        <v>2981</v>
      </c>
      <c r="B19" s="194" t="str">
        <f>CONCATENATE("Pre-existing medical conditions in deaths involving COVID-19,  between 1st March 2020 and ",A33," 2021")</f>
        <v>Pre-existing medical conditions in deaths involving COVID-19,  between 1st March 2020 and 31st December 2021</v>
      </c>
      <c r="C19" s="399"/>
      <c r="D19" s="399"/>
      <c r="E19" s="399"/>
      <c r="F19" s="399"/>
      <c r="G19" s="399"/>
      <c r="H19" s="399"/>
      <c r="I19" s="399"/>
      <c r="J19" s="399"/>
      <c r="K19" s="399"/>
      <c r="L19" s="399"/>
      <c r="M19" s="399"/>
      <c r="N19" s="39"/>
    </row>
    <row r="20" spans="1:14" ht="13.5" customHeight="1" x14ac:dyDescent="0.25">
      <c r="A20" s="337" t="s">
        <v>2833</v>
      </c>
      <c r="B20" s="194" t="str">
        <f>CONCATENATE("Pre-existing medical condition in deaths involving COVID-19, by age and sex,  between 1st March 2020 and ",A33," 2021")</f>
        <v>Pre-existing medical condition in deaths involving COVID-19, by age and sex,  between 1st March 2020 and 31st December 2021</v>
      </c>
      <c r="C20" s="401"/>
      <c r="D20" s="401"/>
      <c r="E20" s="401"/>
      <c r="F20" s="401"/>
      <c r="G20" s="401"/>
      <c r="H20" s="401"/>
      <c r="I20" s="401"/>
      <c r="J20" s="401"/>
      <c r="K20" s="401"/>
      <c r="L20" s="401"/>
      <c r="M20" s="401"/>
      <c r="N20"/>
    </row>
    <row r="21" spans="1:14" ht="13.5" customHeight="1" x14ac:dyDescent="0.25">
      <c r="A21" s="337" t="s">
        <v>2834</v>
      </c>
      <c r="B21" s="194" t="str">
        <f>CONCATENATE("COVID-19 death rate by SIMD quintile between 1st March 2020 and ",A33," 2021")</f>
        <v>COVID-19 death rate by SIMD quintile between 1st March 2020 and 31st December 2021</v>
      </c>
      <c r="C21" s="401"/>
      <c r="D21" s="401"/>
      <c r="E21" s="401"/>
      <c r="F21" s="401"/>
      <c r="G21" s="401"/>
      <c r="H21" s="401"/>
      <c r="I21" s="401"/>
      <c r="J21" s="401"/>
      <c r="K21" s="401"/>
      <c r="L21" s="401"/>
      <c r="M21" s="401"/>
      <c r="N21"/>
    </row>
    <row r="22" spans="1:14" ht="13.5" customHeight="1" x14ac:dyDescent="0.25">
      <c r="A22" s="337" t="s">
        <v>2835</v>
      </c>
      <c r="B22" s="194" t="str">
        <f>CONCATENATE("Age standardised death rates by urban rural classification between 1st March 2020 and ",A33," 2021")</f>
        <v>Age standardised death rates by urban rural classification between 1st March 2020 and 31st December 2021</v>
      </c>
      <c r="C22" s="401"/>
      <c r="D22" s="401"/>
      <c r="E22" s="401"/>
      <c r="F22" s="401"/>
      <c r="G22" s="401"/>
      <c r="H22" s="401"/>
      <c r="I22" s="401"/>
      <c r="J22" s="401"/>
      <c r="K22" s="401"/>
      <c r="L22" s="401"/>
      <c r="M22" s="401"/>
      <c r="N22"/>
    </row>
    <row r="23" spans="1:14" ht="13.5" customHeight="1" x14ac:dyDescent="0.2">
      <c r="A23" s="337" t="s">
        <v>2836</v>
      </c>
      <c r="B23" s="194" t="str">
        <f>CONCATENATE("Age standardised rates for deaths involving COVID-19 between 1st March 2020 and ",A33," 2021 in NHS health boards")</f>
        <v>Age standardised rates for deaths involving COVID-19 between 1st March 2020 and 31st December 2021 in NHS health boards</v>
      </c>
      <c r="C23" s="399"/>
      <c r="D23" s="399"/>
      <c r="E23" s="399"/>
      <c r="F23" s="399"/>
      <c r="G23" s="399"/>
      <c r="H23" s="399"/>
      <c r="I23" s="399"/>
      <c r="J23" s="399"/>
      <c r="K23" s="399"/>
      <c r="L23" s="399"/>
      <c r="M23" s="399"/>
      <c r="N23" s="39"/>
    </row>
    <row r="24" spans="1:14" ht="13.5" customHeight="1" x14ac:dyDescent="0.25">
      <c r="A24" s="337" t="s">
        <v>2837</v>
      </c>
      <c r="B24" s="194" t="str">
        <f>CONCATENATE("Age standardised rates for deaths involving COVID-19 between 1st March 2020 and ",A33," 2021 in Council areas")</f>
        <v>Age standardised rates for deaths involving COVID-19 between 1st March 2020 and 31st December 2021 in Council areas</v>
      </c>
      <c r="C24" s="401"/>
      <c r="D24" s="401"/>
      <c r="E24" s="401"/>
      <c r="F24" s="401"/>
      <c r="G24" s="401"/>
      <c r="H24" s="401"/>
      <c r="I24" s="401"/>
      <c r="J24" s="401"/>
      <c r="K24" s="401"/>
      <c r="L24" s="401"/>
      <c r="M24" s="401"/>
      <c r="N24"/>
    </row>
    <row r="25" spans="1:14" ht="13.5" customHeight="1" x14ac:dyDescent="0.25">
      <c r="A25" s="42"/>
      <c r="B25" s="194"/>
      <c r="C25" s="401"/>
      <c r="D25" s="401"/>
      <c r="E25" s="401"/>
      <c r="F25" s="401"/>
      <c r="G25" s="401"/>
      <c r="H25" s="401"/>
      <c r="I25" s="401"/>
      <c r="J25" s="401"/>
      <c r="K25" s="401"/>
      <c r="L25" s="401"/>
      <c r="M25" s="401"/>
      <c r="N25"/>
    </row>
    <row r="26" spans="1:14" ht="13.5" customHeight="1" x14ac:dyDescent="0.2">
      <c r="A26" s="176" t="s">
        <v>3016</v>
      </c>
      <c r="B26" s="65"/>
    </row>
    <row r="27" spans="1:14" ht="13.5" customHeight="1" x14ac:dyDescent="0.2">
      <c r="A27" s="152"/>
      <c r="B27" s="152"/>
    </row>
    <row r="28" spans="1:14" ht="13.5" customHeight="1" x14ac:dyDescent="0.2">
      <c r="A28" s="2" t="s">
        <v>2920</v>
      </c>
      <c r="B28" s="156">
        <f>VLOOKUP(A32, lookup!A2:F53, 2, FALSE)</f>
        <v>44580</v>
      </c>
    </row>
    <row r="29" spans="1:14" ht="13.5" customHeight="1" x14ac:dyDescent="0.2">
      <c r="A29" s="2" t="s">
        <v>2921</v>
      </c>
      <c r="B29" s="148" t="str">
        <f>VLOOKUP(A32, lookup!A2:F53, 6, FALSE)</f>
        <v>10/01/2022 to 16/01/2022 (Week 2)</v>
      </c>
    </row>
    <row r="30" spans="1:14" s="40" customFormat="1" ht="13.5" customHeight="1" x14ac:dyDescent="0.2"/>
    <row r="31" spans="1:14" s="14" customFormat="1" ht="13.5" customHeight="1" x14ac:dyDescent="0.2">
      <c r="A31" s="14" t="s">
        <v>3014</v>
      </c>
    </row>
    <row r="32" spans="1:14" s="14" customFormat="1" ht="13.5" customHeight="1" x14ac:dyDescent="0.2">
      <c r="A32" s="338">
        <v>2</v>
      </c>
    </row>
    <row r="33" spans="1:1" s="14" customFormat="1" ht="13.5" customHeight="1" x14ac:dyDescent="0.2">
      <c r="A33" s="14" t="str">
        <f>VLOOKUP(A32, lookup!A2:G53, 7, FALSE)</f>
        <v>31st December</v>
      </c>
    </row>
    <row r="34" spans="1:1" s="14" customFormat="1" ht="13.5" customHeight="1" x14ac:dyDescent="0.2">
      <c r="A34" s="14" t="str">
        <f>VLOOKUP(A32, lookup!A2:I53, 9, FALSE)</f>
        <v>13th January 2022</v>
      </c>
    </row>
    <row r="35" spans="1:1" s="14" customFormat="1" ht="13.5" customHeight="1" x14ac:dyDescent="0.2">
      <c r="A35" s="40"/>
    </row>
    <row r="36" spans="1:1" s="40" customFormat="1" ht="13.5" customHeight="1" x14ac:dyDescent="0.2"/>
    <row r="37" spans="1:1" s="40" customFormat="1" ht="13.5" customHeight="1" x14ac:dyDescent="0.2"/>
    <row r="38" spans="1:1" s="40" customFormat="1" ht="13.5" customHeight="1" x14ac:dyDescent="0.2"/>
    <row r="39" spans="1:1" s="40" customFormat="1" x14ac:dyDescent="0.2"/>
    <row r="40" spans="1:1" s="40" customFormat="1" x14ac:dyDescent="0.2"/>
    <row r="41" spans="1:1" s="40" customFormat="1" x14ac:dyDescent="0.2"/>
    <row r="42" spans="1:1" s="40" customFormat="1" x14ac:dyDescent="0.2"/>
    <row r="43" spans="1:1" s="40" customFormat="1" x14ac:dyDescent="0.2"/>
    <row r="44" spans="1:1" s="40" customFormat="1" x14ac:dyDescent="0.2"/>
    <row r="45" spans="1:1" s="40" customFormat="1" x14ac:dyDescent="0.2"/>
    <row r="46" spans="1:1" s="40" customFormat="1" x14ac:dyDescent="0.2"/>
    <row r="47" spans="1:1" s="40" customFormat="1" x14ac:dyDescent="0.2"/>
    <row r="48" spans="1:1" s="40" customFormat="1" x14ac:dyDescent="0.2"/>
    <row r="49" s="40" customFormat="1" x14ac:dyDescent="0.2"/>
    <row r="50" s="40" customFormat="1" x14ac:dyDescent="0.2"/>
    <row r="51" s="40" customFormat="1" x14ac:dyDescent="0.2"/>
    <row r="52" s="40" customFormat="1" x14ac:dyDescent="0.2"/>
    <row r="53" s="40" customFormat="1" x14ac:dyDescent="0.2"/>
    <row r="54" s="40" customFormat="1" x14ac:dyDescent="0.2"/>
    <row r="55" s="40" customFormat="1" x14ac:dyDescent="0.2"/>
    <row r="56" s="40" customFormat="1" x14ac:dyDescent="0.2"/>
    <row r="57" s="40" customFormat="1" x14ac:dyDescent="0.2"/>
    <row r="58" s="40" customFormat="1" x14ac:dyDescent="0.2"/>
    <row r="59" s="40" customFormat="1" x14ac:dyDescent="0.2"/>
    <row r="60" s="40" customFormat="1" x14ac:dyDescent="0.2"/>
    <row r="61" s="40" customFormat="1" x14ac:dyDescent="0.2"/>
    <row r="62" s="40" customFormat="1" x14ac:dyDescent="0.2"/>
    <row r="63" s="40" customFormat="1" x14ac:dyDescent="0.2"/>
    <row r="64" s="40" customFormat="1" x14ac:dyDescent="0.2"/>
    <row r="65" s="40" customFormat="1" x14ac:dyDescent="0.2"/>
    <row r="66" s="40" customFormat="1" x14ac:dyDescent="0.2"/>
    <row r="67" s="40" customFormat="1" x14ac:dyDescent="0.2"/>
    <row r="68" s="40" customFormat="1" x14ac:dyDescent="0.2"/>
    <row r="69" s="40" customFormat="1" x14ac:dyDescent="0.2"/>
    <row r="70" s="40" customFormat="1" x14ac:dyDescent="0.2"/>
  </sheetData>
  <mergeCells count="1">
    <mergeCell ref="A1:B1"/>
  </mergeCells>
  <hyperlinks>
    <hyperlink ref="B5" location="'table S1'!A1" display="Table S1: Age standardised rates of deaths involving COVID-19"/>
    <hyperlink ref="B7" location="'table S3'!A1" display="Table S3: Number of deaths and age-standardised rates, by sex, deprivation quintiles, deaths occurring between 1st March 2020 and 30th April 2020"/>
    <hyperlink ref="B8" location="'table S4'!A1" display="Table S4: Age standardised death rates by urban rural classification"/>
    <hyperlink ref="B9" location="'Table S5'!A1" display="Age standardised death rates and numbers for NHS health boards in March, April and May 2020"/>
    <hyperlink ref="B10" location="'Table S6'!A1" display="Age standardised death rates and numbers for Council areas in March, April and May 2020"/>
    <hyperlink ref="B11" location="'Table S7'!A1" display="Deaths involving COVID-19 and all causes by occupation, numbers and age standardised rates1, 20-64 year olds, March, April and May 2020"/>
    <hyperlink ref="B12" location="'Table S8'!A1" display=" Numbers and crude rates of deaths involving COVID-19, by Intermediate Zone, March, April and May 2020"/>
    <hyperlink ref="B5:N5" location="'Table 4 '!A1" display="Age standardised rates of deaths involving COVID-19"/>
    <hyperlink ref="B7:N7" location="'Table 6'!A1" display="Number of deaths and age-standardised rates, by sex, deprivation quintiles, deaths occurring between 1st March 2020 and 31st August 2020"/>
    <hyperlink ref="B8:N8" location="'Table 7'!A1" display="Age standardised death rates by urban rural classification"/>
    <hyperlink ref="B9:N9" location="'Table 8'!A1" display="Age standardised death rates and numbers for NHS health boards  between 1st March 2020 and 31st August 2020"/>
    <hyperlink ref="B10:N10" location="'Table 9'!A1" display="Age standardised death rates and numbers for Council areas  between 1st March 2020 and 31st August 2020"/>
    <hyperlink ref="B11:N11" location="'Table 10'!A1" display="Deaths involving COVID-19 and all causes by occupation, numbers and age standardised rates1, 20-64 year olds,  between 1st March 2020 and 31st August 2020"/>
    <hyperlink ref="B12:N12" location="'Table 11'!A1" display="Numbers and crude rates of deaths involving COVID-19, by Intermediate Zone,  between 1st March 2020 and 31st August 2020"/>
    <hyperlink ref="B6" location="'Table 5'!A1" display="'Table 5'!A1"/>
    <hyperlink ref="B13" location="'Table 12'!A1" display="Number of deaths with ICD-10 codes related to COVID-19 mentioned on the death certificate, Scotland, 01 March 2021 - 30 April 2021"/>
    <hyperlink ref="B14" location="'Figure 1 data'!A1" display="'Figure 1 data'!A1"/>
    <hyperlink ref="B15" location="'Figure 2 data'!A1" display="Deaths by week of registration, Scotland, 2020"/>
    <hyperlink ref="B16" location="'Figure 3 data'!A1" display="'Figure 3 data'!A1"/>
    <hyperlink ref="B17" location="'Figure 5 data'!A1" display="'Figure 5 data'!A1"/>
    <hyperlink ref="B18" location="'Figure 6 data'!A1" display="'Figure 6 data'!A1"/>
    <hyperlink ref="B19" location="'Figure 7 data'!A1" display="'Figure 7 data'!A1"/>
    <hyperlink ref="B24" location="'Figure 12 data'!A1" display="'Figure 12 data'!A1"/>
    <hyperlink ref="B23" location="'Figure 11 data'!A1" display="'Figure 11 data'!A1"/>
    <hyperlink ref="B22" location="'Figure 10 data'!A1" display="'Figure 10 data'!A1"/>
    <hyperlink ref="B20" location="'Figure 8 data'!A1" display="'Figure 8 data'!A1"/>
    <hyperlink ref="B21" location="'Figure 9 data'!A1" display="'Figure 9 data'!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3"/>
  <sheetViews>
    <sheetView zoomScaleNormal="100" workbookViewId="0">
      <selection sqref="A1:F1"/>
    </sheetView>
  </sheetViews>
  <sheetFormatPr defaultColWidth="9.140625" defaultRowHeight="14.25" x14ac:dyDescent="0.2"/>
  <cols>
    <col min="1" max="1" width="20.85546875" style="3" bestFit="1" customWidth="1"/>
    <col min="2" max="2" width="56.5703125" style="3" customWidth="1"/>
    <col min="3" max="3" width="23.140625" style="3" customWidth="1"/>
    <col min="4" max="6" width="17.7109375" style="3" customWidth="1"/>
    <col min="7" max="7" width="9.140625" style="14"/>
    <col min="8" max="16384" width="9.140625" style="3"/>
  </cols>
  <sheetData>
    <row r="1" spans="1:20" ht="18" customHeight="1" x14ac:dyDescent="0.25">
      <c r="A1" s="482" t="str">
        <f>CONCATENATE("Table 11: Numbers and crude rates¹ of deaths involving COVID-19, by Intermediate Zone, between 1st March 2020 and ", Contents!A33," 2021²")</f>
        <v>Table 11: Numbers and crude rates¹ of deaths involving COVID-19, by Intermediate Zone, between 1st March 2020 and 31st December 2021²</v>
      </c>
      <c r="B1" s="482"/>
      <c r="C1" s="482"/>
      <c r="D1" s="482"/>
      <c r="E1" s="482"/>
      <c r="F1" s="482"/>
      <c r="H1" s="611" t="s">
        <v>69</v>
      </c>
      <c r="I1" s="611"/>
    </row>
    <row r="2" spans="1:20" ht="15" customHeight="1" x14ac:dyDescent="0.2">
      <c r="A2" s="202"/>
      <c r="B2" s="202"/>
      <c r="C2" s="202"/>
      <c r="D2" s="202"/>
      <c r="E2" s="202"/>
      <c r="F2" s="202"/>
    </row>
    <row r="3" spans="1:20" ht="31.5" customHeight="1" x14ac:dyDescent="0.2">
      <c r="A3" s="409" t="s">
        <v>2728</v>
      </c>
      <c r="B3" s="409" t="s">
        <v>2973</v>
      </c>
      <c r="C3" s="409" t="s">
        <v>2731</v>
      </c>
      <c r="D3" s="141" t="s">
        <v>198</v>
      </c>
      <c r="E3" s="413" t="s">
        <v>3007</v>
      </c>
      <c r="F3" s="141" t="s">
        <v>199</v>
      </c>
      <c r="G3" s="414"/>
      <c r="H3" s="40"/>
      <c r="I3" s="40"/>
      <c r="J3" s="40"/>
      <c r="K3" s="40"/>
      <c r="L3" s="40"/>
      <c r="M3" s="40"/>
      <c r="N3" s="40"/>
      <c r="O3" s="40"/>
      <c r="P3" s="40"/>
      <c r="Q3" s="40"/>
      <c r="R3" s="40"/>
      <c r="S3" s="40"/>
      <c r="T3" s="40"/>
    </row>
    <row r="4" spans="1:20" x14ac:dyDescent="0.2">
      <c r="A4" s="412" t="s">
        <v>200</v>
      </c>
      <c r="B4" s="376" t="str">
        <f t="shared" ref="B4:B67" si="0">HYPERLINK(CONCATENATE("https://statistics.gov.scot/atlas/resource?uri=http%3A%2F%2Fstatistics.gov.scot%2Fid%2Fstatistical-geography%2F",A4),G4)</f>
        <v>Culter</v>
      </c>
      <c r="C4" s="268" t="s">
        <v>115</v>
      </c>
      <c r="D4" s="290">
        <v>4</v>
      </c>
      <c r="E4" s="291">
        <v>4763</v>
      </c>
      <c r="F4" s="321">
        <v>83.980684442578195</v>
      </c>
      <c r="G4" s="14" t="s">
        <v>201</v>
      </c>
      <c r="I4" s="40"/>
      <c r="J4" s="40"/>
      <c r="K4" s="40"/>
      <c r="L4" s="40"/>
      <c r="M4" s="40"/>
      <c r="N4" s="40"/>
      <c r="O4" s="40"/>
      <c r="P4" s="40"/>
      <c r="Q4" s="40"/>
      <c r="R4" s="40"/>
      <c r="S4" s="40"/>
      <c r="T4" s="40"/>
    </row>
    <row r="5" spans="1:20" x14ac:dyDescent="0.2">
      <c r="A5" s="268" t="s">
        <v>202</v>
      </c>
      <c r="B5" s="376" t="str">
        <f t="shared" si="0"/>
        <v>Cults, Bieldside and Milltimber West</v>
      </c>
      <c r="C5" s="268" t="s">
        <v>115</v>
      </c>
      <c r="D5" s="290">
        <v>24</v>
      </c>
      <c r="E5" s="291">
        <v>5147</v>
      </c>
      <c r="F5" s="321">
        <v>466.29104332621</v>
      </c>
      <c r="G5" s="14" t="s">
        <v>203</v>
      </c>
      <c r="H5" s="40"/>
      <c r="I5" s="40"/>
      <c r="J5" s="40"/>
      <c r="K5" s="40"/>
      <c r="L5" s="40"/>
      <c r="M5" s="40"/>
      <c r="N5" s="40"/>
      <c r="O5" s="40"/>
      <c r="P5" s="40"/>
      <c r="Q5" s="40"/>
      <c r="R5" s="40"/>
      <c r="S5" s="40"/>
      <c r="T5" s="40"/>
    </row>
    <row r="6" spans="1:20" x14ac:dyDescent="0.2">
      <c r="A6" s="268" t="s">
        <v>204</v>
      </c>
      <c r="B6" s="376" t="str">
        <f t="shared" si="0"/>
        <v>Cults, Bieldside and Milltimber East</v>
      </c>
      <c r="C6" s="268" t="s">
        <v>115</v>
      </c>
      <c r="D6" s="290">
        <v>20</v>
      </c>
      <c r="E6" s="291">
        <v>6935</v>
      </c>
      <c r="F6" s="321">
        <v>288.39221341023801</v>
      </c>
      <c r="G6" s="14" t="s">
        <v>205</v>
      </c>
      <c r="H6" s="40"/>
      <c r="I6" s="40"/>
      <c r="J6" s="40"/>
      <c r="K6" s="40"/>
      <c r="L6" s="40"/>
      <c r="M6" s="40"/>
      <c r="N6" s="40"/>
      <c r="O6" s="40"/>
      <c r="P6" s="40"/>
      <c r="Q6" s="40"/>
      <c r="R6" s="40"/>
      <c r="S6" s="40"/>
      <c r="T6" s="40"/>
    </row>
    <row r="7" spans="1:20" x14ac:dyDescent="0.2">
      <c r="A7" s="268" t="s">
        <v>206</v>
      </c>
      <c r="B7" s="376" t="str">
        <f t="shared" si="0"/>
        <v>Garthdee</v>
      </c>
      <c r="C7" s="268" t="s">
        <v>115</v>
      </c>
      <c r="D7" s="290">
        <v>11</v>
      </c>
      <c r="E7" s="291">
        <v>5610</v>
      </c>
      <c r="F7" s="321">
        <v>196.07843137254901</v>
      </c>
      <c r="G7" s="14" t="s">
        <v>207</v>
      </c>
      <c r="H7" s="40"/>
      <c r="I7" s="40"/>
      <c r="J7" s="40"/>
      <c r="K7" s="40"/>
      <c r="L7" s="40"/>
      <c r="M7" s="40"/>
      <c r="N7" s="40"/>
      <c r="O7" s="40"/>
      <c r="P7" s="40"/>
      <c r="Q7" s="40"/>
      <c r="R7" s="40"/>
      <c r="S7" s="40"/>
      <c r="T7" s="40"/>
    </row>
    <row r="8" spans="1:20" x14ac:dyDescent="0.2">
      <c r="A8" s="269" t="s">
        <v>208</v>
      </c>
      <c r="B8" s="376" t="str">
        <f t="shared" si="0"/>
        <v>Braeside, Mannofield, Broomhill and Seafield East</v>
      </c>
      <c r="C8" s="269" t="s">
        <v>115</v>
      </c>
      <c r="D8" s="290">
        <v>4</v>
      </c>
      <c r="E8" s="291">
        <v>4513</v>
      </c>
      <c r="F8" s="321">
        <v>88.632838466651904</v>
      </c>
      <c r="G8" s="14" t="s">
        <v>209</v>
      </c>
      <c r="H8" s="40"/>
      <c r="I8" s="40"/>
      <c r="J8" s="40"/>
      <c r="K8" s="40"/>
      <c r="L8" s="40"/>
      <c r="M8" s="40"/>
      <c r="N8" s="40"/>
      <c r="O8" s="40"/>
      <c r="P8" s="40"/>
      <c r="Q8" s="40"/>
      <c r="R8" s="40"/>
      <c r="S8" s="40"/>
      <c r="T8" s="40"/>
    </row>
    <row r="9" spans="1:20" x14ac:dyDescent="0.2">
      <c r="A9" s="269" t="s">
        <v>210</v>
      </c>
      <c r="B9" s="376" t="str">
        <f t="shared" si="0"/>
        <v>Braeside, Mannofield, Broomhill and Seafield South</v>
      </c>
      <c r="C9" s="269" t="s">
        <v>115</v>
      </c>
      <c r="D9" s="290">
        <v>6</v>
      </c>
      <c r="E9" s="291">
        <v>4023</v>
      </c>
      <c r="F9" s="321">
        <v>149.14243102162601</v>
      </c>
      <c r="G9" s="14" t="s">
        <v>211</v>
      </c>
      <c r="H9" s="40"/>
      <c r="I9" s="40"/>
      <c r="J9" s="40"/>
      <c r="K9" s="40"/>
      <c r="L9" s="40"/>
      <c r="M9" s="40"/>
      <c r="N9" s="40"/>
      <c r="O9" s="40"/>
      <c r="P9" s="40"/>
      <c r="Q9" s="40"/>
      <c r="R9" s="40"/>
      <c r="S9" s="40"/>
      <c r="T9" s="40"/>
    </row>
    <row r="10" spans="1:20" x14ac:dyDescent="0.2">
      <c r="A10" s="269" t="s">
        <v>212</v>
      </c>
      <c r="B10" s="376" t="str">
        <f t="shared" si="0"/>
        <v>Braeside, Mannofield, Broomhill and Seafield North</v>
      </c>
      <c r="C10" s="269" t="s">
        <v>115</v>
      </c>
      <c r="D10" s="290">
        <v>14</v>
      </c>
      <c r="E10" s="291">
        <v>5021</v>
      </c>
      <c r="F10" s="321">
        <v>278.82891854212301</v>
      </c>
      <c r="G10" s="14" t="s">
        <v>213</v>
      </c>
      <c r="H10" s="40"/>
      <c r="I10" s="40"/>
      <c r="J10" s="40"/>
      <c r="K10" s="40"/>
      <c r="L10" s="40"/>
      <c r="M10" s="40"/>
      <c r="N10" s="40"/>
      <c r="O10" s="40"/>
      <c r="P10" s="40"/>
      <c r="Q10" s="40"/>
      <c r="R10" s="40"/>
      <c r="S10" s="40"/>
      <c r="T10" s="40"/>
    </row>
    <row r="11" spans="1:20" x14ac:dyDescent="0.2">
      <c r="A11" s="269" t="s">
        <v>214</v>
      </c>
      <c r="B11" s="376" t="str">
        <f t="shared" si="0"/>
        <v>Hazlehead</v>
      </c>
      <c r="C11" s="269" t="s">
        <v>115</v>
      </c>
      <c r="D11" s="290">
        <v>7</v>
      </c>
      <c r="E11" s="291">
        <v>5811</v>
      </c>
      <c r="F11" s="321">
        <v>120.461194286698</v>
      </c>
      <c r="G11" s="14" t="s">
        <v>215</v>
      </c>
      <c r="H11" s="40"/>
      <c r="I11" s="40"/>
      <c r="J11" s="40"/>
      <c r="K11" s="40"/>
      <c r="L11" s="40"/>
      <c r="M11" s="40"/>
      <c r="N11" s="40"/>
      <c r="O11" s="40"/>
      <c r="P11" s="40"/>
      <c r="Q11" s="40"/>
      <c r="R11" s="40"/>
      <c r="S11" s="40"/>
      <c r="T11" s="40"/>
    </row>
    <row r="12" spans="1:20" x14ac:dyDescent="0.2">
      <c r="A12" s="269" t="s">
        <v>216</v>
      </c>
      <c r="B12" s="376" t="str">
        <f t="shared" si="0"/>
        <v>Summerhill</v>
      </c>
      <c r="C12" s="269" t="s">
        <v>115</v>
      </c>
      <c r="D12" s="290">
        <v>9</v>
      </c>
      <c r="E12" s="291">
        <v>3816</v>
      </c>
      <c r="F12" s="321">
        <v>235.84905660377399</v>
      </c>
      <c r="G12" s="14" t="s">
        <v>217</v>
      </c>
      <c r="H12" s="40"/>
      <c r="I12" s="40"/>
      <c r="J12" s="40"/>
      <c r="K12" s="40"/>
      <c r="L12" s="40"/>
      <c r="M12" s="40"/>
      <c r="N12" s="40"/>
      <c r="O12" s="40"/>
      <c r="P12" s="40"/>
      <c r="Q12" s="40"/>
      <c r="R12" s="40"/>
      <c r="S12" s="40"/>
      <c r="T12" s="40"/>
    </row>
    <row r="13" spans="1:20" x14ac:dyDescent="0.2">
      <c r="A13" s="269" t="s">
        <v>218</v>
      </c>
      <c r="B13" s="376" t="str">
        <f t="shared" si="0"/>
        <v>Midstocket</v>
      </c>
      <c r="C13" s="269" t="s">
        <v>115</v>
      </c>
      <c r="D13" s="290">
        <v>10</v>
      </c>
      <c r="E13" s="291">
        <v>4523</v>
      </c>
      <c r="F13" s="321">
        <v>221.09219544550101</v>
      </c>
      <c r="G13" s="14" t="s">
        <v>219</v>
      </c>
    </row>
    <row r="14" spans="1:20" x14ac:dyDescent="0.2">
      <c r="A14" s="269" t="s">
        <v>220</v>
      </c>
      <c r="B14" s="376" t="str">
        <f t="shared" si="0"/>
        <v>Rosemount</v>
      </c>
      <c r="C14" s="269" t="s">
        <v>115</v>
      </c>
      <c r="D14" s="290">
        <v>3</v>
      </c>
      <c r="E14" s="291">
        <v>5608</v>
      </c>
      <c r="F14" s="321">
        <v>53.495007132667602</v>
      </c>
      <c r="G14" s="14" t="s">
        <v>221</v>
      </c>
    </row>
    <row r="15" spans="1:20" x14ac:dyDescent="0.2">
      <c r="A15" s="269" t="s">
        <v>222</v>
      </c>
      <c r="B15" s="376" t="str">
        <f t="shared" si="0"/>
        <v>West End North</v>
      </c>
      <c r="C15" s="269" t="s">
        <v>115</v>
      </c>
      <c r="D15" s="290">
        <v>8</v>
      </c>
      <c r="E15" s="291">
        <v>3663</v>
      </c>
      <c r="F15" s="321">
        <v>218.40021840021799</v>
      </c>
      <c r="G15" s="14" t="s">
        <v>223</v>
      </c>
    </row>
    <row r="16" spans="1:20" x14ac:dyDescent="0.2">
      <c r="A16" s="269" t="s">
        <v>224</v>
      </c>
      <c r="B16" s="376" t="str">
        <f t="shared" si="0"/>
        <v>West End South</v>
      </c>
      <c r="C16" s="269" t="s">
        <v>115</v>
      </c>
      <c r="D16" s="290">
        <v>2</v>
      </c>
      <c r="E16" s="291">
        <v>6230</v>
      </c>
      <c r="F16" s="321">
        <v>32.1027287319422</v>
      </c>
      <c r="G16" s="14" t="s">
        <v>225</v>
      </c>
    </row>
    <row r="17" spans="1:7" x14ac:dyDescent="0.2">
      <c r="A17" s="269" t="s">
        <v>226</v>
      </c>
      <c r="B17" s="376" t="str">
        <f t="shared" si="0"/>
        <v>City Centre West</v>
      </c>
      <c r="C17" s="269" t="s">
        <v>115</v>
      </c>
      <c r="D17" s="290">
        <v>4</v>
      </c>
      <c r="E17" s="291">
        <v>3982</v>
      </c>
      <c r="F17" s="321">
        <v>100.452034153692</v>
      </c>
      <c r="G17" s="14" t="s">
        <v>227</v>
      </c>
    </row>
    <row r="18" spans="1:7" x14ac:dyDescent="0.2">
      <c r="A18" s="269" t="s">
        <v>228</v>
      </c>
      <c r="B18" s="376" t="str">
        <f t="shared" si="0"/>
        <v>City Centre East</v>
      </c>
      <c r="C18" s="269" t="s">
        <v>115</v>
      </c>
      <c r="D18" s="290">
        <v>3</v>
      </c>
      <c r="E18" s="291">
        <v>2605</v>
      </c>
      <c r="F18" s="321">
        <v>115.163147792706</v>
      </c>
      <c r="G18" s="14" t="s">
        <v>229</v>
      </c>
    </row>
    <row r="19" spans="1:7" x14ac:dyDescent="0.2">
      <c r="A19" s="269" t="s">
        <v>230</v>
      </c>
      <c r="B19" s="376" t="str">
        <f t="shared" si="0"/>
        <v>Ferryhill North</v>
      </c>
      <c r="C19" s="269" t="s">
        <v>115</v>
      </c>
      <c r="D19" s="290">
        <v>4</v>
      </c>
      <c r="E19" s="291">
        <v>4900</v>
      </c>
      <c r="F19" s="321">
        <v>81.632653061224502</v>
      </c>
      <c r="G19" s="14" t="s">
        <v>231</v>
      </c>
    </row>
    <row r="20" spans="1:7" x14ac:dyDescent="0.2">
      <c r="A20" s="269" t="s">
        <v>232</v>
      </c>
      <c r="B20" s="376" t="str">
        <f t="shared" si="0"/>
        <v>Ferryhill South</v>
      </c>
      <c r="C20" s="269" t="s">
        <v>115</v>
      </c>
      <c r="D20" s="290">
        <v>6</v>
      </c>
      <c r="E20" s="291">
        <v>4960</v>
      </c>
      <c r="F20" s="321">
        <v>120.967741935484</v>
      </c>
      <c r="G20" s="14" t="s">
        <v>233</v>
      </c>
    </row>
    <row r="21" spans="1:7" x14ac:dyDescent="0.2">
      <c r="A21" s="269" t="s">
        <v>234</v>
      </c>
      <c r="B21" s="376" t="str">
        <f t="shared" si="0"/>
        <v>Kincorth, Leggart and Nigg North</v>
      </c>
      <c r="C21" s="269" t="s">
        <v>115</v>
      </c>
      <c r="D21" s="290">
        <v>6</v>
      </c>
      <c r="E21" s="291">
        <v>3929</v>
      </c>
      <c r="F21" s="321">
        <v>152.71061338762999</v>
      </c>
      <c r="G21" s="14" t="s">
        <v>235</v>
      </c>
    </row>
    <row r="22" spans="1:7" x14ac:dyDescent="0.2">
      <c r="A22" s="269" t="s">
        <v>236</v>
      </c>
      <c r="B22" s="376" t="str">
        <f t="shared" si="0"/>
        <v>Kincorth, Leggart and Nigg South</v>
      </c>
      <c r="C22" s="269" t="s">
        <v>115</v>
      </c>
      <c r="D22" s="290">
        <v>5</v>
      </c>
      <c r="E22" s="291">
        <v>5211</v>
      </c>
      <c r="F22" s="321">
        <v>95.950873152945704</v>
      </c>
      <c r="G22" s="14" t="s">
        <v>237</v>
      </c>
    </row>
    <row r="23" spans="1:7" x14ac:dyDescent="0.2">
      <c r="A23" s="269" t="s">
        <v>238</v>
      </c>
      <c r="B23" s="376" t="str">
        <f t="shared" si="0"/>
        <v>Cove South</v>
      </c>
      <c r="C23" s="269" t="s">
        <v>115</v>
      </c>
      <c r="D23" s="290">
        <v>1</v>
      </c>
      <c r="E23" s="291">
        <v>3972</v>
      </c>
      <c r="F23" s="321">
        <v>25.176233635448099</v>
      </c>
      <c r="G23" s="14" t="s">
        <v>239</v>
      </c>
    </row>
    <row r="24" spans="1:7" x14ac:dyDescent="0.2">
      <c r="A24" s="269" t="s">
        <v>240</v>
      </c>
      <c r="B24" s="376" t="str">
        <f t="shared" si="0"/>
        <v>Cove North</v>
      </c>
      <c r="C24" s="269" t="s">
        <v>115</v>
      </c>
      <c r="D24" s="290">
        <v>2</v>
      </c>
      <c r="E24" s="291">
        <v>3475</v>
      </c>
      <c r="F24" s="321">
        <v>57.5539568345324</v>
      </c>
      <c r="G24" s="14" t="s">
        <v>241</v>
      </c>
    </row>
    <row r="25" spans="1:7" x14ac:dyDescent="0.2">
      <c r="A25" s="269" t="s">
        <v>242</v>
      </c>
      <c r="B25" s="376" t="str">
        <f t="shared" si="0"/>
        <v>Torry West</v>
      </c>
      <c r="C25" s="269" t="s">
        <v>115</v>
      </c>
      <c r="D25" s="290">
        <v>21</v>
      </c>
      <c r="E25" s="291">
        <v>5276</v>
      </c>
      <c r="F25" s="321">
        <v>398.02880970432199</v>
      </c>
      <c r="G25" s="14" t="s">
        <v>243</v>
      </c>
    </row>
    <row r="26" spans="1:7" x14ac:dyDescent="0.2">
      <c r="A26" s="269" t="s">
        <v>244</v>
      </c>
      <c r="B26" s="376" t="str">
        <f t="shared" si="0"/>
        <v>Torry East</v>
      </c>
      <c r="C26" s="269" t="s">
        <v>115</v>
      </c>
      <c r="D26" s="290">
        <v>13</v>
      </c>
      <c r="E26" s="291">
        <v>4167</v>
      </c>
      <c r="F26" s="321">
        <v>311.97504199664002</v>
      </c>
      <c r="G26" s="14" t="s">
        <v>245</v>
      </c>
    </row>
    <row r="27" spans="1:7" x14ac:dyDescent="0.2">
      <c r="A27" s="269" t="s">
        <v>246</v>
      </c>
      <c r="B27" s="376" t="str">
        <f t="shared" si="0"/>
        <v>Hanover South</v>
      </c>
      <c r="C27" s="269" t="s">
        <v>115</v>
      </c>
      <c r="D27" s="290">
        <v>1</v>
      </c>
      <c r="E27" s="291">
        <v>3208</v>
      </c>
      <c r="F27" s="321">
        <v>31.172069825436399</v>
      </c>
      <c r="G27" s="14" t="s">
        <v>247</v>
      </c>
    </row>
    <row r="28" spans="1:7" x14ac:dyDescent="0.2">
      <c r="A28" s="269" t="s">
        <v>248</v>
      </c>
      <c r="B28" s="376" t="str">
        <f t="shared" si="0"/>
        <v>Hanover North</v>
      </c>
      <c r="C28" s="269" t="s">
        <v>115</v>
      </c>
      <c r="D28" s="290">
        <v>1</v>
      </c>
      <c r="E28" s="291">
        <v>3956</v>
      </c>
      <c r="F28" s="321">
        <v>25.278058645096099</v>
      </c>
      <c r="G28" s="14" t="s">
        <v>249</v>
      </c>
    </row>
    <row r="29" spans="1:7" x14ac:dyDescent="0.2">
      <c r="A29" s="269" t="s">
        <v>250</v>
      </c>
      <c r="B29" s="376" t="str">
        <f t="shared" si="0"/>
        <v>George Street</v>
      </c>
      <c r="C29" s="269" t="s">
        <v>115</v>
      </c>
      <c r="D29" s="290">
        <v>6</v>
      </c>
      <c r="E29" s="291">
        <v>6935</v>
      </c>
      <c r="F29" s="321">
        <v>86.517664023071404</v>
      </c>
      <c r="G29" s="14" t="s">
        <v>251</v>
      </c>
    </row>
    <row r="30" spans="1:7" x14ac:dyDescent="0.2">
      <c r="A30" s="269" t="s">
        <v>252</v>
      </c>
      <c r="B30" s="376" t="str">
        <f t="shared" si="0"/>
        <v>Ashgrove</v>
      </c>
      <c r="C30" s="269" t="s">
        <v>115</v>
      </c>
      <c r="D30" s="290">
        <v>2</v>
      </c>
      <c r="E30" s="291">
        <v>3856</v>
      </c>
      <c r="F30" s="321">
        <v>51.867219917012498</v>
      </c>
      <c r="G30" s="14" t="s">
        <v>253</v>
      </c>
    </row>
    <row r="31" spans="1:7" x14ac:dyDescent="0.2">
      <c r="A31" s="269" t="s">
        <v>254</v>
      </c>
      <c r="B31" s="376" t="str">
        <f t="shared" si="0"/>
        <v>Froghall, Powis and Sunnybank</v>
      </c>
      <c r="C31" s="269" t="s">
        <v>115</v>
      </c>
      <c r="D31" s="290">
        <v>2</v>
      </c>
      <c r="E31" s="291">
        <v>5653</v>
      </c>
      <c r="F31" s="321">
        <v>35.379444542720698</v>
      </c>
      <c r="G31" s="14" t="s">
        <v>255</v>
      </c>
    </row>
    <row r="32" spans="1:7" x14ac:dyDescent="0.2">
      <c r="A32" s="269" t="s">
        <v>256</v>
      </c>
      <c r="B32" s="376" t="str">
        <f t="shared" si="0"/>
        <v>Seaton</v>
      </c>
      <c r="C32" s="269" t="s">
        <v>115</v>
      </c>
      <c r="D32" s="290">
        <v>2</v>
      </c>
      <c r="E32" s="291">
        <v>4712</v>
      </c>
      <c r="F32" s="321">
        <v>42.444821731748704</v>
      </c>
      <c r="G32" s="14" t="s">
        <v>257</v>
      </c>
    </row>
    <row r="33" spans="1:7" x14ac:dyDescent="0.2">
      <c r="A33" s="269" t="s">
        <v>258</v>
      </c>
      <c r="B33" s="376" t="str">
        <f t="shared" si="0"/>
        <v>Old Aberdeen</v>
      </c>
      <c r="C33" s="269" t="s">
        <v>115</v>
      </c>
      <c r="D33" s="290">
        <v>5</v>
      </c>
      <c r="E33" s="291">
        <v>4131</v>
      </c>
      <c r="F33" s="321">
        <v>121.036068748487</v>
      </c>
      <c r="G33" s="14" t="s">
        <v>259</v>
      </c>
    </row>
    <row r="34" spans="1:7" x14ac:dyDescent="0.2">
      <c r="A34" s="269" t="s">
        <v>260</v>
      </c>
      <c r="B34" s="376" t="str">
        <f t="shared" si="0"/>
        <v>Tillydrone</v>
      </c>
      <c r="C34" s="269" t="s">
        <v>115</v>
      </c>
      <c r="D34" s="290">
        <v>5</v>
      </c>
      <c r="E34" s="291">
        <v>5441</v>
      </c>
      <c r="F34" s="321">
        <v>91.894872266127607</v>
      </c>
      <c r="G34" s="14" t="s">
        <v>261</v>
      </c>
    </row>
    <row r="35" spans="1:7" x14ac:dyDescent="0.2">
      <c r="A35" s="269" t="s">
        <v>262</v>
      </c>
      <c r="B35" s="376" t="str">
        <f t="shared" si="0"/>
        <v>Woodside</v>
      </c>
      <c r="C35" s="269" t="s">
        <v>115</v>
      </c>
      <c r="D35" s="290">
        <v>24</v>
      </c>
      <c r="E35" s="291">
        <v>3848</v>
      </c>
      <c r="F35" s="321">
        <v>623.70062370062396</v>
      </c>
      <c r="G35" s="14" t="s">
        <v>263</v>
      </c>
    </row>
    <row r="36" spans="1:7" x14ac:dyDescent="0.2">
      <c r="A36" s="269" t="s">
        <v>264</v>
      </c>
      <c r="B36" s="376" t="str">
        <f t="shared" si="0"/>
        <v>Hilton</v>
      </c>
      <c r="C36" s="269" t="s">
        <v>115</v>
      </c>
      <c r="D36" s="290">
        <v>8</v>
      </c>
      <c r="E36" s="291">
        <v>6189</v>
      </c>
      <c r="F36" s="321">
        <v>129.26159314913599</v>
      </c>
      <c r="G36" s="14" t="s">
        <v>265</v>
      </c>
    </row>
    <row r="37" spans="1:7" x14ac:dyDescent="0.2">
      <c r="A37" s="269" t="s">
        <v>266</v>
      </c>
      <c r="B37" s="376" t="str">
        <f t="shared" si="0"/>
        <v>Stockethill</v>
      </c>
      <c r="C37" s="269" t="s">
        <v>115</v>
      </c>
      <c r="D37" s="290">
        <v>15</v>
      </c>
      <c r="E37" s="291">
        <v>5198</v>
      </c>
      <c r="F37" s="321">
        <v>288.57252789534402</v>
      </c>
      <c r="G37" s="14" t="s">
        <v>267</v>
      </c>
    </row>
    <row r="38" spans="1:7" x14ac:dyDescent="0.2">
      <c r="A38" s="269" t="s">
        <v>268</v>
      </c>
      <c r="B38" s="376" t="str">
        <f t="shared" si="0"/>
        <v>Mastrick</v>
      </c>
      <c r="C38" s="269" t="s">
        <v>115</v>
      </c>
      <c r="D38" s="290">
        <v>3</v>
      </c>
      <c r="E38" s="291">
        <v>4491</v>
      </c>
      <c r="F38" s="321">
        <v>66.800267201068806</v>
      </c>
      <c r="G38" s="14" t="s">
        <v>269</v>
      </c>
    </row>
    <row r="39" spans="1:7" x14ac:dyDescent="0.2">
      <c r="A39" s="269" t="s">
        <v>270</v>
      </c>
      <c r="B39" s="376" t="str">
        <f t="shared" si="0"/>
        <v>Sheddocksley</v>
      </c>
      <c r="C39" s="269" t="s">
        <v>115</v>
      </c>
      <c r="D39" s="290">
        <v>14</v>
      </c>
      <c r="E39" s="291">
        <v>4718</v>
      </c>
      <c r="F39" s="321">
        <v>296.73590504450999</v>
      </c>
      <c r="G39" s="14" t="s">
        <v>271</v>
      </c>
    </row>
    <row r="40" spans="1:7" x14ac:dyDescent="0.2">
      <c r="A40" s="269" t="s">
        <v>272</v>
      </c>
      <c r="B40" s="376" t="str">
        <f t="shared" si="0"/>
        <v>Cummings Park</v>
      </c>
      <c r="C40" s="269" t="s">
        <v>115</v>
      </c>
      <c r="D40" s="290">
        <v>6</v>
      </c>
      <c r="E40" s="291">
        <v>3401</v>
      </c>
      <c r="F40" s="321">
        <v>176.41870038224101</v>
      </c>
      <c r="G40" s="14" t="s">
        <v>273</v>
      </c>
    </row>
    <row r="41" spans="1:7" x14ac:dyDescent="0.2">
      <c r="A41" s="269" t="s">
        <v>274</v>
      </c>
      <c r="B41" s="376" t="str">
        <f t="shared" si="0"/>
        <v>Northfield</v>
      </c>
      <c r="C41" s="269" t="s">
        <v>115</v>
      </c>
      <c r="D41" s="290">
        <v>10</v>
      </c>
      <c r="E41" s="291">
        <v>5340</v>
      </c>
      <c r="F41" s="321">
        <v>187.26591760299601</v>
      </c>
      <c r="G41" s="14" t="s">
        <v>275</v>
      </c>
    </row>
    <row r="42" spans="1:7" x14ac:dyDescent="0.2">
      <c r="A42" s="269" t="s">
        <v>276</v>
      </c>
      <c r="B42" s="376" t="str">
        <f t="shared" si="0"/>
        <v>Heathryfold and Middlefield</v>
      </c>
      <c r="C42" s="269" t="s">
        <v>115</v>
      </c>
      <c r="D42" s="290">
        <v>5</v>
      </c>
      <c r="E42" s="291">
        <v>5032</v>
      </c>
      <c r="F42" s="321">
        <v>99.3640699523053</v>
      </c>
      <c r="G42" s="14" t="s">
        <v>277</v>
      </c>
    </row>
    <row r="43" spans="1:7" x14ac:dyDescent="0.2">
      <c r="A43" s="269" t="s">
        <v>278</v>
      </c>
      <c r="B43" s="376" t="str">
        <f t="shared" si="0"/>
        <v>Kingswells</v>
      </c>
      <c r="C43" s="269" t="s">
        <v>115</v>
      </c>
      <c r="D43" s="290">
        <v>9</v>
      </c>
      <c r="E43" s="291">
        <v>6232</v>
      </c>
      <c r="F43" s="321">
        <v>144.415917843389</v>
      </c>
      <c r="G43" s="14" t="s">
        <v>279</v>
      </c>
    </row>
    <row r="44" spans="1:7" x14ac:dyDescent="0.2">
      <c r="A44" s="269" t="s">
        <v>280</v>
      </c>
      <c r="B44" s="376" t="str">
        <f t="shared" si="0"/>
        <v>Bucksburn South</v>
      </c>
      <c r="C44" s="269" t="s">
        <v>115</v>
      </c>
      <c r="D44" s="290">
        <v>4</v>
      </c>
      <c r="E44" s="291">
        <v>4634</v>
      </c>
      <c r="F44" s="321">
        <v>86.318515321536495</v>
      </c>
      <c r="G44" s="14" t="s">
        <v>281</v>
      </c>
    </row>
    <row r="45" spans="1:7" x14ac:dyDescent="0.2">
      <c r="A45" s="269" t="s">
        <v>282</v>
      </c>
      <c r="B45" s="376" t="str">
        <f t="shared" si="0"/>
        <v>Bucksburn North</v>
      </c>
      <c r="C45" s="269" t="s">
        <v>115</v>
      </c>
      <c r="D45" s="290">
        <v>7</v>
      </c>
      <c r="E45" s="291">
        <v>5298</v>
      </c>
      <c r="F45" s="321">
        <v>132.125330313326</v>
      </c>
      <c r="G45" s="14" t="s">
        <v>283</v>
      </c>
    </row>
    <row r="46" spans="1:7" x14ac:dyDescent="0.2">
      <c r="A46" s="269" t="s">
        <v>284</v>
      </c>
      <c r="B46" s="376" t="str">
        <f t="shared" si="0"/>
        <v>Dyce</v>
      </c>
      <c r="C46" s="269" t="s">
        <v>115</v>
      </c>
      <c r="D46" s="290">
        <v>13</v>
      </c>
      <c r="E46" s="291">
        <v>5183</v>
      </c>
      <c r="F46" s="321">
        <v>250.81998842369299</v>
      </c>
      <c r="G46" s="14" t="s">
        <v>285</v>
      </c>
    </row>
    <row r="47" spans="1:7" x14ac:dyDescent="0.2">
      <c r="A47" s="269" t="s">
        <v>286</v>
      </c>
      <c r="B47" s="376" t="str">
        <f t="shared" si="0"/>
        <v>Danestone</v>
      </c>
      <c r="C47" s="269" t="s">
        <v>115</v>
      </c>
      <c r="D47" s="290">
        <v>24</v>
      </c>
      <c r="E47" s="291">
        <v>3919</v>
      </c>
      <c r="F47" s="321">
        <v>612.40112273539205</v>
      </c>
      <c r="G47" s="14" t="s">
        <v>287</v>
      </c>
    </row>
    <row r="48" spans="1:7" x14ac:dyDescent="0.2">
      <c r="A48" s="269" t="s">
        <v>288</v>
      </c>
      <c r="B48" s="376" t="str">
        <f t="shared" si="0"/>
        <v>Oldmachar West</v>
      </c>
      <c r="C48" s="269" t="s">
        <v>115</v>
      </c>
      <c r="D48" s="290">
        <v>5</v>
      </c>
      <c r="E48" s="291">
        <v>4640</v>
      </c>
      <c r="F48" s="321">
        <v>107.758620689655</v>
      </c>
      <c r="G48" s="14" t="s">
        <v>289</v>
      </c>
    </row>
    <row r="49" spans="1:7" x14ac:dyDescent="0.2">
      <c r="A49" s="269" t="s">
        <v>290</v>
      </c>
      <c r="B49" s="376" t="str">
        <f t="shared" si="0"/>
        <v>Oldmachar East</v>
      </c>
      <c r="C49" s="269" t="s">
        <v>115</v>
      </c>
      <c r="D49" s="290">
        <v>3</v>
      </c>
      <c r="E49" s="291">
        <v>4752</v>
      </c>
      <c r="F49" s="321">
        <v>63.1313131313131</v>
      </c>
      <c r="G49" s="14" t="s">
        <v>291</v>
      </c>
    </row>
    <row r="50" spans="1:7" x14ac:dyDescent="0.2">
      <c r="A50" s="269" t="s">
        <v>292</v>
      </c>
      <c r="B50" s="376" t="str">
        <f t="shared" si="0"/>
        <v>Balgownie and Donmouth West</v>
      </c>
      <c r="C50" s="269" t="s">
        <v>115</v>
      </c>
      <c r="D50" s="290">
        <v>8</v>
      </c>
      <c r="E50" s="291">
        <v>3656</v>
      </c>
      <c r="F50" s="321">
        <v>218.818380743983</v>
      </c>
      <c r="G50" s="14" t="s">
        <v>293</v>
      </c>
    </row>
    <row r="51" spans="1:7" x14ac:dyDescent="0.2">
      <c r="A51" s="269" t="s">
        <v>294</v>
      </c>
      <c r="B51" s="376" t="str">
        <f t="shared" si="0"/>
        <v>Balgownie and Donmouth East</v>
      </c>
      <c r="C51" s="269" t="s">
        <v>115</v>
      </c>
      <c r="D51" s="290">
        <v>5</v>
      </c>
      <c r="E51" s="291">
        <v>2598</v>
      </c>
      <c r="F51" s="321">
        <v>192.45573518090799</v>
      </c>
      <c r="G51" s="14" t="s">
        <v>295</v>
      </c>
    </row>
    <row r="52" spans="1:7" x14ac:dyDescent="0.2">
      <c r="A52" s="269" t="s">
        <v>296</v>
      </c>
      <c r="B52" s="376" t="str">
        <f t="shared" si="0"/>
        <v>Denmore</v>
      </c>
      <c r="C52" s="269" t="s">
        <v>115</v>
      </c>
      <c r="D52" s="290">
        <v>8</v>
      </c>
      <c r="E52" s="291">
        <v>3899</v>
      </c>
      <c r="F52" s="321">
        <v>205.18081559374201</v>
      </c>
      <c r="G52" s="14" t="s">
        <v>297</v>
      </c>
    </row>
    <row r="53" spans="1:7" x14ac:dyDescent="0.2">
      <c r="A53" s="269" t="s">
        <v>298</v>
      </c>
      <c r="B53" s="376" t="str">
        <f t="shared" si="0"/>
        <v>East Cairngorms</v>
      </c>
      <c r="C53" s="269" t="s">
        <v>116</v>
      </c>
      <c r="D53" s="290">
        <v>1</v>
      </c>
      <c r="E53" s="291">
        <v>3019</v>
      </c>
      <c r="F53" s="321">
        <v>33.123550844650602</v>
      </c>
      <c r="G53" s="14" t="s">
        <v>299</v>
      </c>
    </row>
    <row r="54" spans="1:7" x14ac:dyDescent="0.2">
      <c r="A54" s="269" t="s">
        <v>300</v>
      </c>
      <c r="B54" s="376" t="str">
        <f t="shared" si="0"/>
        <v>Aboyne and South Deeside</v>
      </c>
      <c r="C54" s="269" t="s">
        <v>116</v>
      </c>
      <c r="D54" s="290">
        <v>1</v>
      </c>
      <c r="E54" s="291">
        <v>5266</v>
      </c>
      <c r="F54" s="321">
        <v>18.989745537409799</v>
      </c>
      <c r="G54" s="14" t="s">
        <v>301</v>
      </c>
    </row>
    <row r="55" spans="1:7" x14ac:dyDescent="0.2">
      <c r="A55" s="269" t="s">
        <v>302</v>
      </c>
      <c r="B55" s="376" t="str">
        <f t="shared" si="0"/>
        <v>Mearns and Laurencekirk</v>
      </c>
      <c r="C55" s="269" t="s">
        <v>116</v>
      </c>
      <c r="D55" s="290">
        <v>6</v>
      </c>
      <c r="E55" s="291">
        <v>4471</v>
      </c>
      <c r="F55" s="321">
        <v>134.19816595839899</v>
      </c>
      <c r="G55" s="14" t="s">
        <v>303</v>
      </c>
    </row>
    <row r="56" spans="1:7" x14ac:dyDescent="0.2">
      <c r="A56" s="269" t="s">
        <v>304</v>
      </c>
      <c r="B56" s="376" t="str">
        <f t="shared" si="0"/>
        <v>Mearns South and Benholm</v>
      </c>
      <c r="C56" s="269" t="s">
        <v>116</v>
      </c>
      <c r="D56" s="290">
        <v>3</v>
      </c>
      <c r="E56" s="291">
        <v>4058</v>
      </c>
      <c r="F56" s="321">
        <v>73.928043371118804</v>
      </c>
      <c r="G56" s="14" t="s">
        <v>305</v>
      </c>
    </row>
    <row r="57" spans="1:7" x14ac:dyDescent="0.2">
      <c r="A57" s="269" t="s">
        <v>306</v>
      </c>
      <c r="B57" s="376" t="str">
        <f t="shared" si="0"/>
        <v>Mearns North and Inverbervie</v>
      </c>
      <c r="C57" s="269" t="s">
        <v>116</v>
      </c>
      <c r="D57" s="290">
        <v>4</v>
      </c>
      <c r="E57" s="291">
        <v>5616</v>
      </c>
      <c r="F57" s="321">
        <v>71.225071225071304</v>
      </c>
      <c r="G57" s="14" t="s">
        <v>307</v>
      </c>
    </row>
    <row r="58" spans="1:7" x14ac:dyDescent="0.2">
      <c r="A58" s="269" t="s">
        <v>308</v>
      </c>
      <c r="B58" s="376" t="str">
        <f t="shared" si="0"/>
        <v>Fetteresso, Netherley and Catter</v>
      </c>
      <c r="C58" s="269" t="s">
        <v>116</v>
      </c>
      <c r="D58" s="290">
        <v>2</v>
      </c>
      <c r="E58" s="291">
        <v>4864</v>
      </c>
      <c r="F58" s="321">
        <v>41.118421052631597</v>
      </c>
      <c r="G58" s="14" t="s">
        <v>309</v>
      </c>
    </row>
    <row r="59" spans="1:7" x14ac:dyDescent="0.2">
      <c r="A59" s="269" t="s">
        <v>310</v>
      </c>
      <c r="B59" s="376" t="str">
        <f t="shared" si="0"/>
        <v>Stonehaven South</v>
      </c>
      <c r="C59" s="269" t="s">
        <v>116</v>
      </c>
      <c r="D59" s="290">
        <v>16</v>
      </c>
      <c r="E59" s="291">
        <v>5139</v>
      </c>
      <c r="F59" s="321">
        <v>311.34461957579299</v>
      </c>
      <c r="G59" s="14" t="s">
        <v>311</v>
      </c>
    </row>
    <row r="60" spans="1:7" x14ac:dyDescent="0.2">
      <c r="A60" s="269" t="s">
        <v>312</v>
      </c>
      <c r="B60" s="376" t="str">
        <f t="shared" si="0"/>
        <v>Stonehaven North</v>
      </c>
      <c r="C60" s="269" t="s">
        <v>116</v>
      </c>
      <c r="D60" s="290">
        <v>17</v>
      </c>
      <c r="E60" s="291">
        <v>5589</v>
      </c>
      <c r="F60" s="321">
        <v>304.16890320272</v>
      </c>
      <c r="G60" s="14" t="s">
        <v>313</v>
      </c>
    </row>
    <row r="61" spans="1:7" x14ac:dyDescent="0.2">
      <c r="A61" s="269" t="s">
        <v>314</v>
      </c>
      <c r="B61" s="376" t="str">
        <f t="shared" si="0"/>
        <v>Newtonhill</v>
      </c>
      <c r="C61" s="269" t="s">
        <v>116</v>
      </c>
      <c r="D61" s="290">
        <v>1</v>
      </c>
      <c r="E61" s="291">
        <v>2878</v>
      </c>
      <c r="F61" s="321">
        <v>34.746351633078497</v>
      </c>
      <c r="G61" s="14" t="s">
        <v>315</v>
      </c>
    </row>
    <row r="62" spans="1:7" x14ac:dyDescent="0.2">
      <c r="A62" s="269" t="s">
        <v>316</v>
      </c>
      <c r="B62" s="376" t="str">
        <f t="shared" si="0"/>
        <v>Portlethen</v>
      </c>
      <c r="C62" s="269" t="s">
        <v>116</v>
      </c>
      <c r="D62" s="290">
        <v>3</v>
      </c>
      <c r="E62" s="291">
        <v>4208</v>
      </c>
      <c r="F62" s="321">
        <v>71.292775665399304</v>
      </c>
      <c r="G62" s="14" t="s">
        <v>317</v>
      </c>
    </row>
    <row r="63" spans="1:7" x14ac:dyDescent="0.2">
      <c r="A63" s="269" t="s">
        <v>318</v>
      </c>
      <c r="B63" s="376" t="str">
        <f t="shared" si="0"/>
        <v>Banchory-Devenick and Findon</v>
      </c>
      <c r="C63" s="269" t="s">
        <v>116</v>
      </c>
      <c r="D63" s="290">
        <v>6</v>
      </c>
      <c r="E63" s="291">
        <v>5911</v>
      </c>
      <c r="F63" s="321">
        <v>101.505667399763</v>
      </c>
      <c r="G63" s="14" t="s">
        <v>319</v>
      </c>
    </row>
    <row r="64" spans="1:7" x14ac:dyDescent="0.2">
      <c r="A64" s="269" t="s">
        <v>320</v>
      </c>
      <c r="B64" s="376" t="str">
        <f t="shared" si="0"/>
        <v>Dunecht, Durris and Drumoak</v>
      </c>
      <c r="C64" s="269" t="s">
        <v>116</v>
      </c>
      <c r="D64" s="290">
        <v>1</v>
      </c>
      <c r="E64" s="291">
        <v>5157</v>
      </c>
      <c r="F64" s="321">
        <v>19.391118867558699</v>
      </c>
      <c r="G64" s="14" t="s">
        <v>321</v>
      </c>
    </row>
    <row r="65" spans="1:7" x14ac:dyDescent="0.2">
      <c r="A65" s="269" t="s">
        <v>322</v>
      </c>
      <c r="B65" s="376" t="str">
        <f t="shared" si="0"/>
        <v>Banchory East</v>
      </c>
      <c r="C65" s="269" t="s">
        <v>116</v>
      </c>
      <c r="D65" s="290">
        <v>8</v>
      </c>
      <c r="E65" s="291">
        <v>4173</v>
      </c>
      <c r="F65" s="321">
        <v>191.70860292355599</v>
      </c>
      <c r="G65" s="14" t="s">
        <v>323</v>
      </c>
    </row>
    <row r="66" spans="1:7" x14ac:dyDescent="0.2">
      <c r="A66" s="269" t="s">
        <v>324</v>
      </c>
      <c r="B66" s="376" t="str">
        <f t="shared" si="0"/>
        <v>Banchory West</v>
      </c>
      <c r="C66" s="269" t="s">
        <v>116</v>
      </c>
      <c r="D66" s="290">
        <v>6</v>
      </c>
      <c r="E66" s="291">
        <v>2851</v>
      </c>
      <c r="F66" s="321">
        <v>210.452472816556</v>
      </c>
      <c r="G66" s="14" t="s">
        <v>325</v>
      </c>
    </row>
    <row r="67" spans="1:7" x14ac:dyDescent="0.2">
      <c r="A67" s="269" t="s">
        <v>326</v>
      </c>
      <c r="B67" s="376" t="str">
        <f t="shared" si="0"/>
        <v>Crathes and Torphins</v>
      </c>
      <c r="C67" s="269" t="s">
        <v>116</v>
      </c>
      <c r="D67" s="290">
        <v>14</v>
      </c>
      <c r="E67" s="291">
        <v>4344</v>
      </c>
      <c r="F67" s="321">
        <v>322.28360957642701</v>
      </c>
      <c r="G67" s="14" t="s">
        <v>327</v>
      </c>
    </row>
    <row r="68" spans="1:7" x14ac:dyDescent="0.2">
      <c r="A68" s="269" t="s">
        <v>328</v>
      </c>
      <c r="B68" s="376" t="str">
        <f t="shared" ref="B68:B131" si="1">HYPERLINK(CONCATENATE("https://statistics.gov.scot/atlas/resource?uri=http%3A%2F%2Fstatistics.gov.scot%2Fid%2Fstatistical-geography%2F",A68),G68)</f>
        <v>Cromar and Kildrummy</v>
      </c>
      <c r="C68" s="269" t="s">
        <v>116</v>
      </c>
      <c r="D68" s="290">
        <v>3</v>
      </c>
      <c r="E68" s="291">
        <v>3903</v>
      </c>
      <c r="F68" s="321">
        <v>76.863950807071504</v>
      </c>
      <c r="G68" s="14" t="s">
        <v>329</v>
      </c>
    </row>
    <row r="69" spans="1:7" x14ac:dyDescent="0.2">
      <c r="A69" s="269" t="s">
        <v>330</v>
      </c>
      <c r="B69" s="376" t="str">
        <f t="shared" si="1"/>
        <v>Howe of Alford</v>
      </c>
      <c r="C69" s="269" t="s">
        <v>116</v>
      </c>
      <c r="D69" s="290">
        <v>2</v>
      </c>
      <c r="E69" s="291">
        <v>6406</v>
      </c>
      <c r="F69" s="321">
        <v>31.220730565095199</v>
      </c>
      <c r="G69" s="14" t="s">
        <v>331</v>
      </c>
    </row>
    <row r="70" spans="1:7" x14ac:dyDescent="0.2">
      <c r="A70" s="269" t="s">
        <v>332</v>
      </c>
      <c r="B70" s="376" t="str">
        <f t="shared" si="1"/>
        <v>Kemnay</v>
      </c>
      <c r="C70" s="269" t="s">
        <v>116</v>
      </c>
      <c r="D70" s="290">
        <v>3</v>
      </c>
      <c r="E70" s="291">
        <v>3468</v>
      </c>
      <c r="F70" s="321">
        <v>86.505190311418701</v>
      </c>
      <c r="G70" s="14" t="s">
        <v>333</v>
      </c>
    </row>
    <row r="71" spans="1:7" x14ac:dyDescent="0.2">
      <c r="A71" s="269" t="s">
        <v>334</v>
      </c>
      <c r="B71" s="376" t="str">
        <f t="shared" si="1"/>
        <v>Inverurie North</v>
      </c>
      <c r="C71" s="269" t="s">
        <v>116</v>
      </c>
      <c r="D71" s="290">
        <v>5</v>
      </c>
      <c r="E71" s="291">
        <v>5263</v>
      </c>
      <c r="F71" s="321">
        <v>95.002850085502601</v>
      </c>
      <c r="G71" s="14" t="s">
        <v>335</v>
      </c>
    </row>
    <row r="72" spans="1:7" x14ac:dyDescent="0.2">
      <c r="A72" s="269" t="s">
        <v>336</v>
      </c>
      <c r="B72" s="376" t="str">
        <f t="shared" si="1"/>
        <v>Inverurie South</v>
      </c>
      <c r="C72" s="269" t="s">
        <v>116</v>
      </c>
      <c r="D72" s="290">
        <v>5</v>
      </c>
      <c r="E72" s="291">
        <v>5218</v>
      </c>
      <c r="F72" s="321">
        <v>95.8221540820238</v>
      </c>
      <c r="G72" s="14" t="s">
        <v>337</v>
      </c>
    </row>
    <row r="73" spans="1:7" x14ac:dyDescent="0.2">
      <c r="A73" s="269" t="s">
        <v>338</v>
      </c>
      <c r="B73" s="376" t="str">
        <f t="shared" si="1"/>
        <v>Durno-Chapel of Garioch</v>
      </c>
      <c r="C73" s="269" t="s">
        <v>116</v>
      </c>
      <c r="D73" s="290">
        <v>5</v>
      </c>
      <c r="E73" s="291">
        <v>7538</v>
      </c>
      <c r="F73" s="321">
        <v>66.330591668877702</v>
      </c>
      <c r="G73" s="14" t="s">
        <v>339</v>
      </c>
    </row>
    <row r="74" spans="1:7" x14ac:dyDescent="0.2">
      <c r="A74" s="269" t="s">
        <v>340</v>
      </c>
      <c r="B74" s="376" t="str">
        <f t="shared" si="1"/>
        <v>Kintore</v>
      </c>
      <c r="C74" s="269" t="s">
        <v>116</v>
      </c>
      <c r="D74" s="290">
        <v>4</v>
      </c>
      <c r="E74" s="291">
        <v>5864</v>
      </c>
      <c r="F74" s="321">
        <v>68.212824010914105</v>
      </c>
      <c r="G74" s="14" t="s">
        <v>341</v>
      </c>
    </row>
    <row r="75" spans="1:7" x14ac:dyDescent="0.2">
      <c r="A75" s="269" t="s">
        <v>342</v>
      </c>
      <c r="B75" s="376" t="str">
        <f t="shared" si="1"/>
        <v>Blackburn</v>
      </c>
      <c r="C75" s="269" t="s">
        <v>116</v>
      </c>
      <c r="D75" s="290" t="s">
        <v>3008</v>
      </c>
      <c r="E75" s="291">
        <v>3430</v>
      </c>
      <c r="F75" s="321" t="s">
        <v>3008</v>
      </c>
      <c r="G75" s="14" t="s">
        <v>343</v>
      </c>
    </row>
    <row r="76" spans="1:7" x14ac:dyDescent="0.2">
      <c r="A76" s="269" t="s">
        <v>344</v>
      </c>
      <c r="B76" s="376" t="str">
        <f t="shared" si="1"/>
        <v>Westhill North and South</v>
      </c>
      <c r="C76" s="269" t="s">
        <v>116</v>
      </c>
      <c r="D76" s="290">
        <v>13</v>
      </c>
      <c r="E76" s="291">
        <v>5095</v>
      </c>
      <c r="F76" s="321">
        <v>255.152109911678</v>
      </c>
      <c r="G76" s="14" t="s">
        <v>345</v>
      </c>
    </row>
    <row r="77" spans="1:7" x14ac:dyDescent="0.2">
      <c r="A77" s="269" t="s">
        <v>346</v>
      </c>
      <c r="B77" s="376" t="str">
        <f t="shared" si="1"/>
        <v>Westhill Central</v>
      </c>
      <c r="C77" s="269" t="s">
        <v>116</v>
      </c>
      <c r="D77" s="290">
        <v>6</v>
      </c>
      <c r="E77" s="291">
        <v>3793</v>
      </c>
      <c r="F77" s="321">
        <v>158.186132349064</v>
      </c>
      <c r="G77" s="14" t="s">
        <v>347</v>
      </c>
    </row>
    <row r="78" spans="1:7" x14ac:dyDescent="0.2">
      <c r="A78" s="269" t="s">
        <v>348</v>
      </c>
      <c r="B78" s="376" t="str">
        <f t="shared" si="1"/>
        <v>Garlogie and Elrick</v>
      </c>
      <c r="C78" s="269" t="s">
        <v>116</v>
      </c>
      <c r="D78" s="290" t="s">
        <v>3008</v>
      </c>
      <c r="E78" s="291">
        <v>3881</v>
      </c>
      <c r="F78" s="321" t="s">
        <v>3008</v>
      </c>
      <c r="G78" s="14" t="s">
        <v>349</v>
      </c>
    </row>
    <row r="79" spans="1:7" x14ac:dyDescent="0.2">
      <c r="A79" s="269" t="s">
        <v>350</v>
      </c>
      <c r="B79" s="376" t="str">
        <f t="shared" si="1"/>
        <v>Newmachar and Fintray</v>
      </c>
      <c r="C79" s="269" t="s">
        <v>116</v>
      </c>
      <c r="D79" s="290">
        <v>2</v>
      </c>
      <c r="E79" s="291">
        <v>4249</v>
      </c>
      <c r="F79" s="321">
        <v>47.069898799717599</v>
      </c>
      <c r="G79" s="14" t="s">
        <v>351</v>
      </c>
    </row>
    <row r="80" spans="1:7" x14ac:dyDescent="0.2">
      <c r="A80" s="269" t="s">
        <v>352</v>
      </c>
      <c r="B80" s="376" t="str">
        <f t="shared" si="1"/>
        <v>Balmedie and Potterton</v>
      </c>
      <c r="C80" s="269" t="s">
        <v>116</v>
      </c>
      <c r="D80" s="290">
        <v>4</v>
      </c>
      <c r="E80" s="291">
        <v>5317</v>
      </c>
      <c r="F80" s="321">
        <v>75.2303930788039</v>
      </c>
      <c r="G80" s="14" t="s">
        <v>353</v>
      </c>
    </row>
    <row r="81" spans="1:7" x14ac:dyDescent="0.2">
      <c r="A81" s="269" t="s">
        <v>354</v>
      </c>
      <c r="B81" s="376" t="str">
        <f t="shared" si="1"/>
        <v>Ellon East</v>
      </c>
      <c r="C81" s="269" t="s">
        <v>116</v>
      </c>
      <c r="D81" s="290">
        <v>12</v>
      </c>
      <c r="E81" s="291">
        <v>6064</v>
      </c>
      <c r="F81" s="321">
        <v>197.88918205804799</v>
      </c>
      <c r="G81" s="14" t="s">
        <v>355</v>
      </c>
    </row>
    <row r="82" spans="1:7" x14ac:dyDescent="0.2">
      <c r="A82" s="269" t="s">
        <v>356</v>
      </c>
      <c r="B82" s="376" t="str">
        <f t="shared" si="1"/>
        <v>Ellon West</v>
      </c>
      <c r="C82" s="269" t="s">
        <v>116</v>
      </c>
      <c r="D82" s="290">
        <v>7</v>
      </c>
      <c r="E82" s="291">
        <v>3966</v>
      </c>
      <c r="F82" s="321">
        <v>176.50025214321701</v>
      </c>
      <c r="G82" s="14" t="s">
        <v>357</v>
      </c>
    </row>
    <row r="83" spans="1:7" x14ac:dyDescent="0.2">
      <c r="A83" s="269" t="s">
        <v>358</v>
      </c>
      <c r="B83" s="376" t="str">
        <f t="shared" si="1"/>
        <v>Ythanside</v>
      </c>
      <c r="C83" s="269" t="s">
        <v>116</v>
      </c>
      <c r="D83" s="290">
        <v>3</v>
      </c>
      <c r="E83" s="291">
        <v>4761</v>
      </c>
      <c r="F83" s="321">
        <v>63.011972274732202</v>
      </c>
      <c r="G83" s="14" t="s">
        <v>359</v>
      </c>
    </row>
    <row r="84" spans="1:7" x14ac:dyDescent="0.2">
      <c r="A84" s="269" t="s">
        <v>360</v>
      </c>
      <c r="B84" s="376" t="str">
        <f t="shared" si="1"/>
        <v>Ythsie</v>
      </c>
      <c r="C84" s="269" t="s">
        <v>116</v>
      </c>
      <c r="D84" s="290">
        <v>6</v>
      </c>
      <c r="E84" s="291">
        <v>6181</v>
      </c>
      <c r="F84" s="321">
        <v>97.071671250606698</v>
      </c>
      <c r="G84" s="14" t="s">
        <v>361</v>
      </c>
    </row>
    <row r="85" spans="1:7" x14ac:dyDescent="0.2">
      <c r="A85" s="269" t="s">
        <v>362</v>
      </c>
      <c r="B85" s="376" t="str">
        <f t="shared" si="1"/>
        <v>Barrahill</v>
      </c>
      <c r="C85" s="269" t="s">
        <v>116</v>
      </c>
      <c r="D85" s="290">
        <v>3</v>
      </c>
      <c r="E85" s="291">
        <v>5053</v>
      </c>
      <c r="F85" s="321">
        <v>59.370670888581103</v>
      </c>
      <c r="G85" s="14" t="s">
        <v>363</v>
      </c>
    </row>
    <row r="86" spans="1:7" x14ac:dyDescent="0.2">
      <c r="A86" s="269" t="s">
        <v>364</v>
      </c>
      <c r="B86" s="376" t="str">
        <f t="shared" si="1"/>
        <v>Fyvie-Rothie</v>
      </c>
      <c r="C86" s="269" t="s">
        <v>116</v>
      </c>
      <c r="D86" s="290">
        <v>6</v>
      </c>
      <c r="E86" s="291">
        <v>3951</v>
      </c>
      <c r="F86" s="321">
        <v>151.860288534548</v>
      </c>
      <c r="G86" s="14" t="s">
        <v>365</v>
      </c>
    </row>
    <row r="87" spans="1:7" x14ac:dyDescent="0.2">
      <c r="A87" s="269" t="s">
        <v>366</v>
      </c>
      <c r="B87" s="376" t="str">
        <f t="shared" si="1"/>
        <v>Insch, Oyne and Ythanwells</v>
      </c>
      <c r="C87" s="269" t="s">
        <v>116</v>
      </c>
      <c r="D87" s="290">
        <v>13</v>
      </c>
      <c r="E87" s="291">
        <v>5044</v>
      </c>
      <c r="F87" s="321">
        <v>257.73195876288702</v>
      </c>
      <c r="G87" s="14" t="s">
        <v>367</v>
      </c>
    </row>
    <row r="88" spans="1:7" x14ac:dyDescent="0.2">
      <c r="A88" s="269" t="s">
        <v>368</v>
      </c>
      <c r="B88" s="376" t="str">
        <f t="shared" si="1"/>
        <v>Clashindarroch</v>
      </c>
      <c r="C88" s="269" t="s">
        <v>116</v>
      </c>
      <c r="D88" s="290">
        <v>3</v>
      </c>
      <c r="E88" s="291">
        <v>4537</v>
      </c>
      <c r="F88" s="321">
        <v>66.122988759091896</v>
      </c>
      <c r="G88" s="14" t="s">
        <v>369</v>
      </c>
    </row>
    <row r="89" spans="1:7" x14ac:dyDescent="0.2">
      <c r="A89" s="269" t="s">
        <v>370</v>
      </c>
      <c r="B89" s="376" t="str">
        <f t="shared" si="1"/>
        <v>Huntly</v>
      </c>
      <c r="C89" s="269" t="s">
        <v>116</v>
      </c>
      <c r="D89" s="290" t="s">
        <v>3008</v>
      </c>
      <c r="E89" s="291">
        <v>4116</v>
      </c>
      <c r="F89" s="321" t="s">
        <v>3008</v>
      </c>
      <c r="G89" s="14" t="s">
        <v>371</v>
      </c>
    </row>
    <row r="90" spans="1:7" x14ac:dyDescent="0.2">
      <c r="A90" s="269" t="s">
        <v>372</v>
      </c>
      <c r="B90" s="376" t="str">
        <f t="shared" si="1"/>
        <v>Auchterless and Monquhitter</v>
      </c>
      <c r="C90" s="269" t="s">
        <v>116</v>
      </c>
      <c r="D90" s="290">
        <v>2</v>
      </c>
      <c r="E90" s="291">
        <v>2843</v>
      </c>
      <c r="F90" s="321">
        <v>70.348223707351394</v>
      </c>
      <c r="G90" s="14" t="s">
        <v>373</v>
      </c>
    </row>
    <row r="91" spans="1:7" x14ac:dyDescent="0.2">
      <c r="A91" s="269" t="s">
        <v>374</v>
      </c>
      <c r="B91" s="376" t="str">
        <f t="shared" si="1"/>
        <v>Turriff</v>
      </c>
      <c r="C91" s="269" t="s">
        <v>116</v>
      </c>
      <c r="D91" s="290">
        <v>10</v>
      </c>
      <c r="E91" s="291">
        <v>4373</v>
      </c>
      <c r="F91" s="321">
        <v>228.67596615595701</v>
      </c>
      <c r="G91" s="14" t="s">
        <v>375</v>
      </c>
    </row>
    <row r="92" spans="1:7" x14ac:dyDescent="0.2">
      <c r="A92" s="269" t="s">
        <v>376</v>
      </c>
      <c r="B92" s="376" t="str">
        <f t="shared" si="1"/>
        <v>Portsoy, Fordyce and Cornhill</v>
      </c>
      <c r="C92" s="269" t="s">
        <v>116</v>
      </c>
      <c r="D92" s="290">
        <v>3</v>
      </c>
      <c r="E92" s="291">
        <v>3134</v>
      </c>
      <c r="F92" s="321">
        <v>95.724313975749894</v>
      </c>
      <c r="G92" s="14" t="s">
        <v>377</v>
      </c>
    </row>
    <row r="93" spans="1:7" x14ac:dyDescent="0.2">
      <c r="A93" s="269" t="s">
        <v>378</v>
      </c>
      <c r="B93" s="376" t="str">
        <f t="shared" si="1"/>
        <v>Aberchirder and Whitehills</v>
      </c>
      <c r="C93" s="269" t="s">
        <v>116</v>
      </c>
      <c r="D93" s="290">
        <v>1</v>
      </c>
      <c r="E93" s="291">
        <v>3765</v>
      </c>
      <c r="F93" s="321">
        <v>26.560424966799498</v>
      </c>
      <c r="G93" s="14" t="s">
        <v>379</v>
      </c>
    </row>
    <row r="94" spans="1:7" x14ac:dyDescent="0.2">
      <c r="A94" s="269" t="s">
        <v>380</v>
      </c>
      <c r="B94" s="376" t="str">
        <f t="shared" si="1"/>
        <v>Banff</v>
      </c>
      <c r="C94" s="269" t="s">
        <v>116</v>
      </c>
      <c r="D94" s="290">
        <v>6</v>
      </c>
      <c r="E94" s="291">
        <v>3999</v>
      </c>
      <c r="F94" s="321">
        <v>150.03750937734401</v>
      </c>
      <c r="G94" s="14" t="s">
        <v>381</v>
      </c>
    </row>
    <row r="95" spans="1:7" x14ac:dyDescent="0.2">
      <c r="A95" s="269" t="s">
        <v>382</v>
      </c>
      <c r="B95" s="376" t="str">
        <f t="shared" si="1"/>
        <v>Macduff</v>
      </c>
      <c r="C95" s="269" t="s">
        <v>116</v>
      </c>
      <c r="D95" s="290">
        <v>3</v>
      </c>
      <c r="E95" s="291">
        <v>3830</v>
      </c>
      <c r="F95" s="321">
        <v>78.328981723237604</v>
      </c>
      <c r="G95" s="14" t="s">
        <v>383</v>
      </c>
    </row>
    <row r="96" spans="1:7" x14ac:dyDescent="0.2">
      <c r="A96" s="269" t="s">
        <v>384</v>
      </c>
      <c r="B96" s="376" t="str">
        <f t="shared" si="1"/>
        <v>Gardenstown and King Edward</v>
      </c>
      <c r="C96" s="269" t="s">
        <v>116</v>
      </c>
      <c r="D96" s="290">
        <v>3</v>
      </c>
      <c r="E96" s="291">
        <v>3164</v>
      </c>
      <c r="F96" s="321">
        <v>94.816687737041704</v>
      </c>
      <c r="G96" s="14" t="s">
        <v>385</v>
      </c>
    </row>
    <row r="97" spans="1:7" x14ac:dyDescent="0.2">
      <c r="A97" s="269" t="s">
        <v>386</v>
      </c>
      <c r="B97" s="376" t="str">
        <f t="shared" si="1"/>
        <v>New Pitsligo</v>
      </c>
      <c r="C97" s="269" t="s">
        <v>116</v>
      </c>
      <c r="D97" s="290">
        <v>3</v>
      </c>
      <c r="E97" s="291">
        <v>2915</v>
      </c>
      <c r="F97" s="321">
        <v>102.915951972556</v>
      </c>
      <c r="G97" s="14" t="s">
        <v>387</v>
      </c>
    </row>
    <row r="98" spans="1:7" x14ac:dyDescent="0.2">
      <c r="A98" s="269" t="s">
        <v>388</v>
      </c>
      <c r="B98" s="376" t="str">
        <f t="shared" si="1"/>
        <v>Deer and Mormond</v>
      </c>
      <c r="C98" s="269" t="s">
        <v>116</v>
      </c>
      <c r="D98" s="290">
        <v>8</v>
      </c>
      <c r="E98" s="291">
        <v>5026</v>
      </c>
      <c r="F98" s="321">
        <v>159.17230401910101</v>
      </c>
      <c r="G98" s="14" t="s">
        <v>389</v>
      </c>
    </row>
    <row r="99" spans="1:7" x14ac:dyDescent="0.2">
      <c r="A99" s="269" t="s">
        <v>390</v>
      </c>
      <c r="B99" s="376" t="str">
        <f t="shared" si="1"/>
        <v>Mintlaw</v>
      </c>
      <c r="C99" s="269" t="s">
        <v>116</v>
      </c>
      <c r="D99" s="290">
        <v>4</v>
      </c>
      <c r="E99" s="291">
        <v>2563</v>
      </c>
      <c r="F99" s="321">
        <v>156.06710885680801</v>
      </c>
      <c r="G99" s="14" t="s">
        <v>391</v>
      </c>
    </row>
    <row r="100" spans="1:7" x14ac:dyDescent="0.2">
      <c r="A100" s="269" t="s">
        <v>392</v>
      </c>
      <c r="B100" s="376" t="str">
        <f t="shared" si="1"/>
        <v>Auchnagatt</v>
      </c>
      <c r="C100" s="269" t="s">
        <v>116</v>
      </c>
      <c r="D100" s="290">
        <v>2</v>
      </c>
      <c r="E100" s="291">
        <v>3146</v>
      </c>
      <c r="F100" s="321">
        <v>63.572790845518099</v>
      </c>
      <c r="G100" s="14" t="s">
        <v>393</v>
      </c>
    </row>
    <row r="101" spans="1:7" x14ac:dyDescent="0.2">
      <c r="A101" s="269" t="s">
        <v>394</v>
      </c>
      <c r="B101" s="376" t="str">
        <f t="shared" si="1"/>
        <v>Cruden</v>
      </c>
      <c r="C101" s="269" t="s">
        <v>116</v>
      </c>
      <c r="D101" s="290">
        <v>3</v>
      </c>
      <c r="E101" s="291">
        <v>4378</v>
      </c>
      <c r="F101" s="321">
        <v>68.524440383736902</v>
      </c>
      <c r="G101" s="14" t="s">
        <v>395</v>
      </c>
    </row>
    <row r="102" spans="1:7" x14ac:dyDescent="0.2">
      <c r="A102" s="269" t="s">
        <v>396</v>
      </c>
      <c r="B102" s="376" t="str">
        <f t="shared" si="1"/>
        <v>Peterhead Links</v>
      </c>
      <c r="C102" s="269" t="s">
        <v>116</v>
      </c>
      <c r="D102" s="290">
        <v>6</v>
      </c>
      <c r="E102" s="291">
        <v>4393</v>
      </c>
      <c r="F102" s="321">
        <v>136.580924197587</v>
      </c>
      <c r="G102" s="14" t="s">
        <v>397</v>
      </c>
    </row>
    <row r="103" spans="1:7" x14ac:dyDescent="0.2">
      <c r="A103" s="269" t="s">
        <v>398</v>
      </c>
      <c r="B103" s="376" t="str">
        <f t="shared" si="1"/>
        <v>Peterhead Bay</v>
      </c>
      <c r="C103" s="269" t="s">
        <v>116</v>
      </c>
      <c r="D103" s="290">
        <v>3</v>
      </c>
      <c r="E103" s="291">
        <v>2361</v>
      </c>
      <c r="F103" s="321">
        <v>127.064803049555</v>
      </c>
      <c r="G103" s="14" t="s">
        <v>399</v>
      </c>
    </row>
    <row r="104" spans="1:7" x14ac:dyDescent="0.2">
      <c r="A104" s="269" t="s">
        <v>400</v>
      </c>
      <c r="B104" s="376" t="str">
        <f t="shared" si="1"/>
        <v>Peterhead Harbour</v>
      </c>
      <c r="C104" s="269" t="s">
        <v>116</v>
      </c>
      <c r="D104" s="290">
        <v>28</v>
      </c>
      <c r="E104" s="291">
        <v>5859</v>
      </c>
      <c r="F104" s="321">
        <v>477.89725209080098</v>
      </c>
      <c r="G104" s="14" t="s">
        <v>401</v>
      </c>
    </row>
    <row r="105" spans="1:7" x14ac:dyDescent="0.2">
      <c r="A105" s="269" t="s">
        <v>402</v>
      </c>
      <c r="B105" s="376" t="str">
        <f t="shared" si="1"/>
        <v>Peterhead Ugieside</v>
      </c>
      <c r="C105" s="269" t="s">
        <v>116</v>
      </c>
      <c r="D105" s="290">
        <v>7</v>
      </c>
      <c r="E105" s="291">
        <v>4120</v>
      </c>
      <c r="F105" s="321">
        <v>169.90291262135901</v>
      </c>
      <c r="G105" s="14" t="s">
        <v>403</v>
      </c>
    </row>
    <row r="106" spans="1:7" x14ac:dyDescent="0.2">
      <c r="A106" s="269" t="s">
        <v>404</v>
      </c>
      <c r="B106" s="376" t="str">
        <f t="shared" si="1"/>
        <v>Longside and Rattray</v>
      </c>
      <c r="C106" s="269" t="s">
        <v>116</v>
      </c>
      <c r="D106" s="290">
        <v>11</v>
      </c>
      <c r="E106" s="291">
        <v>7815</v>
      </c>
      <c r="F106" s="321">
        <v>140.754958413308</v>
      </c>
      <c r="G106" s="14" t="s">
        <v>405</v>
      </c>
    </row>
    <row r="107" spans="1:7" x14ac:dyDescent="0.2">
      <c r="A107" s="269" t="s">
        <v>406</v>
      </c>
      <c r="B107" s="376" t="str">
        <f t="shared" si="1"/>
        <v>Rosehearty and Strathbeg</v>
      </c>
      <c r="C107" s="269" t="s">
        <v>116</v>
      </c>
      <c r="D107" s="290">
        <v>8</v>
      </c>
      <c r="E107" s="291">
        <v>6359</v>
      </c>
      <c r="F107" s="321">
        <v>125.80594433087001</v>
      </c>
      <c r="G107" s="14" t="s">
        <v>407</v>
      </c>
    </row>
    <row r="108" spans="1:7" x14ac:dyDescent="0.2">
      <c r="A108" s="269" t="s">
        <v>408</v>
      </c>
      <c r="B108" s="376" t="str">
        <f t="shared" si="1"/>
        <v>Fraserburgh Smiddyhill</v>
      </c>
      <c r="C108" s="269" t="s">
        <v>116</v>
      </c>
      <c r="D108" s="290">
        <v>5</v>
      </c>
      <c r="E108" s="291">
        <v>4019</v>
      </c>
      <c r="F108" s="321">
        <v>124.40905697934799</v>
      </c>
      <c r="G108" s="14" t="s">
        <v>409</v>
      </c>
    </row>
    <row r="109" spans="1:7" x14ac:dyDescent="0.2">
      <c r="A109" s="269" t="s">
        <v>410</v>
      </c>
      <c r="B109" s="376" t="str">
        <f t="shared" si="1"/>
        <v>Fraserburgh Lochpots</v>
      </c>
      <c r="C109" s="269" t="s">
        <v>116</v>
      </c>
      <c r="D109" s="290">
        <v>4</v>
      </c>
      <c r="E109" s="291">
        <v>2226</v>
      </c>
      <c r="F109" s="321">
        <v>179.694519317161</v>
      </c>
      <c r="G109" s="14" t="s">
        <v>411</v>
      </c>
    </row>
    <row r="110" spans="1:7" x14ac:dyDescent="0.2">
      <c r="A110" s="269" t="s">
        <v>412</v>
      </c>
      <c r="B110" s="376" t="str">
        <f t="shared" si="1"/>
        <v>Fraserburgh Central-Academy</v>
      </c>
      <c r="C110" s="269" t="s">
        <v>116</v>
      </c>
      <c r="D110" s="290">
        <v>5</v>
      </c>
      <c r="E110" s="291">
        <v>2479</v>
      </c>
      <c r="F110" s="321">
        <v>201.69423154497801</v>
      </c>
      <c r="G110" s="14" t="s">
        <v>413</v>
      </c>
    </row>
    <row r="111" spans="1:7" x14ac:dyDescent="0.2">
      <c r="A111" s="269" t="s">
        <v>414</v>
      </c>
      <c r="B111" s="376" t="str">
        <f t="shared" si="1"/>
        <v>Fraserburgh Harbour and Broadsea</v>
      </c>
      <c r="C111" s="269" t="s">
        <v>116</v>
      </c>
      <c r="D111" s="290">
        <v>4</v>
      </c>
      <c r="E111" s="291">
        <v>3371</v>
      </c>
      <c r="F111" s="321">
        <v>118.65915158706601</v>
      </c>
      <c r="G111" s="14" t="s">
        <v>415</v>
      </c>
    </row>
    <row r="112" spans="1:7" x14ac:dyDescent="0.2">
      <c r="A112" s="269" t="s">
        <v>416</v>
      </c>
      <c r="B112" s="376" t="str">
        <f t="shared" si="1"/>
        <v>South Angus</v>
      </c>
      <c r="C112" s="269" t="s">
        <v>117</v>
      </c>
      <c r="D112" s="290">
        <v>9</v>
      </c>
      <c r="E112" s="291">
        <v>5461</v>
      </c>
      <c r="F112" s="321">
        <v>164.804980772752</v>
      </c>
      <c r="G112" s="14" t="s">
        <v>417</v>
      </c>
    </row>
    <row r="113" spans="1:7" x14ac:dyDescent="0.2">
      <c r="A113" s="269" t="s">
        <v>418</v>
      </c>
      <c r="B113" s="376" t="str">
        <f t="shared" si="1"/>
        <v>Monikie</v>
      </c>
      <c r="C113" s="269" t="s">
        <v>117</v>
      </c>
      <c r="D113" s="290">
        <v>16</v>
      </c>
      <c r="E113" s="291">
        <v>6688</v>
      </c>
      <c r="F113" s="321">
        <v>239.23444976076601</v>
      </c>
      <c r="G113" s="14" t="s">
        <v>419</v>
      </c>
    </row>
    <row r="114" spans="1:7" x14ac:dyDescent="0.2">
      <c r="A114" s="269" t="s">
        <v>420</v>
      </c>
      <c r="B114" s="376" t="str">
        <f t="shared" si="1"/>
        <v>Monifieth West</v>
      </c>
      <c r="C114" s="269" t="s">
        <v>117</v>
      </c>
      <c r="D114" s="290">
        <v>7</v>
      </c>
      <c r="E114" s="291">
        <v>2728</v>
      </c>
      <c r="F114" s="321">
        <v>256.59824046920801</v>
      </c>
      <c r="G114" s="14" t="s">
        <v>421</v>
      </c>
    </row>
    <row r="115" spans="1:7" x14ac:dyDescent="0.2">
      <c r="A115" s="269" t="s">
        <v>422</v>
      </c>
      <c r="B115" s="376" t="str">
        <f t="shared" si="1"/>
        <v>Monifieth East</v>
      </c>
      <c r="C115" s="269" t="s">
        <v>117</v>
      </c>
      <c r="D115" s="290">
        <v>14</v>
      </c>
      <c r="E115" s="291">
        <v>5011</v>
      </c>
      <c r="F115" s="321">
        <v>279.38535222510501</v>
      </c>
      <c r="G115" s="14" t="s">
        <v>423</v>
      </c>
    </row>
    <row r="116" spans="1:7" x14ac:dyDescent="0.2">
      <c r="A116" s="269" t="s">
        <v>424</v>
      </c>
      <c r="B116" s="376" t="str">
        <f t="shared" si="1"/>
        <v>Carnoustie West</v>
      </c>
      <c r="C116" s="269" t="s">
        <v>117</v>
      </c>
      <c r="D116" s="290">
        <v>14</v>
      </c>
      <c r="E116" s="291">
        <v>5317</v>
      </c>
      <c r="F116" s="321">
        <v>263.30637577581302</v>
      </c>
      <c r="G116" s="14" t="s">
        <v>425</v>
      </c>
    </row>
    <row r="117" spans="1:7" x14ac:dyDescent="0.2">
      <c r="A117" s="269" t="s">
        <v>426</v>
      </c>
      <c r="B117" s="376" t="str">
        <f t="shared" si="1"/>
        <v>Carnoustie East</v>
      </c>
      <c r="C117" s="269" t="s">
        <v>117</v>
      </c>
      <c r="D117" s="290">
        <v>10</v>
      </c>
      <c r="E117" s="291">
        <v>5269</v>
      </c>
      <c r="F117" s="321">
        <v>189.789333839438</v>
      </c>
      <c r="G117" s="14" t="s">
        <v>427</v>
      </c>
    </row>
    <row r="118" spans="1:7" x14ac:dyDescent="0.2">
      <c r="A118" s="269" t="s">
        <v>428</v>
      </c>
      <c r="B118" s="376" t="str">
        <f t="shared" si="1"/>
        <v>Arbroath Landward</v>
      </c>
      <c r="C118" s="269" t="s">
        <v>117</v>
      </c>
      <c r="D118" s="290">
        <v>4</v>
      </c>
      <c r="E118" s="291">
        <v>3186</v>
      </c>
      <c r="F118" s="321">
        <v>125.549278091651</v>
      </c>
      <c r="G118" s="14" t="s">
        <v>429</v>
      </c>
    </row>
    <row r="119" spans="1:7" x14ac:dyDescent="0.2">
      <c r="A119" s="269" t="s">
        <v>430</v>
      </c>
      <c r="B119" s="376" t="str">
        <f t="shared" si="1"/>
        <v>Arbroath Kirkton</v>
      </c>
      <c r="C119" s="269" t="s">
        <v>117</v>
      </c>
      <c r="D119" s="290">
        <v>5</v>
      </c>
      <c r="E119" s="291">
        <v>5233</v>
      </c>
      <c r="F119" s="321">
        <v>95.547487101089303</v>
      </c>
      <c r="G119" s="14" t="s">
        <v>431</v>
      </c>
    </row>
    <row r="120" spans="1:7" x14ac:dyDescent="0.2">
      <c r="A120" s="269" t="s">
        <v>432</v>
      </c>
      <c r="B120" s="376" t="str">
        <f t="shared" si="1"/>
        <v>Arbroath Keptie</v>
      </c>
      <c r="C120" s="269" t="s">
        <v>117</v>
      </c>
      <c r="D120" s="290">
        <v>5</v>
      </c>
      <c r="E120" s="291">
        <v>3540</v>
      </c>
      <c r="F120" s="321">
        <v>141.24293785310701</v>
      </c>
      <c r="G120" s="14" t="s">
        <v>433</v>
      </c>
    </row>
    <row r="121" spans="1:7" x14ac:dyDescent="0.2">
      <c r="A121" s="269" t="s">
        <v>434</v>
      </c>
      <c r="B121" s="376" t="str">
        <f t="shared" si="1"/>
        <v>Arbroath Harbour</v>
      </c>
      <c r="C121" s="269" t="s">
        <v>117</v>
      </c>
      <c r="D121" s="290">
        <v>11</v>
      </c>
      <c r="E121" s="291">
        <v>4642</v>
      </c>
      <c r="F121" s="321">
        <v>236.96682464455</v>
      </c>
      <c r="G121" s="14" t="s">
        <v>435</v>
      </c>
    </row>
    <row r="122" spans="1:7" x14ac:dyDescent="0.2">
      <c r="A122" s="269" t="s">
        <v>436</v>
      </c>
      <c r="B122" s="376" t="str">
        <f t="shared" si="1"/>
        <v>Arbroath Cliffburn</v>
      </c>
      <c r="C122" s="269" t="s">
        <v>117</v>
      </c>
      <c r="D122" s="290">
        <v>3</v>
      </c>
      <c r="E122" s="291">
        <v>5071</v>
      </c>
      <c r="F122" s="321">
        <v>59.1599290080852</v>
      </c>
      <c r="G122" s="14" t="s">
        <v>437</v>
      </c>
    </row>
    <row r="123" spans="1:7" x14ac:dyDescent="0.2">
      <c r="A123" s="269" t="s">
        <v>438</v>
      </c>
      <c r="B123" s="376" t="str">
        <f t="shared" si="1"/>
        <v>Arbroath Warddykes</v>
      </c>
      <c r="C123" s="269" t="s">
        <v>117</v>
      </c>
      <c r="D123" s="290">
        <v>7</v>
      </c>
      <c r="E123" s="291">
        <v>4533</v>
      </c>
      <c r="F123" s="321">
        <v>154.42311934701101</v>
      </c>
      <c r="G123" s="14" t="s">
        <v>439</v>
      </c>
    </row>
    <row r="124" spans="1:7" x14ac:dyDescent="0.2">
      <c r="A124" s="269" t="s">
        <v>440</v>
      </c>
      <c r="B124" s="376" t="str">
        <f t="shared" si="1"/>
        <v>Lunan</v>
      </c>
      <c r="C124" s="269" t="s">
        <v>117</v>
      </c>
      <c r="D124" s="290">
        <v>3</v>
      </c>
      <c r="E124" s="291">
        <v>2901</v>
      </c>
      <c r="F124" s="321">
        <v>103.41261633919299</v>
      </c>
      <c r="G124" s="14" t="s">
        <v>441</v>
      </c>
    </row>
    <row r="125" spans="1:7" x14ac:dyDescent="0.2">
      <c r="A125" s="269" t="s">
        <v>442</v>
      </c>
      <c r="B125" s="376" t="str">
        <f t="shared" si="1"/>
        <v>Montrose South</v>
      </c>
      <c r="C125" s="269" t="s">
        <v>117</v>
      </c>
      <c r="D125" s="290">
        <v>17</v>
      </c>
      <c r="E125" s="291">
        <v>5447</v>
      </c>
      <c r="F125" s="321">
        <v>312.09840279052702</v>
      </c>
      <c r="G125" s="14" t="s">
        <v>443</v>
      </c>
    </row>
    <row r="126" spans="1:7" x14ac:dyDescent="0.2">
      <c r="A126" s="269" t="s">
        <v>444</v>
      </c>
      <c r="B126" s="376" t="str">
        <f t="shared" si="1"/>
        <v>Montrose North</v>
      </c>
      <c r="C126" s="269" t="s">
        <v>117</v>
      </c>
      <c r="D126" s="290">
        <v>3</v>
      </c>
      <c r="E126" s="291">
        <v>4666</v>
      </c>
      <c r="F126" s="321">
        <v>64.294899271324496</v>
      </c>
      <c r="G126" s="14" t="s">
        <v>445</v>
      </c>
    </row>
    <row r="127" spans="1:7" x14ac:dyDescent="0.2">
      <c r="A127" s="269" t="s">
        <v>446</v>
      </c>
      <c r="B127" s="376" t="str">
        <f t="shared" si="1"/>
        <v>Hillside</v>
      </c>
      <c r="C127" s="269" t="s">
        <v>117</v>
      </c>
      <c r="D127" s="290">
        <v>2</v>
      </c>
      <c r="E127" s="291">
        <v>3752</v>
      </c>
      <c r="F127" s="321">
        <v>53.304904051172699</v>
      </c>
      <c r="G127" s="14" t="s">
        <v>447</v>
      </c>
    </row>
    <row r="128" spans="1:7" x14ac:dyDescent="0.2">
      <c r="A128" s="269" t="s">
        <v>448</v>
      </c>
      <c r="B128" s="376" t="str">
        <f t="shared" si="1"/>
        <v>Friockheim</v>
      </c>
      <c r="C128" s="269" t="s">
        <v>117</v>
      </c>
      <c r="D128" s="290">
        <v>4</v>
      </c>
      <c r="E128" s="291">
        <v>3533</v>
      </c>
      <c r="F128" s="321">
        <v>113.21822813473</v>
      </c>
      <c r="G128" s="14" t="s">
        <v>449</v>
      </c>
    </row>
    <row r="129" spans="1:7" x14ac:dyDescent="0.2">
      <c r="A129" s="269" t="s">
        <v>450</v>
      </c>
      <c r="B129" s="376" t="str">
        <f t="shared" si="1"/>
        <v>Brechin East</v>
      </c>
      <c r="C129" s="269" t="s">
        <v>117</v>
      </c>
      <c r="D129" s="290">
        <v>6</v>
      </c>
      <c r="E129" s="291">
        <v>3444</v>
      </c>
      <c r="F129" s="321">
        <v>174.21602787456399</v>
      </c>
      <c r="G129" s="14" t="s">
        <v>451</v>
      </c>
    </row>
    <row r="130" spans="1:7" x14ac:dyDescent="0.2">
      <c r="A130" s="269" t="s">
        <v>452</v>
      </c>
      <c r="B130" s="376" t="str">
        <f t="shared" si="1"/>
        <v>Brechin West</v>
      </c>
      <c r="C130" s="269" t="s">
        <v>117</v>
      </c>
      <c r="D130" s="290">
        <v>5</v>
      </c>
      <c r="E130" s="291">
        <v>3783</v>
      </c>
      <c r="F130" s="321">
        <v>132.17023526301901</v>
      </c>
      <c r="G130" s="14" t="s">
        <v>453</v>
      </c>
    </row>
    <row r="131" spans="1:7" x14ac:dyDescent="0.2">
      <c r="A131" s="269" t="s">
        <v>454</v>
      </c>
      <c r="B131" s="376" t="str">
        <f t="shared" si="1"/>
        <v>Letham and Glamis</v>
      </c>
      <c r="C131" s="269" t="s">
        <v>117</v>
      </c>
      <c r="D131" s="290">
        <v>14</v>
      </c>
      <c r="E131" s="291">
        <v>5429</v>
      </c>
      <c r="F131" s="321">
        <v>257.87437833855199</v>
      </c>
      <c r="G131" s="14" t="s">
        <v>455</v>
      </c>
    </row>
    <row r="132" spans="1:7" x14ac:dyDescent="0.2">
      <c r="A132" s="269" t="s">
        <v>456</v>
      </c>
      <c r="B132" s="376" t="str">
        <f t="shared" ref="B132:B195" si="2">HYPERLINK(CONCATENATE("https://statistics.gov.scot/atlas/resource?uri=http%3A%2F%2Fstatistics.gov.scot%2Fid%2Fstatistical-geography%2F",A132),G132)</f>
        <v>Forfar East</v>
      </c>
      <c r="C132" s="269" t="s">
        <v>117</v>
      </c>
      <c r="D132" s="290">
        <v>6</v>
      </c>
      <c r="E132" s="291">
        <v>4431</v>
      </c>
      <c r="F132" s="321">
        <v>135.4096140826</v>
      </c>
      <c r="G132" s="14" t="s">
        <v>457</v>
      </c>
    </row>
    <row r="133" spans="1:7" x14ac:dyDescent="0.2">
      <c r="A133" s="269" t="s">
        <v>458</v>
      </c>
      <c r="B133" s="376" t="str">
        <f t="shared" si="2"/>
        <v>Forfar Central</v>
      </c>
      <c r="C133" s="269" t="s">
        <v>117</v>
      </c>
      <c r="D133" s="290">
        <v>8</v>
      </c>
      <c r="E133" s="291">
        <v>4739</v>
      </c>
      <c r="F133" s="321">
        <v>168.811985650981</v>
      </c>
      <c r="G133" s="14" t="s">
        <v>459</v>
      </c>
    </row>
    <row r="134" spans="1:7" x14ac:dyDescent="0.2">
      <c r="A134" s="269" t="s">
        <v>460</v>
      </c>
      <c r="B134" s="376" t="str">
        <f t="shared" si="2"/>
        <v>Forfar West</v>
      </c>
      <c r="C134" s="269" t="s">
        <v>117</v>
      </c>
      <c r="D134" s="290">
        <v>20</v>
      </c>
      <c r="E134" s="291">
        <v>4784</v>
      </c>
      <c r="F134" s="321">
        <v>418.06020066889602</v>
      </c>
      <c r="G134" s="14" t="s">
        <v>461</v>
      </c>
    </row>
    <row r="135" spans="1:7" x14ac:dyDescent="0.2">
      <c r="A135" s="269" t="s">
        <v>462</v>
      </c>
      <c r="B135" s="376" t="str">
        <f t="shared" si="2"/>
        <v>Kirriemuir Landward</v>
      </c>
      <c r="C135" s="269" t="s">
        <v>117</v>
      </c>
      <c r="D135" s="290">
        <v>3</v>
      </c>
      <c r="E135" s="291">
        <v>2825</v>
      </c>
      <c r="F135" s="321">
        <v>106.194690265487</v>
      </c>
      <c r="G135" s="14" t="s">
        <v>463</v>
      </c>
    </row>
    <row r="136" spans="1:7" x14ac:dyDescent="0.2">
      <c r="A136" s="269" t="s">
        <v>464</v>
      </c>
      <c r="B136" s="376" t="str">
        <f t="shared" si="2"/>
        <v>Kirriemuir</v>
      </c>
      <c r="C136" s="269" t="s">
        <v>117</v>
      </c>
      <c r="D136" s="290">
        <v>20</v>
      </c>
      <c r="E136" s="291">
        <v>5900</v>
      </c>
      <c r="F136" s="321">
        <v>338.983050847458</v>
      </c>
      <c r="G136" s="14" t="s">
        <v>465</v>
      </c>
    </row>
    <row r="137" spans="1:7" x14ac:dyDescent="0.2">
      <c r="A137" s="269" t="s">
        <v>466</v>
      </c>
      <c r="B137" s="376" t="str">
        <f t="shared" si="2"/>
        <v>Angus Glens</v>
      </c>
      <c r="C137" s="269" t="s">
        <v>117</v>
      </c>
      <c r="D137" s="290">
        <v>5</v>
      </c>
      <c r="E137" s="291">
        <v>3507</v>
      </c>
      <c r="F137" s="321">
        <v>142.57199885942401</v>
      </c>
      <c r="G137" s="14" t="s">
        <v>467</v>
      </c>
    </row>
    <row r="138" spans="1:7" x14ac:dyDescent="0.2">
      <c r="A138" s="269" t="s">
        <v>468</v>
      </c>
      <c r="B138" s="376" t="str">
        <f t="shared" si="2"/>
        <v>Mull, Iona, Coll and Tiree</v>
      </c>
      <c r="C138" s="269" t="s">
        <v>143</v>
      </c>
      <c r="D138" s="290">
        <v>4</v>
      </c>
      <c r="E138" s="291">
        <v>3747</v>
      </c>
      <c r="F138" s="321">
        <v>106.752068321324</v>
      </c>
      <c r="G138" s="14" t="s">
        <v>469</v>
      </c>
    </row>
    <row r="139" spans="1:7" x14ac:dyDescent="0.2">
      <c r="A139" s="269" t="s">
        <v>470</v>
      </c>
      <c r="B139" s="376" t="str">
        <f t="shared" si="2"/>
        <v>Oban South</v>
      </c>
      <c r="C139" s="269" t="s">
        <v>143</v>
      </c>
      <c r="D139" s="290">
        <v>6</v>
      </c>
      <c r="E139" s="291">
        <v>5660</v>
      </c>
      <c r="F139" s="321">
        <v>106.007067137809</v>
      </c>
      <c r="G139" s="14" t="s">
        <v>471</v>
      </c>
    </row>
    <row r="140" spans="1:7" x14ac:dyDescent="0.2">
      <c r="A140" s="269" t="s">
        <v>472</v>
      </c>
      <c r="B140" s="376" t="str">
        <f t="shared" si="2"/>
        <v>Oban North</v>
      </c>
      <c r="C140" s="269" t="s">
        <v>143</v>
      </c>
      <c r="D140" s="290" t="s">
        <v>3008</v>
      </c>
      <c r="E140" s="291">
        <v>2568</v>
      </c>
      <c r="F140" s="321" t="s">
        <v>3008</v>
      </c>
      <c r="G140" s="14" t="s">
        <v>473</v>
      </c>
    </row>
    <row r="141" spans="1:7" x14ac:dyDescent="0.2">
      <c r="A141" s="269" t="s">
        <v>474</v>
      </c>
      <c r="B141" s="376" t="str">
        <f t="shared" si="2"/>
        <v>Benderloch Trail</v>
      </c>
      <c r="C141" s="269" t="s">
        <v>143</v>
      </c>
      <c r="D141" s="290">
        <v>6</v>
      </c>
      <c r="E141" s="291">
        <v>5606</v>
      </c>
      <c r="F141" s="321">
        <v>107.028184088477</v>
      </c>
      <c r="G141" s="14" t="s">
        <v>475</v>
      </c>
    </row>
    <row r="142" spans="1:7" x14ac:dyDescent="0.2">
      <c r="A142" s="269" t="s">
        <v>476</v>
      </c>
      <c r="B142" s="376" t="str">
        <f t="shared" si="2"/>
        <v>Loch Awe</v>
      </c>
      <c r="C142" s="269" t="s">
        <v>143</v>
      </c>
      <c r="D142" s="290">
        <v>6</v>
      </c>
      <c r="E142" s="291">
        <v>2261</v>
      </c>
      <c r="F142" s="321">
        <v>265.36930561698398</v>
      </c>
      <c r="G142" s="14" t="s">
        <v>477</v>
      </c>
    </row>
    <row r="143" spans="1:7" x14ac:dyDescent="0.2">
      <c r="A143" s="269" t="s">
        <v>478</v>
      </c>
      <c r="B143" s="376" t="str">
        <f t="shared" si="2"/>
        <v>Mid Argyll</v>
      </c>
      <c r="C143" s="269" t="s">
        <v>143</v>
      </c>
      <c r="D143" s="290">
        <v>3</v>
      </c>
      <c r="E143" s="291">
        <v>3095</v>
      </c>
      <c r="F143" s="321">
        <v>96.9305331179322</v>
      </c>
      <c r="G143" s="14" t="s">
        <v>479</v>
      </c>
    </row>
    <row r="144" spans="1:7" x14ac:dyDescent="0.2">
      <c r="A144" s="269" t="s">
        <v>480</v>
      </c>
      <c r="B144" s="376" t="str">
        <f t="shared" si="2"/>
        <v>Greater Lochgilphead</v>
      </c>
      <c r="C144" s="269" t="s">
        <v>143</v>
      </c>
      <c r="D144" s="290">
        <v>3</v>
      </c>
      <c r="E144" s="291">
        <v>3587</v>
      </c>
      <c r="F144" s="321">
        <v>83.635349874547003</v>
      </c>
      <c r="G144" s="14" t="s">
        <v>481</v>
      </c>
    </row>
    <row r="145" spans="1:7" x14ac:dyDescent="0.2">
      <c r="A145" s="269" t="s">
        <v>482</v>
      </c>
      <c r="B145" s="376" t="str">
        <f t="shared" si="2"/>
        <v>Knapdale</v>
      </c>
      <c r="C145" s="269" t="s">
        <v>143</v>
      </c>
      <c r="D145" s="290">
        <v>2</v>
      </c>
      <c r="E145" s="291">
        <v>2436</v>
      </c>
      <c r="F145" s="321">
        <v>82.1018062397373</v>
      </c>
      <c r="G145" s="14" t="s">
        <v>483</v>
      </c>
    </row>
    <row r="146" spans="1:7" x14ac:dyDescent="0.2">
      <c r="A146" s="269" t="s">
        <v>484</v>
      </c>
      <c r="B146" s="376" t="str">
        <f t="shared" si="2"/>
        <v>Whisky Isles</v>
      </c>
      <c r="C146" s="269" t="s">
        <v>143</v>
      </c>
      <c r="D146" s="290">
        <v>2</v>
      </c>
      <c r="E146" s="291">
        <v>3380</v>
      </c>
      <c r="F146" s="321">
        <v>59.171597633136102</v>
      </c>
      <c r="G146" s="14" t="s">
        <v>485</v>
      </c>
    </row>
    <row r="147" spans="1:7" x14ac:dyDescent="0.2">
      <c r="A147" s="269" t="s">
        <v>486</v>
      </c>
      <c r="B147" s="376" t="str">
        <f t="shared" si="2"/>
        <v>Kintyre Trail</v>
      </c>
      <c r="C147" s="269" t="s">
        <v>143</v>
      </c>
      <c r="D147" s="290">
        <v>1</v>
      </c>
      <c r="E147" s="291">
        <v>2851</v>
      </c>
      <c r="F147" s="321">
        <v>35.075412136092602</v>
      </c>
      <c r="G147" s="14" t="s">
        <v>487</v>
      </c>
    </row>
    <row r="148" spans="1:7" x14ac:dyDescent="0.2">
      <c r="A148" s="269" t="s">
        <v>488</v>
      </c>
      <c r="B148" s="376" t="str">
        <f t="shared" si="2"/>
        <v>Campbeltown</v>
      </c>
      <c r="C148" s="269" t="s">
        <v>143</v>
      </c>
      <c r="D148" s="290">
        <v>7</v>
      </c>
      <c r="E148" s="291">
        <v>4524</v>
      </c>
      <c r="F148" s="321">
        <v>154.73032714412</v>
      </c>
      <c r="G148" s="14" t="s">
        <v>489</v>
      </c>
    </row>
    <row r="149" spans="1:7" x14ac:dyDescent="0.2">
      <c r="A149" s="269" t="s">
        <v>490</v>
      </c>
      <c r="B149" s="376" t="str">
        <f t="shared" si="2"/>
        <v>Bute</v>
      </c>
      <c r="C149" s="269" t="s">
        <v>143</v>
      </c>
      <c r="D149" s="290">
        <v>2</v>
      </c>
      <c r="E149" s="291">
        <v>2424</v>
      </c>
      <c r="F149" s="321">
        <v>82.508250825082499</v>
      </c>
      <c r="G149" s="14" t="s">
        <v>491</v>
      </c>
    </row>
    <row r="150" spans="1:7" x14ac:dyDescent="0.2">
      <c r="A150" s="269" t="s">
        <v>492</v>
      </c>
      <c r="B150" s="376" t="str">
        <f t="shared" si="2"/>
        <v>Rothesay Town</v>
      </c>
      <c r="C150" s="269" t="s">
        <v>143</v>
      </c>
      <c r="D150" s="290">
        <v>6</v>
      </c>
      <c r="E150" s="291">
        <v>3562</v>
      </c>
      <c r="F150" s="321">
        <v>168.44469399213901</v>
      </c>
      <c r="G150" s="14" t="s">
        <v>493</v>
      </c>
    </row>
    <row r="151" spans="1:7" x14ac:dyDescent="0.2">
      <c r="A151" s="269" t="s">
        <v>494</v>
      </c>
      <c r="B151" s="376" t="str">
        <f t="shared" si="2"/>
        <v>Cowal South</v>
      </c>
      <c r="C151" s="269" t="s">
        <v>143</v>
      </c>
      <c r="D151" s="290">
        <v>3</v>
      </c>
      <c r="E151" s="291">
        <v>2590</v>
      </c>
      <c r="F151" s="321">
        <v>115.830115830116</v>
      </c>
      <c r="G151" s="14" t="s">
        <v>495</v>
      </c>
    </row>
    <row r="152" spans="1:7" x14ac:dyDescent="0.2">
      <c r="A152" s="269" t="s">
        <v>496</v>
      </c>
      <c r="B152" s="376" t="str">
        <f t="shared" si="2"/>
        <v>Cowal North</v>
      </c>
      <c r="C152" s="269" t="s">
        <v>143</v>
      </c>
      <c r="D152" s="290">
        <v>7</v>
      </c>
      <c r="E152" s="291">
        <v>3024</v>
      </c>
      <c r="F152" s="321">
        <v>231.48148148148201</v>
      </c>
      <c r="G152" s="14" t="s">
        <v>497</v>
      </c>
    </row>
    <row r="153" spans="1:7" x14ac:dyDescent="0.2">
      <c r="A153" s="269" t="s">
        <v>498</v>
      </c>
      <c r="B153" s="376" t="str">
        <f t="shared" si="2"/>
        <v>Hunter's Quay</v>
      </c>
      <c r="C153" s="269" t="s">
        <v>143</v>
      </c>
      <c r="D153" s="290">
        <v>26</v>
      </c>
      <c r="E153" s="291">
        <v>4995</v>
      </c>
      <c r="F153" s="321">
        <v>520.52052052052102</v>
      </c>
      <c r="G153" s="14" t="s">
        <v>499</v>
      </c>
    </row>
    <row r="154" spans="1:7" x14ac:dyDescent="0.2">
      <c r="A154" s="269" t="s">
        <v>500</v>
      </c>
      <c r="B154" s="376" t="str">
        <f t="shared" si="2"/>
        <v>Dunoon</v>
      </c>
      <c r="C154" s="269" t="s">
        <v>143</v>
      </c>
      <c r="D154" s="290">
        <v>10</v>
      </c>
      <c r="E154" s="291">
        <v>4254</v>
      </c>
      <c r="F154" s="321">
        <v>235.07287259050301</v>
      </c>
      <c r="G154" s="14" t="s">
        <v>501</v>
      </c>
    </row>
    <row r="155" spans="1:7" x14ac:dyDescent="0.2">
      <c r="A155" s="269" t="s">
        <v>502</v>
      </c>
      <c r="B155" s="376" t="str">
        <f t="shared" si="2"/>
        <v>Garelochhead</v>
      </c>
      <c r="C155" s="269" t="s">
        <v>143</v>
      </c>
      <c r="D155" s="290">
        <v>7</v>
      </c>
      <c r="E155" s="291">
        <v>6770</v>
      </c>
      <c r="F155" s="321">
        <v>103.39734121122601</v>
      </c>
      <c r="G155" s="14" t="s">
        <v>503</v>
      </c>
    </row>
    <row r="156" spans="1:7" x14ac:dyDescent="0.2">
      <c r="A156" s="269" t="s">
        <v>504</v>
      </c>
      <c r="B156" s="376" t="str">
        <f t="shared" si="2"/>
        <v>Helensburgh West and Rhu</v>
      </c>
      <c r="C156" s="269" t="s">
        <v>143</v>
      </c>
      <c r="D156" s="290">
        <v>10</v>
      </c>
      <c r="E156" s="291">
        <v>4244</v>
      </c>
      <c r="F156" s="321">
        <v>235.62676720075399</v>
      </c>
      <c r="G156" s="14" t="s">
        <v>505</v>
      </c>
    </row>
    <row r="157" spans="1:7" x14ac:dyDescent="0.2">
      <c r="A157" s="269" t="s">
        <v>506</v>
      </c>
      <c r="B157" s="376" t="str">
        <f t="shared" si="2"/>
        <v>Helensburgh North</v>
      </c>
      <c r="C157" s="269" t="s">
        <v>143</v>
      </c>
      <c r="D157" s="290">
        <v>8</v>
      </c>
      <c r="E157" s="291">
        <v>4126</v>
      </c>
      <c r="F157" s="321">
        <v>193.89238972370299</v>
      </c>
      <c r="G157" s="14" t="s">
        <v>507</v>
      </c>
    </row>
    <row r="158" spans="1:7" x14ac:dyDescent="0.2">
      <c r="A158" s="269" t="s">
        <v>508</v>
      </c>
      <c r="B158" s="376" t="str">
        <f t="shared" si="2"/>
        <v>Helensburgh Centre</v>
      </c>
      <c r="C158" s="269" t="s">
        <v>143</v>
      </c>
      <c r="D158" s="290">
        <v>2</v>
      </c>
      <c r="E158" s="291">
        <v>2855</v>
      </c>
      <c r="F158" s="321">
        <v>70.0525394045534</v>
      </c>
      <c r="G158" s="14" t="s">
        <v>509</v>
      </c>
    </row>
    <row r="159" spans="1:7" x14ac:dyDescent="0.2">
      <c r="A159" s="269" t="s">
        <v>510</v>
      </c>
      <c r="B159" s="376" t="str">
        <f t="shared" si="2"/>
        <v>Helensburgh East</v>
      </c>
      <c r="C159" s="269" t="s">
        <v>143</v>
      </c>
      <c r="D159" s="290">
        <v>7</v>
      </c>
      <c r="E159" s="291">
        <v>3881</v>
      </c>
      <c r="F159" s="321">
        <v>180.365885081165</v>
      </c>
      <c r="G159" s="14" t="s">
        <v>511</v>
      </c>
    </row>
    <row r="160" spans="1:7" x14ac:dyDescent="0.2">
      <c r="A160" s="269" t="s">
        <v>512</v>
      </c>
      <c r="B160" s="376" t="str">
        <f t="shared" si="2"/>
        <v>Lomond Shore</v>
      </c>
      <c r="C160" s="269" t="s">
        <v>143</v>
      </c>
      <c r="D160" s="290">
        <v>7</v>
      </c>
      <c r="E160" s="291">
        <v>2990</v>
      </c>
      <c r="F160" s="321">
        <v>234.11371237458201</v>
      </c>
      <c r="G160" s="14" t="s">
        <v>513</v>
      </c>
    </row>
    <row r="161" spans="1:7" x14ac:dyDescent="0.2">
      <c r="A161" s="269" t="s">
        <v>514</v>
      </c>
      <c r="B161" s="376" t="str">
        <f t="shared" si="2"/>
        <v>Tullibody South</v>
      </c>
      <c r="C161" s="269" t="s">
        <v>119</v>
      </c>
      <c r="D161" s="290">
        <v>26</v>
      </c>
      <c r="E161" s="291">
        <v>4167</v>
      </c>
      <c r="F161" s="321">
        <v>623.95008399328105</v>
      </c>
      <c r="G161" s="14" t="s">
        <v>515</v>
      </c>
    </row>
    <row r="162" spans="1:7" x14ac:dyDescent="0.2">
      <c r="A162" s="269" t="s">
        <v>516</v>
      </c>
      <c r="B162" s="376" t="str">
        <f t="shared" si="2"/>
        <v>Tullibody North and Glenochil</v>
      </c>
      <c r="C162" s="269" t="s">
        <v>119</v>
      </c>
      <c r="D162" s="290">
        <v>8</v>
      </c>
      <c r="E162" s="291">
        <v>5335</v>
      </c>
      <c r="F162" s="321">
        <v>149.95313964386099</v>
      </c>
      <c r="G162" s="14" t="s">
        <v>517</v>
      </c>
    </row>
    <row r="163" spans="1:7" x14ac:dyDescent="0.2">
      <c r="A163" s="269" t="s">
        <v>518</v>
      </c>
      <c r="B163" s="376" t="str">
        <f t="shared" si="2"/>
        <v>Menstrie</v>
      </c>
      <c r="C163" s="269" t="s">
        <v>119</v>
      </c>
      <c r="D163" s="290">
        <v>11</v>
      </c>
      <c r="E163" s="291">
        <v>2869</v>
      </c>
      <c r="F163" s="321">
        <v>383.408853258975</v>
      </c>
      <c r="G163" s="14" t="s">
        <v>519</v>
      </c>
    </row>
    <row r="164" spans="1:7" x14ac:dyDescent="0.2">
      <c r="A164" s="269" t="s">
        <v>520</v>
      </c>
      <c r="B164" s="376" t="str">
        <f t="shared" si="2"/>
        <v>Alva</v>
      </c>
      <c r="C164" s="269" t="s">
        <v>119</v>
      </c>
      <c r="D164" s="290">
        <v>11</v>
      </c>
      <c r="E164" s="291">
        <v>4625</v>
      </c>
      <c r="F164" s="321">
        <v>237.83783783783801</v>
      </c>
      <c r="G164" s="14" t="s">
        <v>521</v>
      </c>
    </row>
    <row r="165" spans="1:7" x14ac:dyDescent="0.2">
      <c r="A165" s="269" t="s">
        <v>522</v>
      </c>
      <c r="B165" s="376" t="str">
        <f t="shared" si="2"/>
        <v>Fishcross, Devon Village and Coalsnaughton</v>
      </c>
      <c r="C165" s="269" t="s">
        <v>119</v>
      </c>
      <c r="D165" s="290">
        <v>3</v>
      </c>
      <c r="E165" s="291">
        <v>2280</v>
      </c>
      <c r="F165" s="321">
        <v>131.57894736842101</v>
      </c>
      <c r="G165" s="14" t="s">
        <v>523</v>
      </c>
    </row>
    <row r="166" spans="1:7" x14ac:dyDescent="0.2">
      <c r="A166" s="269" t="s">
        <v>524</v>
      </c>
      <c r="B166" s="376" t="str">
        <f t="shared" si="2"/>
        <v>Tillicoultry</v>
      </c>
      <c r="C166" s="269" t="s">
        <v>119</v>
      </c>
      <c r="D166" s="290">
        <v>13</v>
      </c>
      <c r="E166" s="291">
        <v>4640</v>
      </c>
      <c r="F166" s="321">
        <v>280.17241379310298</v>
      </c>
      <c r="G166" s="14" t="s">
        <v>525</v>
      </c>
    </row>
    <row r="167" spans="1:7" x14ac:dyDescent="0.2">
      <c r="A167" s="269" t="s">
        <v>526</v>
      </c>
      <c r="B167" s="376" t="str">
        <f t="shared" si="2"/>
        <v>Dollar and Muckhart</v>
      </c>
      <c r="C167" s="269" t="s">
        <v>119</v>
      </c>
      <c r="D167" s="290">
        <v>3</v>
      </c>
      <c r="E167" s="291">
        <v>3644</v>
      </c>
      <c r="F167" s="321">
        <v>82.3271130625686</v>
      </c>
      <c r="G167" s="14" t="s">
        <v>527</v>
      </c>
    </row>
    <row r="168" spans="1:7" x14ac:dyDescent="0.2">
      <c r="A168" s="269" t="s">
        <v>528</v>
      </c>
      <c r="B168" s="376" t="str">
        <f t="shared" si="2"/>
        <v>Clackmannan, Kennet and Forestmill</v>
      </c>
      <c r="C168" s="269" t="s">
        <v>119</v>
      </c>
      <c r="D168" s="290">
        <v>15</v>
      </c>
      <c r="E168" s="291">
        <v>5087</v>
      </c>
      <c r="F168" s="321">
        <v>294.86927462158502</v>
      </c>
      <c r="G168" s="14" t="s">
        <v>529</v>
      </c>
    </row>
    <row r="169" spans="1:7" x14ac:dyDescent="0.2">
      <c r="A169" s="269" t="s">
        <v>530</v>
      </c>
      <c r="B169" s="376" t="str">
        <f t="shared" si="2"/>
        <v>Sauchie</v>
      </c>
      <c r="C169" s="269" t="s">
        <v>119</v>
      </c>
      <c r="D169" s="290">
        <v>31</v>
      </c>
      <c r="E169" s="291">
        <v>5115</v>
      </c>
      <c r="F169" s="321">
        <v>606.06060606060601</v>
      </c>
      <c r="G169" s="14" t="s">
        <v>531</v>
      </c>
    </row>
    <row r="170" spans="1:7" x14ac:dyDescent="0.2">
      <c r="A170" s="269" t="s">
        <v>532</v>
      </c>
      <c r="B170" s="376" t="str">
        <f t="shared" si="2"/>
        <v>Alloa South and East</v>
      </c>
      <c r="C170" s="269" t="s">
        <v>119</v>
      </c>
      <c r="D170" s="290">
        <v>9</v>
      </c>
      <c r="E170" s="291">
        <v>4443</v>
      </c>
      <c r="F170" s="321">
        <v>202.56583389601599</v>
      </c>
      <c r="G170" s="14" t="s">
        <v>533</v>
      </c>
    </row>
    <row r="171" spans="1:7" x14ac:dyDescent="0.2">
      <c r="A171" s="269" t="s">
        <v>534</v>
      </c>
      <c r="B171" s="376" t="str">
        <f t="shared" si="2"/>
        <v>Alloa North</v>
      </c>
      <c r="C171" s="269" t="s">
        <v>119</v>
      </c>
      <c r="D171" s="290">
        <v>7</v>
      </c>
      <c r="E171" s="291">
        <v>5704</v>
      </c>
      <c r="F171" s="321">
        <v>122.720897615708</v>
      </c>
      <c r="G171" s="14" t="s">
        <v>535</v>
      </c>
    </row>
    <row r="172" spans="1:7" x14ac:dyDescent="0.2">
      <c r="A172" s="269" t="s">
        <v>536</v>
      </c>
      <c r="B172" s="376" t="str">
        <f t="shared" si="2"/>
        <v>Alloa West</v>
      </c>
      <c r="C172" s="269" t="s">
        <v>119</v>
      </c>
      <c r="D172" s="290">
        <v>7</v>
      </c>
      <c r="E172" s="291">
        <v>3381</v>
      </c>
      <c r="F172" s="321">
        <v>207.03933747412</v>
      </c>
      <c r="G172" s="14" t="s">
        <v>537</v>
      </c>
    </row>
    <row r="173" spans="1:7" x14ac:dyDescent="0.2">
      <c r="A173" s="269" t="s">
        <v>538</v>
      </c>
      <c r="B173" s="376" t="str">
        <f t="shared" si="2"/>
        <v>Stranraer West</v>
      </c>
      <c r="C173" s="269" t="s">
        <v>144</v>
      </c>
      <c r="D173" s="290">
        <v>11</v>
      </c>
      <c r="E173" s="291">
        <v>3719</v>
      </c>
      <c r="F173" s="321">
        <v>295.77843506318902</v>
      </c>
      <c r="G173" s="14" t="s">
        <v>539</v>
      </c>
    </row>
    <row r="174" spans="1:7" x14ac:dyDescent="0.2">
      <c r="A174" s="269" t="s">
        <v>540</v>
      </c>
      <c r="B174" s="376" t="str">
        <f t="shared" si="2"/>
        <v>Stranraer East</v>
      </c>
      <c r="C174" s="269" t="s">
        <v>144</v>
      </c>
      <c r="D174" s="290">
        <v>14</v>
      </c>
      <c r="E174" s="291">
        <v>2538</v>
      </c>
      <c r="F174" s="321">
        <v>551.61544523246698</v>
      </c>
      <c r="G174" s="14" t="s">
        <v>541</v>
      </c>
    </row>
    <row r="175" spans="1:7" x14ac:dyDescent="0.2">
      <c r="A175" s="269" t="s">
        <v>542</v>
      </c>
      <c r="B175" s="376" t="str">
        <f t="shared" si="2"/>
        <v>Stranraer South</v>
      </c>
      <c r="C175" s="269" t="s">
        <v>144</v>
      </c>
      <c r="D175" s="290">
        <v>20</v>
      </c>
      <c r="E175" s="291">
        <v>3381</v>
      </c>
      <c r="F175" s="321">
        <v>591.54096421177201</v>
      </c>
      <c r="G175" s="14" t="s">
        <v>543</v>
      </c>
    </row>
    <row r="176" spans="1:7" x14ac:dyDescent="0.2">
      <c r="A176" s="269" t="s">
        <v>544</v>
      </c>
      <c r="B176" s="376" t="str">
        <f t="shared" si="2"/>
        <v>Rhins North</v>
      </c>
      <c r="C176" s="269" t="s">
        <v>144</v>
      </c>
      <c r="D176" s="290">
        <v>11</v>
      </c>
      <c r="E176" s="291">
        <v>3596</v>
      </c>
      <c r="F176" s="321">
        <v>305.89543937708601</v>
      </c>
      <c r="G176" s="14" t="s">
        <v>545</v>
      </c>
    </row>
    <row r="177" spans="1:7" x14ac:dyDescent="0.2">
      <c r="A177" s="269" t="s">
        <v>546</v>
      </c>
      <c r="B177" s="376" t="str">
        <f t="shared" si="2"/>
        <v>Rhins South</v>
      </c>
      <c r="C177" s="269" t="s">
        <v>144</v>
      </c>
      <c r="D177" s="290">
        <v>5</v>
      </c>
      <c r="E177" s="291">
        <v>2163</v>
      </c>
      <c r="F177" s="321">
        <v>231.16042533518299</v>
      </c>
      <c r="G177" s="14" t="s">
        <v>547</v>
      </c>
    </row>
    <row r="178" spans="1:7" x14ac:dyDescent="0.2">
      <c r="A178" s="269" t="s">
        <v>548</v>
      </c>
      <c r="B178" s="376" t="str">
        <f t="shared" si="2"/>
        <v>Machars North</v>
      </c>
      <c r="C178" s="269" t="s">
        <v>144</v>
      </c>
      <c r="D178" s="290">
        <v>8</v>
      </c>
      <c r="E178" s="291">
        <v>2475</v>
      </c>
      <c r="F178" s="321">
        <v>323.23232323232298</v>
      </c>
      <c r="G178" s="14" t="s">
        <v>549</v>
      </c>
    </row>
    <row r="179" spans="1:7" x14ac:dyDescent="0.2">
      <c r="A179" s="269" t="s">
        <v>550</v>
      </c>
      <c r="B179" s="376" t="str">
        <f t="shared" si="2"/>
        <v>Machars South</v>
      </c>
      <c r="C179" s="269" t="s">
        <v>144</v>
      </c>
      <c r="D179" s="290">
        <v>8</v>
      </c>
      <c r="E179" s="291">
        <v>4881</v>
      </c>
      <c r="F179" s="321">
        <v>163.90083999180499</v>
      </c>
      <c r="G179" s="14" t="s">
        <v>551</v>
      </c>
    </row>
    <row r="180" spans="1:7" x14ac:dyDescent="0.2">
      <c r="A180" s="269" t="s">
        <v>552</v>
      </c>
      <c r="B180" s="376" t="str">
        <f t="shared" si="2"/>
        <v>Newton Stewart</v>
      </c>
      <c r="C180" s="269" t="s">
        <v>144</v>
      </c>
      <c r="D180" s="290">
        <v>6</v>
      </c>
      <c r="E180" s="291">
        <v>5401</v>
      </c>
      <c r="F180" s="321">
        <v>111.090538789113</v>
      </c>
      <c r="G180" s="14" t="s">
        <v>553</v>
      </c>
    </row>
    <row r="181" spans="1:7" x14ac:dyDescent="0.2">
      <c r="A181" s="269" t="s">
        <v>554</v>
      </c>
      <c r="B181" s="376" t="str">
        <f t="shared" si="2"/>
        <v>Gatehouse</v>
      </c>
      <c r="C181" s="269" t="s">
        <v>144</v>
      </c>
      <c r="D181" s="290">
        <v>5</v>
      </c>
      <c r="E181" s="291">
        <v>3560</v>
      </c>
      <c r="F181" s="321">
        <v>140.44943820224699</v>
      </c>
      <c r="G181" s="14" t="s">
        <v>555</v>
      </c>
    </row>
    <row r="182" spans="1:7" x14ac:dyDescent="0.2">
      <c r="A182" s="269" t="s">
        <v>556</v>
      </c>
      <c r="B182" s="376" t="str">
        <f t="shared" si="2"/>
        <v>Kirkcudbright</v>
      </c>
      <c r="C182" s="269" t="s">
        <v>144</v>
      </c>
      <c r="D182" s="290">
        <v>2</v>
      </c>
      <c r="E182" s="291">
        <v>5241</v>
      </c>
      <c r="F182" s="321">
        <v>38.160656363289498</v>
      </c>
      <c r="G182" s="14" t="s">
        <v>557</v>
      </c>
    </row>
    <row r="183" spans="1:7" x14ac:dyDescent="0.2">
      <c r="A183" s="269" t="s">
        <v>558</v>
      </c>
      <c r="B183" s="376" t="str">
        <f t="shared" si="2"/>
        <v>Castle Douglas</v>
      </c>
      <c r="C183" s="269" t="s">
        <v>144</v>
      </c>
      <c r="D183" s="290">
        <v>5</v>
      </c>
      <c r="E183" s="291">
        <v>4739</v>
      </c>
      <c r="F183" s="321">
        <v>105.507491031863</v>
      </c>
      <c r="G183" s="14" t="s">
        <v>559</v>
      </c>
    </row>
    <row r="184" spans="1:7" x14ac:dyDescent="0.2">
      <c r="A184" s="269" t="s">
        <v>560</v>
      </c>
      <c r="B184" s="376" t="str">
        <f t="shared" si="2"/>
        <v>Dalbeattie</v>
      </c>
      <c r="C184" s="269" t="s">
        <v>144</v>
      </c>
      <c r="D184" s="290">
        <v>12</v>
      </c>
      <c r="E184" s="291">
        <v>4141</v>
      </c>
      <c r="F184" s="321">
        <v>289.78507606858301</v>
      </c>
      <c r="G184" s="14" t="s">
        <v>561</v>
      </c>
    </row>
    <row r="185" spans="1:7" x14ac:dyDescent="0.2">
      <c r="A185" s="269" t="s">
        <v>562</v>
      </c>
      <c r="B185" s="376" t="str">
        <f t="shared" si="2"/>
        <v>Dalbeattie Rural</v>
      </c>
      <c r="C185" s="269" t="s">
        <v>144</v>
      </c>
      <c r="D185" s="290">
        <v>1</v>
      </c>
      <c r="E185" s="291">
        <v>2405</v>
      </c>
      <c r="F185" s="321">
        <v>41.580041580041602</v>
      </c>
      <c r="G185" s="14" t="s">
        <v>563</v>
      </c>
    </row>
    <row r="186" spans="1:7" x14ac:dyDescent="0.2">
      <c r="A186" s="269" t="s">
        <v>564</v>
      </c>
      <c r="B186" s="376" t="str">
        <f t="shared" si="2"/>
        <v>Glenkens</v>
      </c>
      <c r="C186" s="269" t="s">
        <v>144</v>
      </c>
      <c r="D186" s="290">
        <v>5</v>
      </c>
      <c r="E186" s="291">
        <v>3717</v>
      </c>
      <c r="F186" s="321">
        <v>134.517083669626</v>
      </c>
      <c r="G186" s="14" t="s">
        <v>565</v>
      </c>
    </row>
    <row r="187" spans="1:7" x14ac:dyDescent="0.2">
      <c r="A187" s="269" t="s">
        <v>566</v>
      </c>
      <c r="B187" s="376" t="str">
        <f t="shared" si="2"/>
        <v>Upper Nithsdale</v>
      </c>
      <c r="C187" s="269" t="s">
        <v>144</v>
      </c>
      <c r="D187" s="290">
        <v>4</v>
      </c>
      <c r="E187" s="291">
        <v>4610</v>
      </c>
      <c r="F187" s="321">
        <v>86.767895878524996</v>
      </c>
      <c r="G187" s="14" t="s">
        <v>567</v>
      </c>
    </row>
    <row r="188" spans="1:7" x14ac:dyDescent="0.2">
      <c r="A188" s="269" t="s">
        <v>568</v>
      </c>
      <c r="B188" s="376" t="str">
        <f t="shared" si="2"/>
        <v>Thornhill</v>
      </c>
      <c r="C188" s="269" t="s">
        <v>144</v>
      </c>
      <c r="D188" s="290">
        <v>3</v>
      </c>
      <c r="E188" s="291">
        <v>4007</v>
      </c>
      <c r="F188" s="321">
        <v>74.8689792862491</v>
      </c>
      <c r="G188" s="14" t="s">
        <v>569</v>
      </c>
    </row>
    <row r="189" spans="1:7" x14ac:dyDescent="0.2">
      <c r="A189" s="269" t="s">
        <v>570</v>
      </c>
      <c r="B189" s="376" t="str">
        <f t="shared" si="2"/>
        <v>Mid Nithsdale</v>
      </c>
      <c r="C189" s="269" t="s">
        <v>144</v>
      </c>
      <c r="D189" s="290">
        <v>4</v>
      </c>
      <c r="E189" s="291">
        <v>4465</v>
      </c>
      <c r="F189" s="321">
        <v>89.585666293393103</v>
      </c>
      <c r="G189" s="14" t="s">
        <v>571</v>
      </c>
    </row>
    <row r="190" spans="1:7" x14ac:dyDescent="0.2">
      <c r="A190" s="269" t="s">
        <v>572</v>
      </c>
      <c r="B190" s="376" t="str">
        <f t="shared" si="2"/>
        <v>Shawhead</v>
      </c>
      <c r="C190" s="269" t="s">
        <v>144</v>
      </c>
      <c r="D190" s="290">
        <v>3</v>
      </c>
      <c r="E190" s="291">
        <v>3514</v>
      </c>
      <c r="F190" s="321">
        <v>85.3727945361412</v>
      </c>
      <c r="G190" s="14" t="s">
        <v>573</v>
      </c>
    </row>
    <row r="191" spans="1:7" x14ac:dyDescent="0.2">
      <c r="A191" s="269" t="s">
        <v>574</v>
      </c>
      <c r="B191" s="376" t="str">
        <f t="shared" si="2"/>
        <v>Lochside and Lincluden</v>
      </c>
      <c r="C191" s="269" t="s">
        <v>144</v>
      </c>
      <c r="D191" s="290">
        <v>2</v>
      </c>
      <c r="E191" s="291">
        <v>5528</v>
      </c>
      <c r="F191" s="321">
        <v>36.179450072358897</v>
      </c>
      <c r="G191" s="14" t="s">
        <v>575</v>
      </c>
    </row>
    <row r="192" spans="1:7" x14ac:dyDescent="0.2">
      <c r="A192" s="269" t="s">
        <v>576</v>
      </c>
      <c r="B192" s="376" t="str">
        <f t="shared" si="2"/>
        <v>Summerville</v>
      </c>
      <c r="C192" s="269" t="s">
        <v>144</v>
      </c>
      <c r="D192" s="290">
        <v>6</v>
      </c>
      <c r="E192" s="291">
        <v>4619</v>
      </c>
      <c r="F192" s="321">
        <v>129.898246373674</v>
      </c>
      <c r="G192" s="14" t="s">
        <v>577</v>
      </c>
    </row>
    <row r="193" spans="1:7" x14ac:dyDescent="0.2">
      <c r="A193" s="269" t="s">
        <v>578</v>
      </c>
      <c r="B193" s="376" t="str">
        <f t="shared" si="2"/>
        <v>Troqueer</v>
      </c>
      <c r="C193" s="269" t="s">
        <v>144</v>
      </c>
      <c r="D193" s="290">
        <v>4</v>
      </c>
      <c r="E193" s="291">
        <v>3464</v>
      </c>
      <c r="F193" s="321">
        <v>115.473441108545</v>
      </c>
      <c r="G193" s="14" t="s">
        <v>579</v>
      </c>
    </row>
    <row r="194" spans="1:7" x14ac:dyDescent="0.2">
      <c r="A194" s="269" t="s">
        <v>580</v>
      </c>
      <c r="B194" s="376" t="str">
        <f t="shared" si="2"/>
        <v>New Abbey</v>
      </c>
      <c r="C194" s="269" t="s">
        <v>144</v>
      </c>
      <c r="D194" s="290">
        <v>3</v>
      </c>
      <c r="E194" s="291">
        <v>3422</v>
      </c>
      <c r="F194" s="321">
        <v>87.668030391583898</v>
      </c>
      <c r="G194" s="14" t="s">
        <v>581</v>
      </c>
    </row>
    <row r="195" spans="1:7" x14ac:dyDescent="0.2">
      <c r="A195" s="269" t="s">
        <v>582</v>
      </c>
      <c r="B195" s="376" t="str">
        <f t="shared" si="2"/>
        <v>Kingholm</v>
      </c>
      <c r="C195" s="269" t="s">
        <v>144</v>
      </c>
      <c r="D195" s="290">
        <v>3</v>
      </c>
      <c r="E195" s="291">
        <v>3091</v>
      </c>
      <c r="F195" s="321">
        <v>97.055968942090004</v>
      </c>
      <c r="G195" s="14" t="s">
        <v>583</v>
      </c>
    </row>
    <row r="196" spans="1:7" x14ac:dyDescent="0.2">
      <c r="A196" s="269" t="s">
        <v>584</v>
      </c>
      <c r="B196" s="376" t="str">
        <f t="shared" ref="B196:B259" si="3">HYPERLINK(CONCATENATE("https://statistics.gov.scot/atlas/resource?uri=http%3A%2F%2Fstatistics.gov.scot%2Fid%2Fstatistical-geography%2F",A196),G196)</f>
        <v>Calside</v>
      </c>
      <c r="C196" s="269" t="s">
        <v>144</v>
      </c>
      <c r="D196" s="290">
        <v>2</v>
      </c>
      <c r="E196" s="291">
        <v>2694</v>
      </c>
      <c r="F196" s="321">
        <v>74.239049740163296</v>
      </c>
      <c r="G196" s="14" t="s">
        <v>585</v>
      </c>
    </row>
    <row r="197" spans="1:7" x14ac:dyDescent="0.2">
      <c r="A197" s="269" t="s">
        <v>586</v>
      </c>
      <c r="B197" s="376" t="str">
        <f t="shared" si="3"/>
        <v>Georgetown</v>
      </c>
      <c r="C197" s="269" t="s">
        <v>144</v>
      </c>
      <c r="D197" s="290">
        <v>3</v>
      </c>
      <c r="E197" s="291">
        <v>2734</v>
      </c>
      <c r="F197" s="321">
        <v>109.72933430870501</v>
      </c>
      <c r="G197" s="14" t="s">
        <v>587</v>
      </c>
    </row>
    <row r="198" spans="1:7" x14ac:dyDescent="0.2">
      <c r="A198" s="269" t="s">
        <v>588</v>
      </c>
      <c r="B198" s="376" t="str">
        <f t="shared" si="3"/>
        <v>Dumfries Central</v>
      </c>
      <c r="C198" s="269" t="s">
        <v>144</v>
      </c>
      <c r="D198" s="290">
        <v>8</v>
      </c>
      <c r="E198" s="291">
        <v>3334</v>
      </c>
      <c r="F198" s="321">
        <v>239.95200959808</v>
      </c>
      <c r="G198" s="14" t="s">
        <v>589</v>
      </c>
    </row>
    <row r="199" spans="1:7" x14ac:dyDescent="0.2">
      <c r="A199" s="269" t="s">
        <v>590</v>
      </c>
      <c r="B199" s="376" t="str">
        <f t="shared" si="3"/>
        <v>Nunholm</v>
      </c>
      <c r="C199" s="269" t="s">
        <v>144</v>
      </c>
      <c r="D199" s="290">
        <v>1</v>
      </c>
      <c r="E199" s="291">
        <v>3373</v>
      </c>
      <c r="F199" s="321">
        <v>29.647198339756901</v>
      </c>
      <c r="G199" s="14" t="s">
        <v>591</v>
      </c>
    </row>
    <row r="200" spans="1:7" x14ac:dyDescent="0.2">
      <c r="A200" s="269" t="s">
        <v>592</v>
      </c>
      <c r="B200" s="376" t="str">
        <f t="shared" si="3"/>
        <v>Locharbriggs</v>
      </c>
      <c r="C200" s="269" t="s">
        <v>144</v>
      </c>
      <c r="D200" s="290">
        <v>1</v>
      </c>
      <c r="E200" s="291">
        <v>2920</v>
      </c>
      <c r="F200" s="321">
        <v>34.246575342465803</v>
      </c>
      <c r="G200" s="14" t="s">
        <v>593</v>
      </c>
    </row>
    <row r="201" spans="1:7" x14ac:dyDescent="0.2">
      <c r="A201" s="269" t="s">
        <v>594</v>
      </c>
      <c r="B201" s="376" t="str">
        <f t="shared" si="3"/>
        <v>Heathhall</v>
      </c>
      <c r="C201" s="269" t="s">
        <v>144</v>
      </c>
      <c r="D201" s="290">
        <v>6</v>
      </c>
      <c r="E201" s="291">
        <v>2769</v>
      </c>
      <c r="F201" s="321">
        <v>216.68472372697701</v>
      </c>
      <c r="G201" s="14" t="s">
        <v>595</v>
      </c>
    </row>
    <row r="202" spans="1:7" x14ac:dyDescent="0.2">
      <c r="A202" s="269" t="s">
        <v>596</v>
      </c>
      <c r="B202" s="376" t="str">
        <f t="shared" si="3"/>
        <v>Collin</v>
      </c>
      <c r="C202" s="269" t="s">
        <v>144</v>
      </c>
      <c r="D202" s="290">
        <v>5</v>
      </c>
      <c r="E202" s="291">
        <v>4035</v>
      </c>
      <c r="F202" s="321">
        <v>123.915737298637</v>
      </c>
      <c r="G202" s="14" t="s">
        <v>597</v>
      </c>
    </row>
    <row r="203" spans="1:7" x14ac:dyDescent="0.2">
      <c r="A203" s="269" t="s">
        <v>598</v>
      </c>
      <c r="B203" s="376" t="str">
        <f t="shared" si="3"/>
        <v>Lochmaben</v>
      </c>
      <c r="C203" s="269" t="s">
        <v>144</v>
      </c>
      <c r="D203" s="290">
        <v>2</v>
      </c>
      <c r="E203" s="291">
        <v>3330</v>
      </c>
      <c r="F203" s="321">
        <v>60.060060060060103</v>
      </c>
      <c r="G203" s="14" t="s">
        <v>599</v>
      </c>
    </row>
    <row r="204" spans="1:7" x14ac:dyDescent="0.2">
      <c r="A204" s="269" t="s">
        <v>600</v>
      </c>
      <c r="B204" s="376" t="str">
        <f t="shared" si="3"/>
        <v>Lockerbie</v>
      </c>
      <c r="C204" s="269" t="s">
        <v>144</v>
      </c>
      <c r="D204" s="290">
        <v>12</v>
      </c>
      <c r="E204" s="291">
        <v>4905</v>
      </c>
      <c r="F204" s="321">
        <v>244.648318042813</v>
      </c>
      <c r="G204" s="14" t="s">
        <v>601</v>
      </c>
    </row>
    <row r="205" spans="1:7" x14ac:dyDescent="0.2">
      <c r="A205" s="269" t="s">
        <v>602</v>
      </c>
      <c r="B205" s="376" t="str">
        <f t="shared" si="3"/>
        <v>Moffat</v>
      </c>
      <c r="C205" s="269" t="s">
        <v>144</v>
      </c>
      <c r="D205" s="290">
        <v>2</v>
      </c>
      <c r="E205" s="291">
        <v>3714</v>
      </c>
      <c r="F205" s="321">
        <v>53.850296176629001</v>
      </c>
      <c r="G205" s="14" t="s">
        <v>603</v>
      </c>
    </row>
    <row r="206" spans="1:7" x14ac:dyDescent="0.2">
      <c r="A206" s="269" t="s">
        <v>604</v>
      </c>
      <c r="B206" s="376" t="str">
        <f t="shared" si="3"/>
        <v>Langholm and Eskdale</v>
      </c>
      <c r="C206" s="269" t="s">
        <v>144</v>
      </c>
      <c r="D206" s="290">
        <v>7</v>
      </c>
      <c r="E206" s="291">
        <v>3736</v>
      </c>
      <c r="F206" s="321">
        <v>187.36616702355499</v>
      </c>
      <c r="G206" s="14" t="s">
        <v>605</v>
      </c>
    </row>
    <row r="207" spans="1:7" x14ac:dyDescent="0.2">
      <c r="A207" s="269" t="s">
        <v>606</v>
      </c>
      <c r="B207" s="376" t="str">
        <f t="shared" si="3"/>
        <v>Annandale East</v>
      </c>
      <c r="C207" s="269" t="s">
        <v>144</v>
      </c>
      <c r="D207" s="290">
        <v>4</v>
      </c>
      <c r="E207" s="291">
        <v>3959</v>
      </c>
      <c r="F207" s="321">
        <v>101.035615054307</v>
      </c>
      <c r="G207" s="14" t="s">
        <v>607</v>
      </c>
    </row>
    <row r="208" spans="1:7" x14ac:dyDescent="0.2">
      <c r="A208" s="269" t="s">
        <v>608</v>
      </c>
      <c r="B208" s="376" t="str">
        <f t="shared" si="3"/>
        <v>Annandale West</v>
      </c>
      <c r="C208" s="269" t="s">
        <v>144</v>
      </c>
      <c r="D208" s="290">
        <v>3</v>
      </c>
      <c r="E208" s="291">
        <v>2464</v>
      </c>
      <c r="F208" s="321">
        <v>121.753246753247</v>
      </c>
      <c r="G208" s="14" t="s">
        <v>609</v>
      </c>
    </row>
    <row r="209" spans="1:7" x14ac:dyDescent="0.2">
      <c r="A209" s="269" t="s">
        <v>610</v>
      </c>
      <c r="B209" s="376" t="str">
        <f t="shared" si="3"/>
        <v>Annan West</v>
      </c>
      <c r="C209" s="269" t="s">
        <v>144</v>
      </c>
      <c r="D209" s="290">
        <v>3</v>
      </c>
      <c r="E209" s="291">
        <v>3115</v>
      </c>
      <c r="F209" s="321">
        <v>96.308186195826707</v>
      </c>
      <c r="G209" s="14" t="s">
        <v>611</v>
      </c>
    </row>
    <row r="210" spans="1:7" x14ac:dyDescent="0.2">
      <c r="A210" s="269" t="s">
        <v>612</v>
      </c>
      <c r="B210" s="376" t="str">
        <f t="shared" si="3"/>
        <v>Annan East</v>
      </c>
      <c r="C210" s="269" t="s">
        <v>144</v>
      </c>
      <c r="D210" s="290">
        <v>9</v>
      </c>
      <c r="E210" s="291">
        <v>5535</v>
      </c>
      <c r="F210" s="321">
        <v>162.60162601626001</v>
      </c>
      <c r="G210" s="14" t="s">
        <v>613</v>
      </c>
    </row>
    <row r="211" spans="1:7" x14ac:dyDescent="0.2">
      <c r="A211" s="269" t="s">
        <v>614</v>
      </c>
      <c r="B211" s="376" t="str">
        <f t="shared" si="3"/>
        <v>Eastriggs</v>
      </c>
      <c r="C211" s="269" t="s">
        <v>144</v>
      </c>
      <c r="D211" s="290">
        <v>6</v>
      </c>
      <c r="E211" s="291">
        <v>2873</v>
      </c>
      <c r="F211" s="321">
        <v>208.840932822833</v>
      </c>
      <c r="G211" s="14" t="s">
        <v>615</v>
      </c>
    </row>
    <row r="212" spans="1:7" x14ac:dyDescent="0.2">
      <c r="A212" s="269" t="s">
        <v>616</v>
      </c>
      <c r="B212" s="376" t="str">
        <f t="shared" si="3"/>
        <v>Gretna</v>
      </c>
      <c r="C212" s="269" t="s">
        <v>144</v>
      </c>
      <c r="D212" s="290">
        <v>4</v>
      </c>
      <c r="E212" s="291">
        <v>4123</v>
      </c>
      <c r="F212" s="321">
        <v>97.016735386854293</v>
      </c>
      <c r="G212" s="14" t="s">
        <v>617</v>
      </c>
    </row>
    <row r="213" spans="1:7" x14ac:dyDescent="0.2">
      <c r="A213" s="269" t="s">
        <v>618</v>
      </c>
      <c r="B213" s="376" t="str">
        <f t="shared" si="3"/>
        <v>Westend</v>
      </c>
      <c r="C213" s="269" t="s">
        <v>120</v>
      </c>
      <c r="D213" s="290">
        <v>6</v>
      </c>
      <c r="E213" s="291">
        <v>5784</v>
      </c>
      <c r="F213" s="321">
        <v>103.734439834025</v>
      </c>
      <c r="G213" s="14" t="s">
        <v>619</v>
      </c>
    </row>
    <row r="214" spans="1:7" x14ac:dyDescent="0.2">
      <c r="A214" s="269" t="s">
        <v>620</v>
      </c>
      <c r="B214" s="376" t="str">
        <f t="shared" si="3"/>
        <v>Perth Road</v>
      </c>
      <c r="C214" s="269" t="s">
        <v>120</v>
      </c>
      <c r="D214" s="290">
        <v>19</v>
      </c>
      <c r="E214" s="291">
        <v>7509</v>
      </c>
      <c r="F214" s="321">
        <v>253.029697696098</v>
      </c>
      <c r="G214" s="14" t="s">
        <v>621</v>
      </c>
    </row>
    <row r="215" spans="1:7" x14ac:dyDescent="0.2">
      <c r="A215" s="269" t="s">
        <v>622</v>
      </c>
      <c r="B215" s="376" t="str">
        <f t="shared" si="3"/>
        <v>Logie and Blackness</v>
      </c>
      <c r="C215" s="269" t="s">
        <v>120</v>
      </c>
      <c r="D215" s="290">
        <v>14</v>
      </c>
      <c r="E215" s="291">
        <v>5555</v>
      </c>
      <c r="F215" s="321">
        <v>252.02520252025201</v>
      </c>
      <c r="G215" s="14" t="s">
        <v>623</v>
      </c>
    </row>
    <row r="216" spans="1:7" x14ac:dyDescent="0.2">
      <c r="A216" s="269" t="s">
        <v>624</v>
      </c>
      <c r="B216" s="376" t="str">
        <f t="shared" si="3"/>
        <v>City Centre</v>
      </c>
      <c r="C216" s="269" t="s">
        <v>120</v>
      </c>
      <c r="D216" s="290">
        <v>6</v>
      </c>
      <c r="E216" s="291">
        <v>4805</v>
      </c>
      <c r="F216" s="321">
        <v>124.869927159209</v>
      </c>
      <c r="G216" s="14" t="s">
        <v>625</v>
      </c>
    </row>
    <row r="217" spans="1:7" x14ac:dyDescent="0.2">
      <c r="A217" s="269" t="s">
        <v>626</v>
      </c>
      <c r="B217" s="376" t="str">
        <f t="shared" si="3"/>
        <v>Docks and Wellgate</v>
      </c>
      <c r="C217" s="269" t="s">
        <v>120</v>
      </c>
      <c r="D217" s="290">
        <v>19</v>
      </c>
      <c r="E217" s="291">
        <v>5552</v>
      </c>
      <c r="F217" s="321">
        <v>342.21902017291097</v>
      </c>
      <c r="G217" s="14" t="s">
        <v>627</v>
      </c>
    </row>
    <row r="218" spans="1:7" x14ac:dyDescent="0.2">
      <c r="A218" s="269" t="s">
        <v>628</v>
      </c>
      <c r="B218" s="376" t="str">
        <f t="shared" si="3"/>
        <v>Hilltown</v>
      </c>
      <c r="C218" s="269" t="s">
        <v>120</v>
      </c>
      <c r="D218" s="290">
        <v>12</v>
      </c>
      <c r="E218" s="291">
        <v>4778</v>
      </c>
      <c r="F218" s="321">
        <v>251.15110925073299</v>
      </c>
      <c r="G218" s="14" t="s">
        <v>629</v>
      </c>
    </row>
    <row r="219" spans="1:7" x14ac:dyDescent="0.2">
      <c r="A219" s="269" t="s">
        <v>630</v>
      </c>
      <c r="B219" s="376" t="str">
        <f t="shared" si="3"/>
        <v>The Glens</v>
      </c>
      <c r="C219" s="269" t="s">
        <v>120</v>
      </c>
      <c r="D219" s="290">
        <v>17</v>
      </c>
      <c r="E219" s="291">
        <v>4817</v>
      </c>
      <c r="F219" s="321">
        <v>352.916753165871</v>
      </c>
      <c r="G219" s="14" t="s">
        <v>631</v>
      </c>
    </row>
    <row r="220" spans="1:7" x14ac:dyDescent="0.2">
      <c r="A220" s="269" t="s">
        <v>632</v>
      </c>
      <c r="B220" s="376" t="str">
        <f t="shared" si="3"/>
        <v>Stobswell</v>
      </c>
      <c r="C220" s="269" t="s">
        <v>120</v>
      </c>
      <c r="D220" s="290">
        <v>8</v>
      </c>
      <c r="E220" s="291">
        <v>5769</v>
      </c>
      <c r="F220" s="321">
        <v>138.672213555209</v>
      </c>
      <c r="G220" s="14" t="s">
        <v>633</v>
      </c>
    </row>
    <row r="221" spans="1:7" x14ac:dyDescent="0.2">
      <c r="A221" s="269" t="s">
        <v>634</v>
      </c>
      <c r="B221" s="376" t="str">
        <f t="shared" si="3"/>
        <v>Baxter Park</v>
      </c>
      <c r="C221" s="269" t="s">
        <v>120</v>
      </c>
      <c r="D221" s="290">
        <v>8</v>
      </c>
      <c r="E221" s="291">
        <v>3199</v>
      </c>
      <c r="F221" s="321">
        <v>250.07814942169401</v>
      </c>
      <c r="G221" s="14" t="s">
        <v>635</v>
      </c>
    </row>
    <row r="222" spans="1:7" x14ac:dyDescent="0.2">
      <c r="A222" s="269" t="s">
        <v>636</v>
      </c>
      <c r="B222" s="376" t="str">
        <f t="shared" si="3"/>
        <v>Craigie and  Craigiebank</v>
      </c>
      <c r="C222" s="269" t="s">
        <v>120</v>
      </c>
      <c r="D222" s="290">
        <v>10</v>
      </c>
      <c r="E222" s="291">
        <v>4241</v>
      </c>
      <c r="F222" s="321">
        <v>235.79344494223099</v>
      </c>
      <c r="G222" s="14" t="s">
        <v>637</v>
      </c>
    </row>
    <row r="223" spans="1:7" x14ac:dyDescent="0.2">
      <c r="A223" s="269" t="s">
        <v>638</v>
      </c>
      <c r="B223" s="376" t="str">
        <f t="shared" si="3"/>
        <v>Douglas West</v>
      </c>
      <c r="C223" s="269" t="s">
        <v>120</v>
      </c>
      <c r="D223" s="290">
        <v>11</v>
      </c>
      <c r="E223" s="291">
        <v>4424</v>
      </c>
      <c r="F223" s="321">
        <v>248.643761301989</v>
      </c>
      <c r="G223" s="14" t="s">
        <v>639</v>
      </c>
    </row>
    <row r="224" spans="1:7" x14ac:dyDescent="0.2">
      <c r="A224" s="269" t="s">
        <v>640</v>
      </c>
      <c r="B224" s="376" t="str">
        <f t="shared" si="3"/>
        <v>West Ferry</v>
      </c>
      <c r="C224" s="269" t="s">
        <v>120</v>
      </c>
      <c r="D224" s="290">
        <v>9</v>
      </c>
      <c r="E224" s="291">
        <v>3114</v>
      </c>
      <c r="F224" s="321">
        <v>289.01734104046301</v>
      </c>
      <c r="G224" s="14" t="s">
        <v>641</v>
      </c>
    </row>
    <row r="225" spans="1:7" x14ac:dyDescent="0.2">
      <c r="A225" s="269" t="s">
        <v>642</v>
      </c>
      <c r="B225" s="376" t="str">
        <f t="shared" si="3"/>
        <v>Douglas East</v>
      </c>
      <c r="C225" s="269" t="s">
        <v>120</v>
      </c>
      <c r="D225" s="290">
        <v>11</v>
      </c>
      <c r="E225" s="291">
        <v>2742</v>
      </c>
      <c r="F225" s="321">
        <v>401.16703136396802</v>
      </c>
      <c r="G225" s="14" t="s">
        <v>643</v>
      </c>
    </row>
    <row r="226" spans="1:7" x14ac:dyDescent="0.2">
      <c r="A226" s="269" t="s">
        <v>644</v>
      </c>
      <c r="B226" s="376" t="str">
        <f t="shared" si="3"/>
        <v>Broughty Ferry West</v>
      </c>
      <c r="C226" s="269" t="s">
        <v>120</v>
      </c>
      <c r="D226" s="290">
        <v>24</v>
      </c>
      <c r="E226" s="291">
        <v>5146</v>
      </c>
      <c r="F226" s="321">
        <v>466.38165565487799</v>
      </c>
      <c r="G226" s="14" t="s">
        <v>645</v>
      </c>
    </row>
    <row r="227" spans="1:7" x14ac:dyDescent="0.2">
      <c r="A227" s="269" t="s">
        <v>646</v>
      </c>
      <c r="B227" s="376" t="str">
        <f t="shared" si="3"/>
        <v>Broughty Ferry East</v>
      </c>
      <c r="C227" s="269" t="s">
        <v>120</v>
      </c>
      <c r="D227" s="290">
        <v>7</v>
      </c>
      <c r="E227" s="291">
        <v>3688</v>
      </c>
      <c r="F227" s="321">
        <v>189.804772234273</v>
      </c>
      <c r="G227" s="14" t="s">
        <v>647</v>
      </c>
    </row>
    <row r="228" spans="1:7" x14ac:dyDescent="0.2">
      <c r="A228" s="269" t="s">
        <v>648</v>
      </c>
      <c r="B228" s="376" t="str">
        <f t="shared" si="3"/>
        <v>Barnhill</v>
      </c>
      <c r="C228" s="269" t="s">
        <v>120</v>
      </c>
      <c r="D228" s="290">
        <v>7</v>
      </c>
      <c r="E228" s="291">
        <v>4373</v>
      </c>
      <c r="F228" s="321">
        <v>160.07317630917001</v>
      </c>
      <c r="G228" s="14" t="s">
        <v>649</v>
      </c>
    </row>
    <row r="229" spans="1:7" x14ac:dyDescent="0.2">
      <c r="A229" s="269" t="s">
        <v>650</v>
      </c>
      <c r="B229" s="376" t="str">
        <f t="shared" si="3"/>
        <v>West Pitkerro</v>
      </c>
      <c r="C229" s="269" t="s">
        <v>120</v>
      </c>
      <c r="D229" s="290">
        <v>15</v>
      </c>
      <c r="E229" s="291">
        <v>6520</v>
      </c>
      <c r="F229" s="321">
        <v>230.061349693252</v>
      </c>
      <c r="G229" s="14" t="s">
        <v>651</v>
      </c>
    </row>
    <row r="230" spans="1:7" x14ac:dyDescent="0.2">
      <c r="A230" s="269" t="s">
        <v>652</v>
      </c>
      <c r="B230" s="376" t="str">
        <f t="shared" si="3"/>
        <v>Whitfield</v>
      </c>
      <c r="C230" s="269" t="s">
        <v>120</v>
      </c>
      <c r="D230" s="290">
        <v>10</v>
      </c>
      <c r="E230" s="291">
        <v>6100</v>
      </c>
      <c r="F230" s="321">
        <v>163.93442622950801</v>
      </c>
      <c r="G230" s="14" t="s">
        <v>653</v>
      </c>
    </row>
    <row r="231" spans="1:7" x14ac:dyDescent="0.2">
      <c r="A231" s="269" t="s">
        <v>654</v>
      </c>
      <c r="B231" s="376" t="str">
        <f t="shared" si="3"/>
        <v>Fintry</v>
      </c>
      <c r="C231" s="269" t="s">
        <v>120</v>
      </c>
      <c r="D231" s="290">
        <v>26</v>
      </c>
      <c r="E231" s="291">
        <v>6392</v>
      </c>
      <c r="F231" s="321">
        <v>406.75844806007501</v>
      </c>
      <c r="G231" s="14" t="s">
        <v>655</v>
      </c>
    </row>
    <row r="232" spans="1:7" x14ac:dyDescent="0.2">
      <c r="A232" s="269" t="s">
        <v>656</v>
      </c>
      <c r="B232" s="376" t="str">
        <f t="shared" si="3"/>
        <v>Linlathen and Midcraigie</v>
      </c>
      <c r="C232" s="269" t="s">
        <v>120</v>
      </c>
      <c r="D232" s="290">
        <v>23</v>
      </c>
      <c r="E232" s="291">
        <v>5237</v>
      </c>
      <c r="F232" s="321">
        <v>439.182738208898</v>
      </c>
      <c r="G232" s="14" t="s">
        <v>657</v>
      </c>
    </row>
    <row r="233" spans="1:7" x14ac:dyDescent="0.2">
      <c r="A233" s="269" t="s">
        <v>658</v>
      </c>
      <c r="B233" s="376" t="str">
        <f t="shared" si="3"/>
        <v>Caird Park</v>
      </c>
      <c r="C233" s="269" t="s">
        <v>120</v>
      </c>
      <c r="D233" s="290">
        <v>8</v>
      </c>
      <c r="E233" s="291">
        <v>3288</v>
      </c>
      <c r="F233" s="321">
        <v>243.30900243309</v>
      </c>
      <c r="G233" s="14" t="s">
        <v>659</v>
      </c>
    </row>
    <row r="234" spans="1:7" x14ac:dyDescent="0.2">
      <c r="A234" s="269" t="s">
        <v>660</v>
      </c>
      <c r="B234" s="376" t="str">
        <f t="shared" si="3"/>
        <v>Kirkton</v>
      </c>
      <c r="C234" s="269" t="s">
        <v>120</v>
      </c>
      <c r="D234" s="290">
        <v>13</v>
      </c>
      <c r="E234" s="291">
        <v>4085</v>
      </c>
      <c r="F234" s="321">
        <v>318.23745410036702</v>
      </c>
      <c r="G234" s="14" t="s">
        <v>661</v>
      </c>
    </row>
    <row r="235" spans="1:7" x14ac:dyDescent="0.2">
      <c r="A235" s="269" t="s">
        <v>662</v>
      </c>
      <c r="B235" s="376" t="str">
        <f t="shared" si="3"/>
        <v>Downfield</v>
      </c>
      <c r="C235" s="269" t="s">
        <v>120</v>
      </c>
      <c r="D235" s="290">
        <v>12</v>
      </c>
      <c r="E235" s="291">
        <v>4770</v>
      </c>
      <c r="F235" s="321">
        <v>251.572327044025</v>
      </c>
      <c r="G235" s="14" t="s">
        <v>663</v>
      </c>
    </row>
    <row r="236" spans="1:7" x14ac:dyDescent="0.2">
      <c r="A236" s="269" t="s">
        <v>664</v>
      </c>
      <c r="B236" s="376" t="str">
        <f t="shared" si="3"/>
        <v>Fairmuir</v>
      </c>
      <c r="C236" s="269" t="s">
        <v>120</v>
      </c>
      <c r="D236" s="290">
        <v>13</v>
      </c>
      <c r="E236" s="291">
        <v>3683</v>
      </c>
      <c r="F236" s="321">
        <v>352.97311973934302</v>
      </c>
      <c r="G236" s="14" t="s">
        <v>665</v>
      </c>
    </row>
    <row r="237" spans="1:7" x14ac:dyDescent="0.2">
      <c r="A237" s="269" t="s">
        <v>666</v>
      </c>
      <c r="B237" s="376" t="str">
        <f t="shared" si="3"/>
        <v>Law</v>
      </c>
      <c r="C237" s="269" t="s">
        <v>120</v>
      </c>
      <c r="D237" s="290">
        <v>23</v>
      </c>
      <c r="E237" s="291">
        <v>4670</v>
      </c>
      <c r="F237" s="321">
        <v>492.50535331905797</v>
      </c>
      <c r="G237" s="14" t="s">
        <v>667</v>
      </c>
    </row>
    <row r="238" spans="1:7" x14ac:dyDescent="0.2">
      <c r="A238" s="269" t="s">
        <v>668</v>
      </c>
      <c r="B238" s="376" t="str">
        <f t="shared" si="3"/>
        <v>Balgay</v>
      </c>
      <c r="C238" s="269" t="s">
        <v>120</v>
      </c>
      <c r="D238" s="290">
        <v>14</v>
      </c>
      <c r="E238" s="291">
        <v>3813</v>
      </c>
      <c r="F238" s="321">
        <v>367.16496197219999</v>
      </c>
      <c r="G238" s="14" t="s">
        <v>669</v>
      </c>
    </row>
    <row r="239" spans="1:7" x14ac:dyDescent="0.2">
      <c r="A239" s="269" t="s">
        <v>670</v>
      </c>
      <c r="B239" s="376" t="str">
        <f t="shared" si="3"/>
        <v>Menzieshill</v>
      </c>
      <c r="C239" s="269" t="s">
        <v>120</v>
      </c>
      <c r="D239" s="290">
        <v>18</v>
      </c>
      <c r="E239" s="291">
        <v>4406</v>
      </c>
      <c r="F239" s="321">
        <v>408.53381752156201</v>
      </c>
      <c r="G239" s="14" t="s">
        <v>671</v>
      </c>
    </row>
    <row r="240" spans="1:7" x14ac:dyDescent="0.2">
      <c r="A240" s="269" t="s">
        <v>672</v>
      </c>
      <c r="B240" s="376" t="str">
        <f t="shared" si="3"/>
        <v>Charleston</v>
      </c>
      <c r="C240" s="269" t="s">
        <v>120</v>
      </c>
      <c r="D240" s="290">
        <v>11</v>
      </c>
      <c r="E240" s="291">
        <v>4250</v>
      </c>
      <c r="F240" s="321">
        <v>258.82352941176498</v>
      </c>
      <c r="G240" s="14" t="s">
        <v>673</v>
      </c>
    </row>
    <row r="241" spans="1:7" x14ac:dyDescent="0.2">
      <c r="A241" s="269" t="s">
        <v>674</v>
      </c>
      <c r="B241" s="376" t="str">
        <f t="shared" si="3"/>
        <v>Lochee</v>
      </c>
      <c r="C241" s="269" t="s">
        <v>120</v>
      </c>
      <c r="D241" s="290">
        <v>17</v>
      </c>
      <c r="E241" s="291">
        <v>5564</v>
      </c>
      <c r="F241" s="321">
        <v>305.53558590941799</v>
      </c>
      <c r="G241" s="14" t="s">
        <v>675</v>
      </c>
    </row>
    <row r="242" spans="1:7" x14ac:dyDescent="0.2">
      <c r="A242" s="269" t="s">
        <v>676</v>
      </c>
      <c r="B242" s="376" t="str">
        <f t="shared" si="3"/>
        <v>Ardler and St Marys</v>
      </c>
      <c r="C242" s="269" t="s">
        <v>120</v>
      </c>
      <c r="D242" s="290">
        <v>13</v>
      </c>
      <c r="E242" s="291">
        <v>6025</v>
      </c>
      <c r="F242" s="321">
        <v>215.76763485477201</v>
      </c>
      <c r="G242" s="14" t="s">
        <v>677</v>
      </c>
    </row>
    <row r="243" spans="1:7" x14ac:dyDescent="0.2">
      <c r="A243" s="269" t="s">
        <v>678</v>
      </c>
      <c r="B243" s="376" t="str">
        <f t="shared" si="3"/>
        <v>Western Edge</v>
      </c>
      <c r="C243" s="269" t="s">
        <v>120</v>
      </c>
      <c r="D243" s="290">
        <v>4</v>
      </c>
      <c r="E243" s="291">
        <v>4521</v>
      </c>
      <c r="F243" s="321">
        <v>88.476000884759998</v>
      </c>
      <c r="G243" s="14" t="s">
        <v>679</v>
      </c>
    </row>
    <row r="244" spans="1:7" x14ac:dyDescent="0.2">
      <c r="A244" s="269" t="s">
        <v>680</v>
      </c>
      <c r="B244" s="376" t="str">
        <f t="shared" si="3"/>
        <v>Doon Valley South</v>
      </c>
      <c r="C244" s="269" t="s">
        <v>121</v>
      </c>
      <c r="D244" s="290">
        <v>22</v>
      </c>
      <c r="E244" s="291">
        <v>3134</v>
      </c>
      <c r="F244" s="321">
        <v>701.97830248883201</v>
      </c>
      <c r="G244" s="14" t="s">
        <v>681</v>
      </c>
    </row>
    <row r="245" spans="1:7" x14ac:dyDescent="0.2">
      <c r="A245" s="269" t="s">
        <v>682</v>
      </c>
      <c r="B245" s="376" t="str">
        <f t="shared" si="3"/>
        <v>Doon Valley North</v>
      </c>
      <c r="C245" s="269" t="s">
        <v>121</v>
      </c>
      <c r="D245" s="290">
        <v>24</v>
      </c>
      <c r="E245" s="291">
        <v>4171</v>
      </c>
      <c r="F245" s="321">
        <v>575.40158235435194</v>
      </c>
      <c r="G245" s="14" t="s">
        <v>683</v>
      </c>
    </row>
    <row r="246" spans="1:7" x14ac:dyDescent="0.2">
      <c r="A246" s="269" t="s">
        <v>684</v>
      </c>
      <c r="B246" s="376" t="str">
        <f t="shared" si="3"/>
        <v>Mauchline Rural</v>
      </c>
      <c r="C246" s="269" t="s">
        <v>121</v>
      </c>
      <c r="D246" s="290">
        <v>8</v>
      </c>
      <c r="E246" s="291">
        <v>4922</v>
      </c>
      <c r="F246" s="321">
        <v>162.53555465258</v>
      </c>
      <c r="G246" s="14" t="s">
        <v>685</v>
      </c>
    </row>
    <row r="247" spans="1:7" x14ac:dyDescent="0.2">
      <c r="A247" s="269" t="s">
        <v>686</v>
      </c>
      <c r="B247" s="376" t="str">
        <f t="shared" si="3"/>
        <v>Drongan</v>
      </c>
      <c r="C247" s="269" t="s">
        <v>121</v>
      </c>
      <c r="D247" s="290">
        <v>8</v>
      </c>
      <c r="E247" s="291">
        <v>3050</v>
      </c>
      <c r="F247" s="321">
        <v>262.29508196721298</v>
      </c>
      <c r="G247" s="14" t="s">
        <v>687</v>
      </c>
    </row>
    <row r="248" spans="1:7" x14ac:dyDescent="0.2">
      <c r="A248" s="269" t="s">
        <v>688</v>
      </c>
      <c r="B248" s="376" t="str">
        <f t="shared" si="3"/>
        <v>Mauchline</v>
      </c>
      <c r="C248" s="269" t="s">
        <v>121</v>
      </c>
      <c r="D248" s="290">
        <v>9</v>
      </c>
      <c r="E248" s="291">
        <v>3891</v>
      </c>
      <c r="F248" s="321">
        <v>231.30300693909001</v>
      </c>
      <c r="G248" s="14" t="s">
        <v>689</v>
      </c>
    </row>
    <row r="249" spans="1:7" x14ac:dyDescent="0.2">
      <c r="A249" s="269" t="s">
        <v>690</v>
      </c>
      <c r="B249" s="376" t="str">
        <f t="shared" si="3"/>
        <v>Cumnock Rural</v>
      </c>
      <c r="C249" s="269" t="s">
        <v>121</v>
      </c>
      <c r="D249" s="290">
        <v>9</v>
      </c>
      <c r="E249" s="291">
        <v>4718</v>
      </c>
      <c r="F249" s="321">
        <v>190.75879610004199</v>
      </c>
      <c r="G249" s="14" t="s">
        <v>691</v>
      </c>
    </row>
    <row r="250" spans="1:7" x14ac:dyDescent="0.2">
      <c r="A250" s="269" t="s">
        <v>692</v>
      </c>
      <c r="B250" s="376" t="str">
        <f t="shared" si="3"/>
        <v>New Cumnock</v>
      </c>
      <c r="C250" s="269" t="s">
        <v>121</v>
      </c>
      <c r="D250" s="290">
        <v>17</v>
      </c>
      <c r="E250" s="291">
        <v>2581</v>
      </c>
      <c r="F250" s="321">
        <v>658.65943432777999</v>
      </c>
      <c r="G250" s="14" t="s">
        <v>693</v>
      </c>
    </row>
    <row r="251" spans="1:7" x14ac:dyDescent="0.2">
      <c r="A251" s="269" t="s">
        <v>694</v>
      </c>
      <c r="B251" s="376" t="str">
        <f t="shared" si="3"/>
        <v>Cumnock South and Craigens</v>
      </c>
      <c r="C251" s="269" t="s">
        <v>121</v>
      </c>
      <c r="D251" s="290">
        <v>16</v>
      </c>
      <c r="E251" s="291">
        <v>4718</v>
      </c>
      <c r="F251" s="321">
        <v>339.12674862229801</v>
      </c>
      <c r="G251" s="14" t="s">
        <v>695</v>
      </c>
    </row>
    <row r="252" spans="1:7" x14ac:dyDescent="0.2">
      <c r="A252" s="269" t="s">
        <v>696</v>
      </c>
      <c r="B252" s="376" t="str">
        <f t="shared" si="3"/>
        <v>Cumnock North</v>
      </c>
      <c r="C252" s="269" t="s">
        <v>121</v>
      </c>
      <c r="D252" s="290">
        <v>13</v>
      </c>
      <c r="E252" s="291">
        <v>3840</v>
      </c>
      <c r="F252" s="321">
        <v>338.54166666666703</v>
      </c>
      <c r="G252" s="14" t="s">
        <v>697</v>
      </c>
    </row>
    <row r="253" spans="1:7" x14ac:dyDescent="0.2">
      <c r="A253" s="269" t="s">
        <v>698</v>
      </c>
      <c r="B253" s="376" t="str">
        <f t="shared" si="3"/>
        <v>Auchinleck</v>
      </c>
      <c r="C253" s="269" t="s">
        <v>121</v>
      </c>
      <c r="D253" s="290">
        <v>6</v>
      </c>
      <c r="E253" s="291">
        <v>3634</v>
      </c>
      <c r="F253" s="321">
        <v>165.10731975784299</v>
      </c>
      <c r="G253" s="14" t="s">
        <v>699</v>
      </c>
    </row>
    <row r="254" spans="1:7" x14ac:dyDescent="0.2">
      <c r="A254" s="269" t="s">
        <v>700</v>
      </c>
      <c r="B254" s="376" t="str">
        <f t="shared" si="3"/>
        <v>Northern and Irvine Valley Rural</v>
      </c>
      <c r="C254" s="269" t="s">
        <v>121</v>
      </c>
      <c r="D254" s="290">
        <v>15</v>
      </c>
      <c r="E254" s="291">
        <v>6289</v>
      </c>
      <c r="F254" s="321">
        <v>238.511687072667</v>
      </c>
      <c r="G254" s="14" t="s">
        <v>701</v>
      </c>
    </row>
    <row r="255" spans="1:7" x14ac:dyDescent="0.2">
      <c r="A255" s="269" t="s">
        <v>702</v>
      </c>
      <c r="B255" s="376" t="str">
        <f t="shared" si="3"/>
        <v>Stewarton East</v>
      </c>
      <c r="C255" s="269" t="s">
        <v>121</v>
      </c>
      <c r="D255" s="290">
        <v>4</v>
      </c>
      <c r="E255" s="291">
        <v>4068</v>
      </c>
      <c r="F255" s="321">
        <v>98.328416912487697</v>
      </c>
      <c r="G255" s="14" t="s">
        <v>703</v>
      </c>
    </row>
    <row r="256" spans="1:7" x14ac:dyDescent="0.2">
      <c r="A256" s="269" t="s">
        <v>704</v>
      </c>
      <c r="B256" s="376" t="str">
        <f t="shared" si="3"/>
        <v>Stewarton West</v>
      </c>
      <c r="C256" s="269" t="s">
        <v>121</v>
      </c>
      <c r="D256" s="290">
        <v>8</v>
      </c>
      <c r="E256" s="291">
        <v>2530</v>
      </c>
      <c r="F256" s="321">
        <v>316.20553359683799</v>
      </c>
      <c r="G256" s="14" t="s">
        <v>705</v>
      </c>
    </row>
    <row r="257" spans="1:7" x14ac:dyDescent="0.2">
      <c r="A257" s="269" t="s">
        <v>706</v>
      </c>
      <c r="B257" s="376" t="str">
        <f t="shared" si="3"/>
        <v>Darvel</v>
      </c>
      <c r="C257" s="269" t="s">
        <v>121</v>
      </c>
      <c r="D257" s="290">
        <v>9</v>
      </c>
      <c r="E257" s="291">
        <v>3796</v>
      </c>
      <c r="F257" s="321">
        <v>237.09167544784</v>
      </c>
      <c r="G257" s="14" t="s">
        <v>707</v>
      </c>
    </row>
    <row r="258" spans="1:7" x14ac:dyDescent="0.2">
      <c r="A258" s="269" t="s">
        <v>708</v>
      </c>
      <c r="B258" s="376" t="str">
        <f t="shared" si="3"/>
        <v>Newmilns</v>
      </c>
      <c r="C258" s="269" t="s">
        <v>121</v>
      </c>
      <c r="D258" s="290">
        <v>5</v>
      </c>
      <c r="E258" s="291">
        <v>2716</v>
      </c>
      <c r="F258" s="321">
        <v>184.094256259205</v>
      </c>
      <c r="G258" s="14" t="s">
        <v>709</v>
      </c>
    </row>
    <row r="259" spans="1:7" x14ac:dyDescent="0.2">
      <c r="A259" s="269" t="s">
        <v>710</v>
      </c>
      <c r="B259" s="376" t="str">
        <f t="shared" si="3"/>
        <v>Galston</v>
      </c>
      <c r="C259" s="269" t="s">
        <v>121</v>
      </c>
      <c r="D259" s="290">
        <v>4</v>
      </c>
      <c r="E259" s="291">
        <v>4701</v>
      </c>
      <c r="F259" s="321">
        <v>85.0882790895554</v>
      </c>
      <c r="G259" s="14" t="s">
        <v>711</v>
      </c>
    </row>
    <row r="260" spans="1:7" x14ac:dyDescent="0.2">
      <c r="A260" s="269" t="s">
        <v>712</v>
      </c>
      <c r="B260" s="376" t="str">
        <f t="shared" ref="B260:B323" si="4">HYPERLINK(CONCATENATE("https://statistics.gov.scot/atlas/resource?uri=http%3A%2F%2Fstatistics.gov.scot%2Fid%2Fstatistical-geography%2F",A260),G260)</f>
        <v>Earlston and Hurlford Rural</v>
      </c>
      <c r="C260" s="269" t="s">
        <v>121</v>
      </c>
      <c r="D260" s="290">
        <v>26</v>
      </c>
      <c r="E260" s="291">
        <v>5510</v>
      </c>
      <c r="F260" s="321">
        <v>471.86932849364803</v>
      </c>
      <c r="G260" s="14" t="s">
        <v>713</v>
      </c>
    </row>
    <row r="261" spans="1:7" x14ac:dyDescent="0.2">
      <c r="A261" s="269" t="s">
        <v>714</v>
      </c>
      <c r="B261" s="376" t="str">
        <f t="shared" si="4"/>
        <v>Shortlees</v>
      </c>
      <c r="C261" s="269" t="s">
        <v>121</v>
      </c>
      <c r="D261" s="290">
        <v>13</v>
      </c>
      <c r="E261" s="291">
        <v>4385</v>
      </c>
      <c r="F261" s="321">
        <v>296.465222348917</v>
      </c>
      <c r="G261" s="14" t="s">
        <v>715</v>
      </c>
    </row>
    <row r="262" spans="1:7" x14ac:dyDescent="0.2">
      <c r="A262" s="269" t="s">
        <v>716</v>
      </c>
      <c r="B262" s="376" t="str">
        <f t="shared" si="4"/>
        <v>Bellfield and Kirkstyle</v>
      </c>
      <c r="C262" s="269" t="s">
        <v>121</v>
      </c>
      <c r="D262" s="290">
        <v>17</v>
      </c>
      <c r="E262" s="291">
        <v>4307</v>
      </c>
      <c r="F262" s="321">
        <v>394.70629208265598</v>
      </c>
      <c r="G262" s="14" t="s">
        <v>717</v>
      </c>
    </row>
    <row r="263" spans="1:7" x14ac:dyDescent="0.2">
      <c r="A263" s="269" t="s">
        <v>718</v>
      </c>
      <c r="B263" s="376" t="str">
        <f t="shared" si="4"/>
        <v>Kilmarnock South Central and Caprington</v>
      </c>
      <c r="C263" s="269" t="s">
        <v>121</v>
      </c>
      <c r="D263" s="290">
        <v>10</v>
      </c>
      <c r="E263" s="291">
        <v>2787</v>
      </c>
      <c r="F263" s="321">
        <v>358.80875493361998</v>
      </c>
      <c r="G263" s="14" t="s">
        <v>719</v>
      </c>
    </row>
    <row r="264" spans="1:7" x14ac:dyDescent="0.2">
      <c r="A264" s="269" t="s">
        <v>720</v>
      </c>
      <c r="B264" s="376" t="str">
        <f t="shared" si="4"/>
        <v>Piersland</v>
      </c>
      <c r="C264" s="269" t="s">
        <v>121</v>
      </c>
      <c r="D264" s="290">
        <v>12</v>
      </c>
      <c r="E264" s="291">
        <v>3151</v>
      </c>
      <c r="F264" s="321">
        <v>380.83148206918401</v>
      </c>
      <c r="G264" s="14" t="s">
        <v>721</v>
      </c>
    </row>
    <row r="265" spans="1:7" x14ac:dyDescent="0.2">
      <c r="A265" s="269" t="s">
        <v>722</v>
      </c>
      <c r="B265" s="376" t="str">
        <f t="shared" si="4"/>
        <v>New Farm Loch South</v>
      </c>
      <c r="C265" s="269" t="s">
        <v>121</v>
      </c>
      <c r="D265" s="290">
        <v>10</v>
      </c>
      <c r="E265" s="291">
        <v>2805</v>
      </c>
      <c r="F265" s="321">
        <v>356.50623885917997</v>
      </c>
      <c r="G265" s="14" t="s">
        <v>723</v>
      </c>
    </row>
    <row r="266" spans="1:7" x14ac:dyDescent="0.2">
      <c r="A266" s="269" t="s">
        <v>724</v>
      </c>
      <c r="B266" s="376" t="str">
        <f t="shared" si="4"/>
        <v>Dean and New Farm Loch North</v>
      </c>
      <c r="C266" s="269" t="s">
        <v>121</v>
      </c>
      <c r="D266" s="290">
        <v>7</v>
      </c>
      <c r="E266" s="291">
        <v>3605</v>
      </c>
      <c r="F266" s="321">
        <v>194.17475728155301</v>
      </c>
      <c r="G266" s="14" t="s">
        <v>725</v>
      </c>
    </row>
    <row r="267" spans="1:7" x14ac:dyDescent="0.2">
      <c r="A267" s="269" t="s">
        <v>726</v>
      </c>
      <c r="B267" s="376" t="str">
        <f t="shared" si="4"/>
        <v>Southcraig and Beansburn</v>
      </c>
      <c r="C267" s="269" t="s">
        <v>121</v>
      </c>
      <c r="D267" s="290">
        <v>7</v>
      </c>
      <c r="E267" s="291">
        <v>5796</v>
      </c>
      <c r="F267" s="321">
        <v>120.772946859903</v>
      </c>
      <c r="G267" s="14" t="s">
        <v>727</v>
      </c>
    </row>
    <row r="268" spans="1:7" x14ac:dyDescent="0.2">
      <c r="A268" s="269" t="s">
        <v>728</v>
      </c>
      <c r="B268" s="376" t="str">
        <f t="shared" si="4"/>
        <v>Altonhill North and Onthank</v>
      </c>
      <c r="C268" s="269" t="s">
        <v>121</v>
      </c>
      <c r="D268" s="290">
        <v>23</v>
      </c>
      <c r="E268" s="291">
        <v>4513</v>
      </c>
      <c r="F268" s="321">
        <v>509.63882118324898</v>
      </c>
      <c r="G268" s="14" t="s">
        <v>729</v>
      </c>
    </row>
    <row r="269" spans="1:7" x14ac:dyDescent="0.2">
      <c r="A269" s="269" t="s">
        <v>730</v>
      </c>
      <c r="B269" s="376" t="str">
        <f t="shared" si="4"/>
        <v>Altonhill South, Longpark and Hillhead</v>
      </c>
      <c r="C269" s="269" t="s">
        <v>121</v>
      </c>
      <c r="D269" s="290">
        <v>10</v>
      </c>
      <c r="E269" s="291">
        <v>4819</v>
      </c>
      <c r="F269" s="321">
        <v>207.511931936086</v>
      </c>
      <c r="G269" s="14" t="s">
        <v>731</v>
      </c>
    </row>
    <row r="270" spans="1:7" x14ac:dyDescent="0.2">
      <c r="A270" s="269" t="s">
        <v>732</v>
      </c>
      <c r="B270" s="376" t="str">
        <f t="shared" si="4"/>
        <v>Bonnyton and Town Centre</v>
      </c>
      <c r="C270" s="269" t="s">
        <v>121</v>
      </c>
      <c r="D270" s="290">
        <v>13</v>
      </c>
      <c r="E270" s="291">
        <v>3741</v>
      </c>
      <c r="F270" s="321">
        <v>347.50066827051597</v>
      </c>
      <c r="G270" s="14" t="s">
        <v>733</v>
      </c>
    </row>
    <row r="271" spans="1:7" x14ac:dyDescent="0.2">
      <c r="A271" s="269" t="s">
        <v>734</v>
      </c>
      <c r="B271" s="376" t="str">
        <f t="shared" si="4"/>
        <v>Grange, Howard and Gargieston</v>
      </c>
      <c r="C271" s="269" t="s">
        <v>121</v>
      </c>
      <c r="D271" s="290">
        <v>9</v>
      </c>
      <c r="E271" s="291">
        <v>6125</v>
      </c>
      <c r="F271" s="321">
        <v>146.93877551020401</v>
      </c>
      <c r="G271" s="14" t="s">
        <v>735</v>
      </c>
    </row>
    <row r="272" spans="1:7" x14ac:dyDescent="0.2">
      <c r="A272" s="269" t="s">
        <v>736</v>
      </c>
      <c r="B272" s="376" t="str">
        <f t="shared" si="4"/>
        <v>Crosshouse, Gatehead and Kilmaurs Rural</v>
      </c>
      <c r="C272" s="269" t="s">
        <v>121</v>
      </c>
      <c r="D272" s="290">
        <v>25</v>
      </c>
      <c r="E272" s="291">
        <v>4696</v>
      </c>
      <c r="F272" s="321">
        <v>532.36797274276</v>
      </c>
      <c r="G272" s="14" t="s">
        <v>737</v>
      </c>
    </row>
    <row r="273" spans="1:7" x14ac:dyDescent="0.2">
      <c r="A273" s="269" t="s">
        <v>738</v>
      </c>
      <c r="B273" s="376" t="str">
        <f t="shared" si="4"/>
        <v>Kilmaurs</v>
      </c>
      <c r="C273" s="269" t="s">
        <v>121</v>
      </c>
      <c r="D273" s="290">
        <v>10</v>
      </c>
      <c r="E273" s="291">
        <v>2601</v>
      </c>
      <c r="F273" s="321">
        <v>384.467512495194</v>
      </c>
      <c r="G273" s="14" t="s">
        <v>739</v>
      </c>
    </row>
    <row r="274" spans="1:7" x14ac:dyDescent="0.2">
      <c r="A274" s="269" t="s">
        <v>740</v>
      </c>
      <c r="B274" s="376" t="str">
        <f t="shared" si="4"/>
        <v>West Clober and Mains Estate</v>
      </c>
      <c r="C274" s="269" t="s">
        <v>122</v>
      </c>
      <c r="D274" s="290">
        <v>8</v>
      </c>
      <c r="E274" s="291">
        <v>2725</v>
      </c>
      <c r="F274" s="321">
        <v>293.57798165137598</v>
      </c>
      <c r="G274" s="14" t="s">
        <v>741</v>
      </c>
    </row>
    <row r="275" spans="1:7" x14ac:dyDescent="0.2">
      <c r="A275" s="269" t="s">
        <v>742</v>
      </c>
      <c r="B275" s="376" t="str">
        <f t="shared" si="4"/>
        <v>East Clober and Mains Estate</v>
      </c>
      <c r="C275" s="269" t="s">
        <v>122</v>
      </c>
      <c r="D275" s="290">
        <v>12</v>
      </c>
      <c r="E275" s="291">
        <v>3442</v>
      </c>
      <c r="F275" s="321">
        <v>348.634514816967</v>
      </c>
      <c r="G275" s="14" t="s">
        <v>743</v>
      </c>
    </row>
    <row r="276" spans="1:7" x14ac:dyDescent="0.2">
      <c r="A276" s="269" t="s">
        <v>744</v>
      </c>
      <c r="B276" s="376" t="str">
        <f t="shared" si="4"/>
        <v>Barloch</v>
      </c>
      <c r="C276" s="269" t="s">
        <v>122</v>
      </c>
      <c r="D276" s="290">
        <v>6</v>
      </c>
      <c r="E276" s="291">
        <v>3257</v>
      </c>
      <c r="F276" s="321">
        <v>184.218606079214</v>
      </c>
      <c r="G276" s="14" t="s">
        <v>745</v>
      </c>
    </row>
    <row r="277" spans="1:7" x14ac:dyDescent="0.2">
      <c r="A277" s="269" t="s">
        <v>746</v>
      </c>
      <c r="B277" s="376" t="str">
        <f t="shared" si="4"/>
        <v>Keystone and Dougalston</v>
      </c>
      <c r="C277" s="269" t="s">
        <v>122</v>
      </c>
      <c r="D277" s="290">
        <v>14</v>
      </c>
      <c r="E277" s="291">
        <v>4148</v>
      </c>
      <c r="F277" s="321">
        <v>337.51205400192902</v>
      </c>
      <c r="G277" s="14" t="s">
        <v>747</v>
      </c>
    </row>
    <row r="278" spans="1:7" x14ac:dyDescent="0.2">
      <c r="A278" s="269" t="s">
        <v>748</v>
      </c>
      <c r="B278" s="376" t="str">
        <f t="shared" si="4"/>
        <v>Kilmardinny East</v>
      </c>
      <c r="C278" s="269" t="s">
        <v>122</v>
      </c>
      <c r="D278" s="290">
        <v>9</v>
      </c>
      <c r="E278" s="291">
        <v>3324</v>
      </c>
      <c r="F278" s="321">
        <v>270.75812274368201</v>
      </c>
      <c r="G278" s="14" t="s">
        <v>749</v>
      </c>
    </row>
    <row r="279" spans="1:7" x14ac:dyDescent="0.2">
      <c r="A279" s="269" t="s">
        <v>750</v>
      </c>
      <c r="B279" s="376" t="str">
        <f t="shared" si="4"/>
        <v>Kilmardinny West</v>
      </c>
      <c r="C279" s="269" t="s">
        <v>122</v>
      </c>
      <c r="D279" s="290">
        <v>13</v>
      </c>
      <c r="E279" s="291">
        <v>3756</v>
      </c>
      <c r="F279" s="321">
        <v>346.112886048988</v>
      </c>
      <c r="G279" s="14" t="s">
        <v>751</v>
      </c>
    </row>
    <row r="280" spans="1:7" x14ac:dyDescent="0.2">
      <c r="A280" s="269" t="s">
        <v>752</v>
      </c>
      <c r="B280" s="376" t="str">
        <f t="shared" si="4"/>
        <v>North Castlehill and Thorn</v>
      </c>
      <c r="C280" s="269" t="s">
        <v>122</v>
      </c>
      <c r="D280" s="290">
        <v>30</v>
      </c>
      <c r="E280" s="291">
        <v>4429</v>
      </c>
      <c r="F280" s="321">
        <v>677.35380447053501</v>
      </c>
      <c r="G280" s="14" t="s">
        <v>753</v>
      </c>
    </row>
    <row r="281" spans="1:7" x14ac:dyDescent="0.2">
      <c r="A281" s="269" t="s">
        <v>754</v>
      </c>
      <c r="B281" s="376" t="str">
        <f t="shared" si="4"/>
        <v>South Castlehill and Thorn</v>
      </c>
      <c r="C281" s="269" t="s">
        <v>122</v>
      </c>
      <c r="D281" s="290">
        <v>10</v>
      </c>
      <c r="E281" s="291">
        <v>4189</v>
      </c>
      <c r="F281" s="321">
        <v>238.72045834328</v>
      </c>
      <c r="G281" s="14" t="s">
        <v>755</v>
      </c>
    </row>
    <row r="282" spans="1:7" x14ac:dyDescent="0.2">
      <c r="A282" s="269" t="s">
        <v>756</v>
      </c>
      <c r="B282" s="376" t="str">
        <f t="shared" si="4"/>
        <v>Westerton West</v>
      </c>
      <c r="C282" s="269" t="s">
        <v>122</v>
      </c>
      <c r="D282" s="290">
        <v>6</v>
      </c>
      <c r="E282" s="291">
        <v>2806</v>
      </c>
      <c r="F282" s="321">
        <v>213.82751247327201</v>
      </c>
      <c r="G282" s="14" t="s">
        <v>757</v>
      </c>
    </row>
    <row r="283" spans="1:7" x14ac:dyDescent="0.2">
      <c r="A283" s="269" t="s">
        <v>758</v>
      </c>
      <c r="B283" s="376" t="str">
        <f t="shared" si="4"/>
        <v>Westerton East</v>
      </c>
      <c r="C283" s="269" t="s">
        <v>122</v>
      </c>
      <c r="D283" s="290">
        <v>26</v>
      </c>
      <c r="E283" s="291">
        <v>3628</v>
      </c>
      <c r="F283" s="321">
        <v>716.64829106946002</v>
      </c>
      <c r="G283" s="14" t="s">
        <v>759</v>
      </c>
    </row>
    <row r="284" spans="1:7" x14ac:dyDescent="0.2">
      <c r="A284" s="269" t="s">
        <v>760</v>
      </c>
      <c r="B284" s="376" t="str">
        <f t="shared" si="4"/>
        <v>Kessington West</v>
      </c>
      <c r="C284" s="269" t="s">
        <v>122</v>
      </c>
      <c r="D284" s="290">
        <v>6</v>
      </c>
      <c r="E284" s="291">
        <v>3231</v>
      </c>
      <c r="F284" s="321">
        <v>185.701021355617</v>
      </c>
      <c r="G284" s="14" t="s">
        <v>761</v>
      </c>
    </row>
    <row r="285" spans="1:7" x14ac:dyDescent="0.2">
      <c r="A285" s="269" t="s">
        <v>762</v>
      </c>
      <c r="B285" s="376" t="str">
        <f t="shared" si="4"/>
        <v>Kessington East</v>
      </c>
      <c r="C285" s="269" t="s">
        <v>122</v>
      </c>
      <c r="D285" s="290">
        <v>2</v>
      </c>
      <c r="E285" s="291">
        <v>2898</v>
      </c>
      <c r="F285" s="321">
        <v>69.013112491373406</v>
      </c>
      <c r="G285" s="14" t="s">
        <v>763</v>
      </c>
    </row>
    <row r="286" spans="1:7" x14ac:dyDescent="0.2">
      <c r="A286" s="269" t="s">
        <v>764</v>
      </c>
      <c r="B286" s="376" t="str">
        <f t="shared" si="4"/>
        <v>Torrance and Balmore</v>
      </c>
      <c r="C286" s="269" t="s">
        <v>122</v>
      </c>
      <c r="D286" s="290">
        <v>3</v>
      </c>
      <c r="E286" s="291">
        <v>2820</v>
      </c>
      <c r="F286" s="321">
        <v>106.38297872340399</v>
      </c>
      <c r="G286" s="14" t="s">
        <v>765</v>
      </c>
    </row>
    <row r="287" spans="1:7" x14ac:dyDescent="0.2">
      <c r="A287" s="269" t="s">
        <v>766</v>
      </c>
      <c r="B287" s="376" t="str">
        <f t="shared" si="4"/>
        <v>Bishopbriggs North and Kenmure</v>
      </c>
      <c r="C287" s="269" t="s">
        <v>122</v>
      </c>
      <c r="D287" s="290">
        <v>12</v>
      </c>
      <c r="E287" s="291">
        <v>5026</v>
      </c>
      <c r="F287" s="321">
        <v>238.75845602865101</v>
      </c>
      <c r="G287" s="14" t="s">
        <v>767</v>
      </c>
    </row>
    <row r="288" spans="1:7" x14ac:dyDescent="0.2">
      <c r="A288" s="269" t="s">
        <v>768</v>
      </c>
      <c r="B288" s="376" t="str">
        <f t="shared" si="4"/>
        <v>Bishopbriggs West and Cadder</v>
      </c>
      <c r="C288" s="269" t="s">
        <v>122</v>
      </c>
      <c r="D288" s="290">
        <v>17</v>
      </c>
      <c r="E288" s="291">
        <v>6368</v>
      </c>
      <c r="F288" s="321">
        <v>266.95979899497502</v>
      </c>
      <c r="G288" s="14" t="s">
        <v>769</v>
      </c>
    </row>
    <row r="289" spans="1:7" x14ac:dyDescent="0.2">
      <c r="A289" s="269" t="s">
        <v>770</v>
      </c>
      <c r="B289" s="376" t="str">
        <f t="shared" si="4"/>
        <v>Auchinairn</v>
      </c>
      <c r="C289" s="269" t="s">
        <v>122</v>
      </c>
      <c r="D289" s="290">
        <v>25</v>
      </c>
      <c r="E289" s="291">
        <v>5744</v>
      </c>
      <c r="F289" s="321">
        <v>435.23676880222899</v>
      </c>
      <c r="G289" s="14" t="s">
        <v>771</v>
      </c>
    </row>
    <row r="290" spans="1:7" x14ac:dyDescent="0.2">
      <c r="A290" s="269" t="s">
        <v>772</v>
      </c>
      <c r="B290" s="376" t="str">
        <f t="shared" si="4"/>
        <v>Woodhill East</v>
      </c>
      <c r="C290" s="269" t="s">
        <v>122</v>
      </c>
      <c r="D290" s="290">
        <v>4</v>
      </c>
      <c r="E290" s="291">
        <v>2419</v>
      </c>
      <c r="F290" s="321">
        <v>165.35758577924801</v>
      </c>
      <c r="G290" s="14" t="s">
        <v>773</v>
      </c>
    </row>
    <row r="291" spans="1:7" x14ac:dyDescent="0.2">
      <c r="A291" s="269" t="s">
        <v>774</v>
      </c>
      <c r="B291" s="376" t="str">
        <f t="shared" si="4"/>
        <v>Woodhill West</v>
      </c>
      <c r="C291" s="269" t="s">
        <v>122</v>
      </c>
      <c r="D291" s="290">
        <v>16</v>
      </c>
      <c r="E291" s="291">
        <v>4136</v>
      </c>
      <c r="F291" s="321">
        <v>386.84719535783398</v>
      </c>
      <c r="G291" s="14" t="s">
        <v>775</v>
      </c>
    </row>
    <row r="292" spans="1:7" x14ac:dyDescent="0.2">
      <c r="A292" s="269" t="s">
        <v>776</v>
      </c>
      <c r="B292" s="376" t="str">
        <f t="shared" si="4"/>
        <v>Lenzie North</v>
      </c>
      <c r="C292" s="269" t="s">
        <v>122</v>
      </c>
      <c r="D292" s="290">
        <v>8</v>
      </c>
      <c r="E292" s="291">
        <v>5099</v>
      </c>
      <c r="F292" s="321">
        <v>156.89350853108499</v>
      </c>
      <c r="G292" s="14" t="s">
        <v>777</v>
      </c>
    </row>
    <row r="293" spans="1:7" x14ac:dyDescent="0.2">
      <c r="A293" s="269" t="s">
        <v>778</v>
      </c>
      <c r="B293" s="376" t="str">
        <f t="shared" si="4"/>
        <v>Lenzie South</v>
      </c>
      <c r="C293" s="269" t="s">
        <v>122</v>
      </c>
      <c r="D293" s="290">
        <v>4</v>
      </c>
      <c r="E293" s="291">
        <v>3323</v>
      </c>
      <c r="F293" s="321">
        <v>120.373156786037</v>
      </c>
      <c r="G293" s="14" t="s">
        <v>779</v>
      </c>
    </row>
    <row r="294" spans="1:7" x14ac:dyDescent="0.2">
      <c r="A294" s="269" t="s">
        <v>780</v>
      </c>
      <c r="B294" s="376" t="str">
        <f t="shared" si="4"/>
        <v>Kirkintilloch South</v>
      </c>
      <c r="C294" s="269" t="s">
        <v>122</v>
      </c>
      <c r="D294" s="290">
        <v>4</v>
      </c>
      <c r="E294" s="291">
        <v>3408</v>
      </c>
      <c r="F294" s="321">
        <v>117.370892018779</v>
      </c>
      <c r="G294" s="14" t="s">
        <v>781</v>
      </c>
    </row>
    <row r="295" spans="1:7" x14ac:dyDescent="0.2">
      <c r="A295" s="269" t="s">
        <v>782</v>
      </c>
      <c r="B295" s="376" t="str">
        <f t="shared" si="4"/>
        <v>Kirkintilloch West</v>
      </c>
      <c r="C295" s="269" t="s">
        <v>122</v>
      </c>
      <c r="D295" s="290">
        <v>17</v>
      </c>
      <c r="E295" s="291">
        <v>4193</v>
      </c>
      <c r="F295" s="321">
        <v>405.43763415215801</v>
      </c>
      <c r="G295" s="14" t="s">
        <v>783</v>
      </c>
    </row>
    <row r="296" spans="1:7" x14ac:dyDescent="0.2">
      <c r="A296" s="269" t="s">
        <v>784</v>
      </c>
      <c r="B296" s="376" t="str">
        <f t="shared" si="4"/>
        <v>Hillhead</v>
      </c>
      <c r="C296" s="269" t="s">
        <v>122</v>
      </c>
      <c r="D296" s="290">
        <v>9</v>
      </c>
      <c r="E296" s="291">
        <v>4131</v>
      </c>
      <c r="F296" s="321">
        <v>217.864923747277</v>
      </c>
      <c r="G296" s="14" t="s">
        <v>785</v>
      </c>
    </row>
    <row r="297" spans="1:7" x14ac:dyDescent="0.2">
      <c r="A297" s="269" t="s">
        <v>786</v>
      </c>
      <c r="B297" s="376" t="str">
        <f t="shared" si="4"/>
        <v>Rosebank and Waterside</v>
      </c>
      <c r="C297" s="269" t="s">
        <v>122</v>
      </c>
      <c r="D297" s="290">
        <v>12</v>
      </c>
      <c r="E297" s="291">
        <v>5568</v>
      </c>
      <c r="F297" s="321">
        <v>215.51724137931001</v>
      </c>
      <c r="G297" s="14" t="s">
        <v>787</v>
      </c>
    </row>
    <row r="298" spans="1:7" x14ac:dyDescent="0.2">
      <c r="A298" s="269" t="s">
        <v>788</v>
      </c>
      <c r="B298" s="376" t="str">
        <f t="shared" si="4"/>
        <v>Twechar and Harestanes East</v>
      </c>
      <c r="C298" s="269" t="s">
        <v>122</v>
      </c>
      <c r="D298" s="290">
        <v>3</v>
      </c>
      <c r="E298" s="291">
        <v>2860</v>
      </c>
      <c r="F298" s="321">
        <v>104.89510489510501</v>
      </c>
      <c r="G298" s="14" t="s">
        <v>789</v>
      </c>
    </row>
    <row r="299" spans="1:7" x14ac:dyDescent="0.2">
      <c r="A299" s="269" t="s">
        <v>790</v>
      </c>
      <c r="B299" s="376" t="str">
        <f t="shared" si="4"/>
        <v>Harestanes</v>
      </c>
      <c r="C299" s="269" t="s">
        <v>122</v>
      </c>
      <c r="D299" s="290">
        <v>10</v>
      </c>
      <c r="E299" s="291">
        <v>3144</v>
      </c>
      <c r="F299" s="321">
        <v>318.06615776081401</v>
      </c>
      <c r="G299" s="14" t="s">
        <v>791</v>
      </c>
    </row>
    <row r="300" spans="1:7" x14ac:dyDescent="0.2">
      <c r="A300" s="269" t="s">
        <v>792</v>
      </c>
      <c r="B300" s="376" t="str">
        <f t="shared" si="4"/>
        <v>Milton of Campsie</v>
      </c>
      <c r="C300" s="269" t="s">
        <v>122</v>
      </c>
      <c r="D300" s="290">
        <v>10</v>
      </c>
      <c r="E300" s="291">
        <v>4010</v>
      </c>
      <c r="F300" s="321">
        <v>249.37655860349099</v>
      </c>
      <c r="G300" s="14" t="s">
        <v>793</v>
      </c>
    </row>
    <row r="301" spans="1:7" x14ac:dyDescent="0.2">
      <c r="A301" s="269" t="s">
        <v>794</v>
      </c>
      <c r="B301" s="376" t="str">
        <f t="shared" si="4"/>
        <v>Lennoxtown</v>
      </c>
      <c r="C301" s="269" t="s">
        <v>122</v>
      </c>
      <c r="D301" s="290">
        <v>20</v>
      </c>
      <c r="E301" s="291">
        <v>4668</v>
      </c>
      <c r="F301" s="321">
        <v>428.449014567267</v>
      </c>
      <c r="G301" s="14" t="s">
        <v>795</v>
      </c>
    </row>
    <row r="302" spans="1:7" x14ac:dyDescent="0.2">
      <c r="A302" s="269" t="s">
        <v>796</v>
      </c>
      <c r="B302" s="376" t="str">
        <f t="shared" si="4"/>
        <v>IZ01</v>
      </c>
      <c r="C302" s="269" t="s">
        <v>123</v>
      </c>
      <c r="D302" s="290">
        <v>21</v>
      </c>
      <c r="E302" s="291">
        <v>7137</v>
      </c>
      <c r="F302" s="321">
        <v>294.24127784783502</v>
      </c>
      <c r="G302" s="14" t="s">
        <v>797</v>
      </c>
    </row>
    <row r="303" spans="1:7" x14ac:dyDescent="0.2">
      <c r="A303" s="269" t="s">
        <v>798</v>
      </c>
      <c r="B303" s="376" t="str">
        <f t="shared" si="4"/>
        <v>IZ02</v>
      </c>
      <c r="C303" s="269" t="s">
        <v>123</v>
      </c>
      <c r="D303" s="290">
        <v>4</v>
      </c>
      <c r="E303" s="291">
        <v>4500</v>
      </c>
      <c r="F303" s="321">
        <v>88.8888888888889</v>
      </c>
      <c r="G303" s="14" t="s">
        <v>799</v>
      </c>
    </row>
    <row r="304" spans="1:7" x14ac:dyDescent="0.2">
      <c r="A304" s="269" t="s">
        <v>800</v>
      </c>
      <c r="B304" s="376" t="str">
        <f t="shared" si="4"/>
        <v>IZ03</v>
      </c>
      <c r="C304" s="269" t="s">
        <v>123</v>
      </c>
      <c r="D304" s="290">
        <v>5</v>
      </c>
      <c r="E304" s="291">
        <v>2939</v>
      </c>
      <c r="F304" s="321">
        <v>170.125893160939</v>
      </c>
      <c r="G304" s="14" t="s">
        <v>801</v>
      </c>
    </row>
    <row r="305" spans="1:7" x14ac:dyDescent="0.2">
      <c r="A305" s="269" t="s">
        <v>802</v>
      </c>
      <c r="B305" s="376" t="str">
        <f t="shared" si="4"/>
        <v>IZ04</v>
      </c>
      <c r="C305" s="269" t="s">
        <v>123</v>
      </c>
      <c r="D305" s="290">
        <v>14</v>
      </c>
      <c r="E305" s="291">
        <v>4735</v>
      </c>
      <c r="F305" s="321">
        <v>295.67053854276702</v>
      </c>
      <c r="G305" s="14" t="s">
        <v>803</v>
      </c>
    </row>
    <row r="306" spans="1:7" x14ac:dyDescent="0.2">
      <c r="A306" s="269" t="s">
        <v>804</v>
      </c>
      <c r="B306" s="376" t="str">
        <f t="shared" si="4"/>
        <v>IZ05</v>
      </c>
      <c r="C306" s="269" t="s">
        <v>123</v>
      </c>
      <c r="D306" s="290">
        <v>13</v>
      </c>
      <c r="E306" s="291">
        <v>4665</v>
      </c>
      <c r="F306" s="321">
        <v>278.67095391211097</v>
      </c>
      <c r="G306" s="14" t="s">
        <v>805</v>
      </c>
    </row>
    <row r="307" spans="1:7" x14ac:dyDescent="0.2">
      <c r="A307" s="269" t="s">
        <v>806</v>
      </c>
      <c r="B307" s="376" t="str">
        <f t="shared" si="4"/>
        <v>IZ06</v>
      </c>
      <c r="C307" s="269" t="s">
        <v>123</v>
      </c>
      <c r="D307" s="290">
        <v>4</v>
      </c>
      <c r="E307" s="291">
        <v>2343</v>
      </c>
      <c r="F307" s="321">
        <v>170.721297481861</v>
      </c>
      <c r="G307" s="14" t="s">
        <v>807</v>
      </c>
    </row>
    <row r="308" spans="1:7" x14ac:dyDescent="0.2">
      <c r="A308" s="269" t="s">
        <v>808</v>
      </c>
      <c r="B308" s="376" t="str">
        <f t="shared" si="4"/>
        <v>IZ07</v>
      </c>
      <c r="C308" s="269" t="s">
        <v>123</v>
      </c>
      <c r="D308" s="290">
        <v>11</v>
      </c>
      <c r="E308" s="291">
        <v>5579</v>
      </c>
      <c r="F308" s="321">
        <v>197.16795124574301</v>
      </c>
      <c r="G308" s="14" t="s">
        <v>809</v>
      </c>
    </row>
    <row r="309" spans="1:7" x14ac:dyDescent="0.2">
      <c r="A309" s="269" t="s">
        <v>810</v>
      </c>
      <c r="B309" s="376" t="str">
        <f t="shared" si="4"/>
        <v>IZ08</v>
      </c>
      <c r="C309" s="269" t="s">
        <v>123</v>
      </c>
      <c r="D309" s="290">
        <v>6</v>
      </c>
      <c r="E309" s="291">
        <v>4209</v>
      </c>
      <c r="F309" s="321">
        <v>142.551674982181</v>
      </c>
      <c r="G309" s="14" t="s">
        <v>811</v>
      </c>
    </row>
    <row r="310" spans="1:7" x14ac:dyDescent="0.2">
      <c r="A310" s="269" t="s">
        <v>812</v>
      </c>
      <c r="B310" s="376" t="str">
        <f t="shared" si="4"/>
        <v>IZ09</v>
      </c>
      <c r="C310" s="269" t="s">
        <v>123</v>
      </c>
      <c r="D310" s="290">
        <v>7</v>
      </c>
      <c r="E310" s="291">
        <v>5632</v>
      </c>
      <c r="F310" s="321">
        <v>124.289772727273</v>
      </c>
      <c r="G310" s="14" t="s">
        <v>813</v>
      </c>
    </row>
    <row r="311" spans="1:7" x14ac:dyDescent="0.2">
      <c r="A311" s="269" t="s">
        <v>814</v>
      </c>
      <c r="B311" s="376" t="str">
        <f t="shared" si="4"/>
        <v>IZ10</v>
      </c>
      <c r="C311" s="269" t="s">
        <v>123</v>
      </c>
      <c r="D311" s="290">
        <v>23</v>
      </c>
      <c r="E311" s="291">
        <v>7031</v>
      </c>
      <c r="F311" s="321">
        <v>327.12274214194298</v>
      </c>
      <c r="G311" s="14" t="s">
        <v>815</v>
      </c>
    </row>
    <row r="312" spans="1:7" x14ac:dyDescent="0.2">
      <c r="A312" s="269" t="s">
        <v>816</v>
      </c>
      <c r="B312" s="376" t="str">
        <f t="shared" si="4"/>
        <v>IZ11</v>
      </c>
      <c r="C312" s="269" t="s">
        <v>123</v>
      </c>
      <c r="D312" s="290">
        <v>6</v>
      </c>
      <c r="E312" s="291">
        <v>6011</v>
      </c>
      <c r="F312" s="321">
        <v>99.817002162701698</v>
      </c>
      <c r="G312" s="14" t="s">
        <v>817</v>
      </c>
    </row>
    <row r="313" spans="1:7" x14ac:dyDescent="0.2">
      <c r="A313" s="269" t="s">
        <v>818</v>
      </c>
      <c r="B313" s="376" t="str">
        <f t="shared" si="4"/>
        <v>IZ12</v>
      </c>
      <c r="C313" s="269" t="s">
        <v>123</v>
      </c>
      <c r="D313" s="290">
        <v>3</v>
      </c>
      <c r="E313" s="291">
        <v>3048</v>
      </c>
      <c r="F313" s="321">
        <v>98.425196850393704</v>
      </c>
      <c r="G313" s="14" t="s">
        <v>819</v>
      </c>
    </row>
    <row r="314" spans="1:7" x14ac:dyDescent="0.2">
      <c r="A314" s="269" t="s">
        <v>820</v>
      </c>
      <c r="B314" s="376" t="str">
        <f t="shared" si="4"/>
        <v>IZ13</v>
      </c>
      <c r="C314" s="269" t="s">
        <v>123</v>
      </c>
      <c r="D314" s="290">
        <v>4</v>
      </c>
      <c r="E314" s="291">
        <v>5718</v>
      </c>
      <c r="F314" s="321">
        <v>69.954529555788795</v>
      </c>
      <c r="G314" s="14" t="s">
        <v>821</v>
      </c>
    </row>
    <row r="315" spans="1:7" x14ac:dyDescent="0.2">
      <c r="A315" s="269" t="s">
        <v>822</v>
      </c>
      <c r="B315" s="376" t="str">
        <f t="shared" si="4"/>
        <v>IZ14</v>
      </c>
      <c r="C315" s="269" t="s">
        <v>123</v>
      </c>
      <c r="D315" s="290">
        <v>17</v>
      </c>
      <c r="E315" s="291">
        <v>6700</v>
      </c>
      <c r="F315" s="321">
        <v>253.73134328358199</v>
      </c>
      <c r="G315" s="14" t="s">
        <v>823</v>
      </c>
    </row>
    <row r="316" spans="1:7" x14ac:dyDescent="0.2">
      <c r="A316" s="269" t="s">
        <v>824</v>
      </c>
      <c r="B316" s="376" t="str">
        <f t="shared" si="4"/>
        <v>IZ15</v>
      </c>
      <c r="C316" s="269" t="s">
        <v>123</v>
      </c>
      <c r="D316" s="290">
        <v>9</v>
      </c>
      <c r="E316" s="291">
        <v>4448</v>
      </c>
      <c r="F316" s="321">
        <v>202.33812949640301</v>
      </c>
      <c r="G316" s="14" t="s">
        <v>825</v>
      </c>
    </row>
    <row r="317" spans="1:7" x14ac:dyDescent="0.2">
      <c r="A317" s="269" t="s">
        <v>826</v>
      </c>
      <c r="B317" s="376" t="str">
        <f t="shared" si="4"/>
        <v>IZ16</v>
      </c>
      <c r="C317" s="269" t="s">
        <v>123</v>
      </c>
      <c r="D317" s="290">
        <v>7</v>
      </c>
      <c r="E317" s="291">
        <v>4739</v>
      </c>
      <c r="F317" s="321">
        <v>147.71048744460899</v>
      </c>
      <c r="G317" s="14" t="s">
        <v>827</v>
      </c>
    </row>
    <row r="318" spans="1:7" x14ac:dyDescent="0.2">
      <c r="A318" s="269" t="s">
        <v>828</v>
      </c>
      <c r="B318" s="376" t="str">
        <f t="shared" si="4"/>
        <v>IZ17</v>
      </c>
      <c r="C318" s="269" t="s">
        <v>123</v>
      </c>
      <c r="D318" s="290">
        <v>4</v>
      </c>
      <c r="E318" s="291">
        <v>4551</v>
      </c>
      <c r="F318" s="321">
        <v>87.892770819600102</v>
      </c>
      <c r="G318" s="14" t="s">
        <v>829</v>
      </c>
    </row>
    <row r="319" spans="1:7" x14ac:dyDescent="0.2">
      <c r="A319" s="269" t="s">
        <v>830</v>
      </c>
      <c r="B319" s="376" t="str">
        <f t="shared" si="4"/>
        <v>IZ18</v>
      </c>
      <c r="C319" s="269" t="s">
        <v>123</v>
      </c>
      <c r="D319" s="290">
        <v>6</v>
      </c>
      <c r="E319" s="291">
        <v>3162</v>
      </c>
      <c r="F319" s="321">
        <v>189.75332068311201</v>
      </c>
      <c r="G319" s="14" t="s">
        <v>831</v>
      </c>
    </row>
    <row r="320" spans="1:7" x14ac:dyDescent="0.2">
      <c r="A320" s="269" t="s">
        <v>832</v>
      </c>
      <c r="B320" s="376" t="str">
        <f t="shared" si="4"/>
        <v>IZ19</v>
      </c>
      <c r="C320" s="269" t="s">
        <v>123</v>
      </c>
      <c r="D320" s="290">
        <v>2</v>
      </c>
      <c r="E320" s="291">
        <v>4903</v>
      </c>
      <c r="F320" s="321">
        <v>40.791352233326499</v>
      </c>
      <c r="G320" s="14" t="s">
        <v>833</v>
      </c>
    </row>
    <row r="321" spans="1:7" x14ac:dyDescent="0.2">
      <c r="A321" s="269" t="s">
        <v>834</v>
      </c>
      <c r="B321" s="376" t="str">
        <f t="shared" si="4"/>
        <v>IZ20</v>
      </c>
      <c r="C321" s="269" t="s">
        <v>123</v>
      </c>
      <c r="D321" s="290">
        <v>2</v>
      </c>
      <c r="E321" s="291">
        <v>5639</v>
      </c>
      <c r="F321" s="321">
        <v>35.467281432878202</v>
      </c>
      <c r="G321" s="14" t="s">
        <v>835</v>
      </c>
    </row>
    <row r="322" spans="1:7" x14ac:dyDescent="0.2">
      <c r="A322" s="269" t="s">
        <v>836</v>
      </c>
      <c r="B322" s="376" t="str">
        <f t="shared" si="4"/>
        <v>IZ21</v>
      </c>
      <c r="C322" s="269" t="s">
        <v>123</v>
      </c>
      <c r="D322" s="290">
        <v>11</v>
      </c>
      <c r="E322" s="291">
        <v>5637</v>
      </c>
      <c r="F322" s="321">
        <v>195.13925847081799</v>
      </c>
      <c r="G322" s="14" t="s">
        <v>837</v>
      </c>
    </row>
    <row r="323" spans="1:7" x14ac:dyDescent="0.2">
      <c r="A323" s="269" t="s">
        <v>838</v>
      </c>
      <c r="B323" s="376" t="str">
        <f t="shared" si="4"/>
        <v>IZ22</v>
      </c>
      <c r="C323" s="269" t="s">
        <v>123</v>
      </c>
      <c r="D323" s="290">
        <v>7</v>
      </c>
      <c r="E323" s="291">
        <v>4574</v>
      </c>
      <c r="F323" s="321">
        <v>153.038915609969</v>
      </c>
      <c r="G323" s="14" t="s">
        <v>839</v>
      </c>
    </row>
    <row r="324" spans="1:7" x14ac:dyDescent="0.2">
      <c r="A324" s="269" t="s">
        <v>840</v>
      </c>
      <c r="B324" s="376" t="str">
        <f t="shared" ref="B324:B387" si="5">HYPERLINK(CONCATENATE("https://statistics.gov.scot/atlas/resource?uri=http%3A%2F%2Fstatistics.gov.scot%2Fid%2Fstatistical-geography%2F",A324),G324)</f>
        <v>Neilston and Uplawmoor</v>
      </c>
      <c r="C324" s="269" t="s">
        <v>124</v>
      </c>
      <c r="D324" s="290">
        <v>10</v>
      </c>
      <c r="E324" s="291">
        <v>6338</v>
      </c>
      <c r="F324" s="321">
        <v>157.77847901546201</v>
      </c>
      <c r="G324" s="14" t="s">
        <v>841</v>
      </c>
    </row>
    <row r="325" spans="1:7" x14ac:dyDescent="0.2">
      <c r="A325" s="269" t="s">
        <v>842</v>
      </c>
      <c r="B325" s="376" t="str">
        <f t="shared" si="5"/>
        <v>Cross Stobbs</v>
      </c>
      <c r="C325" s="269" t="s">
        <v>124</v>
      </c>
      <c r="D325" s="290">
        <v>19</v>
      </c>
      <c r="E325" s="291">
        <v>3576</v>
      </c>
      <c r="F325" s="321">
        <v>531.31991051454202</v>
      </c>
      <c r="G325" s="14" t="s">
        <v>843</v>
      </c>
    </row>
    <row r="326" spans="1:7" x14ac:dyDescent="0.2">
      <c r="A326" s="269" t="s">
        <v>844</v>
      </c>
      <c r="B326" s="376" t="str">
        <f t="shared" si="5"/>
        <v>Dunterlie, East Arthurlie and Dovecothall</v>
      </c>
      <c r="C326" s="269" t="s">
        <v>124</v>
      </c>
      <c r="D326" s="290">
        <v>30</v>
      </c>
      <c r="E326" s="291">
        <v>6158</v>
      </c>
      <c r="F326" s="321">
        <v>487.17115946735998</v>
      </c>
      <c r="G326" s="14" t="s">
        <v>845</v>
      </c>
    </row>
    <row r="327" spans="1:7" x14ac:dyDescent="0.2">
      <c r="A327" s="269" t="s">
        <v>846</v>
      </c>
      <c r="B327" s="376" t="str">
        <f t="shared" si="5"/>
        <v>Arthurlie and Gateside</v>
      </c>
      <c r="C327" s="269" t="s">
        <v>124</v>
      </c>
      <c r="D327" s="290">
        <v>9</v>
      </c>
      <c r="E327" s="291">
        <v>4163</v>
      </c>
      <c r="F327" s="321">
        <v>216.19024741772799</v>
      </c>
      <c r="G327" s="14" t="s">
        <v>847</v>
      </c>
    </row>
    <row r="328" spans="1:7" x14ac:dyDescent="0.2">
      <c r="A328" s="269" t="s">
        <v>848</v>
      </c>
      <c r="B328" s="376" t="str">
        <f t="shared" si="5"/>
        <v>Auchenback</v>
      </c>
      <c r="C328" s="269" t="s">
        <v>124</v>
      </c>
      <c r="D328" s="290">
        <v>11</v>
      </c>
      <c r="E328" s="291">
        <v>4106</v>
      </c>
      <c r="F328" s="321">
        <v>267.90063321967898</v>
      </c>
      <c r="G328" s="14" t="s">
        <v>849</v>
      </c>
    </row>
    <row r="329" spans="1:7" x14ac:dyDescent="0.2">
      <c r="A329" s="269" t="s">
        <v>850</v>
      </c>
      <c r="B329" s="376" t="str">
        <f t="shared" si="5"/>
        <v>Crookfur and Fruin</v>
      </c>
      <c r="C329" s="269" t="s">
        <v>124</v>
      </c>
      <c r="D329" s="290">
        <v>20</v>
      </c>
      <c r="E329" s="291">
        <v>8657</v>
      </c>
      <c r="F329" s="321">
        <v>231.02691463555499</v>
      </c>
      <c r="G329" s="14" t="s">
        <v>851</v>
      </c>
    </row>
    <row r="330" spans="1:7" x14ac:dyDescent="0.2">
      <c r="A330" s="269" t="s">
        <v>852</v>
      </c>
      <c r="B330" s="376" t="str">
        <f t="shared" si="5"/>
        <v>Mearns Village, Westacres and Greenfarm</v>
      </c>
      <c r="C330" s="269" t="s">
        <v>124</v>
      </c>
      <c r="D330" s="290">
        <v>18</v>
      </c>
      <c r="E330" s="291">
        <v>6029</v>
      </c>
      <c r="F330" s="321">
        <v>298.55697462265698</v>
      </c>
      <c r="G330" s="14" t="s">
        <v>853</v>
      </c>
    </row>
    <row r="331" spans="1:7" x14ac:dyDescent="0.2">
      <c r="A331" s="269" t="s">
        <v>854</v>
      </c>
      <c r="B331" s="376" t="str">
        <f t="shared" si="5"/>
        <v>Whitecraigs and Broom</v>
      </c>
      <c r="C331" s="269" t="s">
        <v>124</v>
      </c>
      <c r="D331" s="290">
        <v>4</v>
      </c>
      <c r="E331" s="291">
        <v>3886</v>
      </c>
      <c r="F331" s="321">
        <v>102.933607822954</v>
      </c>
      <c r="G331" s="14" t="s">
        <v>855</v>
      </c>
    </row>
    <row r="332" spans="1:7" x14ac:dyDescent="0.2">
      <c r="A332" s="269" t="s">
        <v>856</v>
      </c>
      <c r="B332" s="376" t="str">
        <f t="shared" si="5"/>
        <v>Mearnskirk and South Kirkhill</v>
      </c>
      <c r="C332" s="269" t="s">
        <v>124</v>
      </c>
      <c r="D332" s="290">
        <v>12</v>
      </c>
      <c r="E332" s="291">
        <v>6817</v>
      </c>
      <c r="F332" s="321">
        <v>176.03051195540601</v>
      </c>
      <c r="G332" s="14" t="s">
        <v>857</v>
      </c>
    </row>
    <row r="333" spans="1:7" x14ac:dyDescent="0.2">
      <c r="A333" s="269" t="s">
        <v>858</v>
      </c>
      <c r="B333" s="376" t="str">
        <f t="shared" si="5"/>
        <v>Eaglesham and Waterfoot</v>
      </c>
      <c r="C333" s="269" t="s">
        <v>124</v>
      </c>
      <c r="D333" s="290">
        <v>10</v>
      </c>
      <c r="E333" s="291">
        <v>5064</v>
      </c>
      <c r="F333" s="321">
        <v>197.47235387045799</v>
      </c>
      <c r="G333" s="14" t="s">
        <v>859</v>
      </c>
    </row>
    <row r="334" spans="1:7" x14ac:dyDescent="0.2">
      <c r="A334" s="269" t="s">
        <v>860</v>
      </c>
      <c r="B334" s="376" t="str">
        <f t="shared" si="5"/>
        <v>North Kirkhill</v>
      </c>
      <c r="C334" s="269" t="s">
        <v>124</v>
      </c>
      <c r="D334" s="290">
        <v>9</v>
      </c>
      <c r="E334" s="291">
        <v>3605</v>
      </c>
      <c r="F334" s="321">
        <v>249.65325936199699</v>
      </c>
      <c r="G334" s="14" t="s">
        <v>861</v>
      </c>
    </row>
    <row r="335" spans="1:7" x14ac:dyDescent="0.2">
      <c r="A335" s="269" t="s">
        <v>862</v>
      </c>
      <c r="B335" s="376" t="str">
        <f t="shared" si="5"/>
        <v>Busby</v>
      </c>
      <c r="C335" s="269" t="s">
        <v>124</v>
      </c>
      <c r="D335" s="290">
        <v>14</v>
      </c>
      <c r="E335" s="291">
        <v>3665</v>
      </c>
      <c r="F335" s="321">
        <v>381.99181446111902</v>
      </c>
      <c r="G335" s="14" t="s">
        <v>863</v>
      </c>
    </row>
    <row r="336" spans="1:7" x14ac:dyDescent="0.2">
      <c r="A336" s="269" t="s">
        <v>864</v>
      </c>
      <c r="B336" s="376" t="str">
        <f t="shared" si="5"/>
        <v>Clarkston and Sheddens</v>
      </c>
      <c r="C336" s="269" t="s">
        <v>124</v>
      </c>
      <c r="D336" s="290">
        <v>11</v>
      </c>
      <c r="E336" s="291">
        <v>6187</v>
      </c>
      <c r="F336" s="321">
        <v>177.792144819783</v>
      </c>
      <c r="G336" s="14" t="s">
        <v>865</v>
      </c>
    </row>
    <row r="337" spans="1:7" x14ac:dyDescent="0.2">
      <c r="A337" s="269" t="s">
        <v>866</v>
      </c>
      <c r="B337" s="376" t="str">
        <f t="shared" si="5"/>
        <v>Williamwood</v>
      </c>
      <c r="C337" s="269" t="s">
        <v>124</v>
      </c>
      <c r="D337" s="290">
        <v>7</v>
      </c>
      <c r="E337" s="291">
        <v>3256</v>
      </c>
      <c r="F337" s="321">
        <v>214.98771498771501</v>
      </c>
      <c r="G337" s="14" t="s">
        <v>867</v>
      </c>
    </row>
    <row r="338" spans="1:7" x14ac:dyDescent="0.2">
      <c r="A338" s="269" t="s">
        <v>868</v>
      </c>
      <c r="B338" s="376" t="str">
        <f t="shared" si="5"/>
        <v>Stamperland</v>
      </c>
      <c r="C338" s="269" t="s">
        <v>124</v>
      </c>
      <c r="D338" s="290">
        <v>9</v>
      </c>
      <c r="E338" s="291">
        <v>3725</v>
      </c>
      <c r="F338" s="321">
        <v>241.61073825503399</v>
      </c>
      <c r="G338" s="14" t="s">
        <v>869</v>
      </c>
    </row>
    <row r="339" spans="1:7" x14ac:dyDescent="0.2">
      <c r="A339" s="269" t="s">
        <v>870</v>
      </c>
      <c r="B339" s="376" t="str">
        <f t="shared" si="5"/>
        <v>Netherlee</v>
      </c>
      <c r="C339" s="269" t="s">
        <v>124</v>
      </c>
      <c r="D339" s="290">
        <v>13</v>
      </c>
      <c r="E339" s="291">
        <v>4685</v>
      </c>
      <c r="F339" s="321">
        <v>277.481323372465</v>
      </c>
      <c r="G339" s="14" t="s">
        <v>871</v>
      </c>
    </row>
    <row r="340" spans="1:7" x14ac:dyDescent="0.2">
      <c r="A340" s="269" t="s">
        <v>872</v>
      </c>
      <c r="B340" s="376" t="str">
        <f t="shared" si="5"/>
        <v>Merrylee and Braidbar</v>
      </c>
      <c r="C340" s="269" t="s">
        <v>124</v>
      </c>
      <c r="D340" s="290">
        <v>8</v>
      </c>
      <c r="E340" s="291">
        <v>4874</v>
      </c>
      <c r="F340" s="321">
        <v>164.136233073451</v>
      </c>
      <c r="G340" s="14" t="s">
        <v>873</v>
      </c>
    </row>
    <row r="341" spans="1:7" x14ac:dyDescent="0.2">
      <c r="A341" s="269" t="s">
        <v>874</v>
      </c>
      <c r="B341" s="376" t="str">
        <f t="shared" si="5"/>
        <v>Lower Whitecraigs and South Giffnock</v>
      </c>
      <c r="C341" s="269" t="s">
        <v>124</v>
      </c>
      <c r="D341" s="290">
        <v>13</v>
      </c>
      <c r="E341" s="291">
        <v>3420</v>
      </c>
      <c r="F341" s="321">
        <v>380.116959064328</v>
      </c>
      <c r="G341" s="14" t="s">
        <v>875</v>
      </c>
    </row>
    <row r="342" spans="1:7" x14ac:dyDescent="0.2">
      <c r="A342" s="269" t="s">
        <v>876</v>
      </c>
      <c r="B342" s="376" t="str">
        <f t="shared" si="5"/>
        <v>North Giffnock and North Thornliebank</v>
      </c>
      <c r="C342" s="269" t="s">
        <v>124</v>
      </c>
      <c r="D342" s="290">
        <v>20</v>
      </c>
      <c r="E342" s="291">
        <v>3742</v>
      </c>
      <c r="F342" s="321">
        <v>534.47354355959396</v>
      </c>
      <c r="G342" s="14" t="s">
        <v>877</v>
      </c>
    </row>
    <row r="343" spans="1:7" x14ac:dyDescent="0.2">
      <c r="A343" s="269" t="s">
        <v>878</v>
      </c>
      <c r="B343" s="376" t="str">
        <f t="shared" si="5"/>
        <v>South Thornliebank and Woodfarm</v>
      </c>
      <c r="C343" s="269" t="s">
        <v>124</v>
      </c>
      <c r="D343" s="290">
        <v>6</v>
      </c>
      <c r="E343" s="291">
        <v>4107</v>
      </c>
      <c r="F343" s="321">
        <v>146.09203798393</v>
      </c>
      <c r="G343" s="14" t="s">
        <v>879</v>
      </c>
    </row>
    <row r="344" spans="1:7" x14ac:dyDescent="0.2">
      <c r="A344" s="269" t="s">
        <v>880</v>
      </c>
      <c r="B344" s="376" t="str">
        <f t="shared" si="5"/>
        <v>Balerno and Bonnington Village</v>
      </c>
      <c r="C344" s="269" t="s">
        <v>118</v>
      </c>
      <c r="D344" s="290">
        <v>5</v>
      </c>
      <c r="E344" s="291">
        <v>5927</v>
      </c>
      <c r="F344" s="321">
        <v>84.359709802598303</v>
      </c>
      <c r="G344" s="14" t="s">
        <v>881</v>
      </c>
    </row>
    <row r="345" spans="1:7" x14ac:dyDescent="0.2">
      <c r="A345" s="269" t="s">
        <v>882</v>
      </c>
      <c r="B345" s="376" t="str">
        <f t="shared" si="5"/>
        <v>Currie West</v>
      </c>
      <c r="C345" s="269" t="s">
        <v>118</v>
      </c>
      <c r="D345" s="290">
        <v>5</v>
      </c>
      <c r="E345" s="291">
        <v>6222</v>
      </c>
      <c r="F345" s="321">
        <v>80.360012857602101</v>
      </c>
      <c r="G345" s="14" t="s">
        <v>883</v>
      </c>
    </row>
    <row r="346" spans="1:7" x14ac:dyDescent="0.2">
      <c r="A346" s="269" t="s">
        <v>884</v>
      </c>
      <c r="B346" s="376" t="str">
        <f t="shared" si="5"/>
        <v>Currie East</v>
      </c>
      <c r="C346" s="269" t="s">
        <v>118</v>
      </c>
      <c r="D346" s="290">
        <v>1</v>
      </c>
      <c r="E346" s="291">
        <v>3504</v>
      </c>
      <c r="F346" s="321">
        <v>28.5388127853881</v>
      </c>
      <c r="G346" s="14" t="s">
        <v>885</v>
      </c>
    </row>
    <row r="347" spans="1:7" x14ac:dyDescent="0.2">
      <c r="A347" s="269" t="s">
        <v>886</v>
      </c>
      <c r="B347" s="376" t="str">
        <f t="shared" si="5"/>
        <v>Baberton and Juniper Green</v>
      </c>
      <c r="C347" s="269" t="s">
        <v>118</v>
      </c>
      <c r="D347" s="290">
        <v>20</v>
      </c>
      <c r="E347" s="291">
        <v>4317</v>
      </c>
      <c r="F347" s="321">
        <v>463.28468844104702</v>
      </c>
      <c r="G347" s="14" t="s">
        <v>887</v>
      </c>
    </row>
    <row r="348" spans="1:7" x14ac:dyDescent="0.2">
      <c r="A348" s="269" t="s">
        <v>888</v>
      </c>
      <c r="B348" s="376" t="str">
        <f t="shared" si="5"/>
        <v>Bonaly and The Pentlands</v>
      </c>
      <c r="C348" s="269" t="s">
        <v>118</v>
      </c>
      <c r="D348" s="290">
        <v>2</v>
      </c>
      <c r="E348" s="291">
        <v>4758</v>
      </c>
      <c r="F348" s="321">
        <v>42.0344682639765</v>
      </c>
      <c r="G348" s="14" t="s">
        <v>889</v>
      </c>
    </row>
    <row r="349" spans="1:7" x14ac:dyDescent="0.2">
      <c r="A349" s="269" t="s">
        <v>890</v>
      </c>
      <c r="B349" s="376" t="str">
        <f t="shared" si="5"/>
        <v>Colinton and Kingsknowe</v>
      </c>
      <c r="C349" s="269" t="s">
        <v>118</v>
      </c>
      <c r="D349" s="290">
        <v>25</v>
      </c>
      <c r="E349" s="291">
        <v>4526</v>
      </c>
      <c r="F349" s="321">
        <v>552.36411842686698</v>
      </c>
      <c r="G349" s="14" t="s">
        <v>891</v>
      </c>
    </row>
    <row r="350" spans="1:7" x14ac:dyDescent="0.2">
      <c r="A350" s="269" t="s">
        <v>892</v>
      </c>
      <c r="B350" s="376" t="str">
        <f t="shared" si="5"/>
        <v>Clovenstone and Wester Hailes</v>
      </c>
      <c r="C350" s="269" t="s">
        <v>118</v>
      </c>
      <c r="D350" s="290">
        <v>13</v>
      </c>
      <c r="E350" s="291">
        <v>3566</v>
      </c>
      <c r="F350" s="321">
        <v>364.554122265844</v>
      </c>
      <c r="G350" s="14" t="s">
        <v>893</v>
      </c>
    </row>
    <row r="351" spans="1:7" x14ac:dyDescent="0.2">
      <c r="A351" s="269" t="s">
        <v>894</v>
      </c>
      <c r="B351" s="376" t="str">
        <f t="shared" si="5"/>
        <v>The Calders</v>
      </c>
      <c r="C351" s="269" t="s">
        <v>118</v>
      </c>
      <c r="D351" s="290">
        <v>7</v>
      </c>
      <c r="E351" s="291">
        <v>4662</v>
      </c>
      <c r="F351" s="321">
        <v>150.15015015015001</v>
      </c>
      <c r="G351" s="14" t="s">
        <v>895</v>
      </c>
    </row>
    <row r="352" spans="1:7" x14ac:dyDescent="0.2">
      <c r="A352" s="269" t="s">
        <v>896</v>
      </c>
      <c r="B352" s="376" t="str">
        <f t="shared" si="5"/>
        <v>Murrayburn and Wester Hailes North</v>
      </c>
      <c r="C352" s="269" t="s">
        <v>118</v>
      </c>
      <c r="D352" s="290">
        <v>7</v>
      </c>
      <c r="E352" s="291">
        <v>3820</v>
      </c>
      <c r="F352" s="321">
        <v>183.246073298429</v>
      </c>
      <c r="G352" s="14" t="s">
        <v>897</v>
      </c>
    </row>
    <row r="353" spans="1:7" x14ac:dyDescent="0.2">
      <c r="A353" s="269" t="s">
        <v>898</v>
      </c>
      <c r="B353" s="376" t="str">
        <f t="shared" si="5"/>
        <v>Parkhead and Sighthill</v>
      </c>
      <c r="C353" s="269" t="s">
        <v>118</v>
      </c>
      <c r="D353" s="290">
        <v>8</v>
      </c>
      <c r="E353" s="291">
        <v>3141</v>
      </c>
      <c r="F353" s="321">
        <v>254.69595670168701</v>
      </c>
      <c r="G353" s="14" t="s">
        <v>899</v>
      </c>
    </row>
    <row r="354" spans="1:7" x14ac:dyDescent="0.2">
      <c r="A354" s="269" t="s">
        <v>900</v>
      </c>
      <c r="B354" s="376" t="str">
        <f t="shared" si="5"/>
        <v>Broomhouse and Bankhead</v>
      </c>
      <c r="C354" s="269" t="s">
        <v>118</v>
      </c>
      <c r="D354" s="290">
        <v>21</v>
      </c>
      <c r="E354" s="291">
        <v>3915</v>
      </c>
      <c r="F354" s="321">
        <v>536.39846743295004</v>
      </c>
      <c r="G354" s="14" t="s">
        <v>901</v>
      </c>
    </row>
    <row r="355" spans="1:7" x14ac:dyDescent="0.2">
      <c r="A355" s="269" t="s">
        <v>902</v>
      </c>
      <c r="B355" s="376" t="str">
        <f t="shared" si="5"/>
        <v>Stenhouse and Saughton Mains</v>
      </c>
      <c r="C355" s="269" t="s">
        <v>118</v>
      </c>
      <c r="D355" s="290">
        <v>14</v>
      </c>
      <c r="E355" s="291">
        <v>6041</v>
      </c>
      <c r="F355" s="321">
        <v>231.74971031286199</v>
      </c>
      <c r="G355" s="14" t="s">
        <v>903</v>
      </c>
    </row>
    <row r="356" spans="1:7" x14ac:dyDescent="0.2">
      <c r="A356" s="269" t="s">
        <v>904</v>
      </c>
      <c r="B356" s="376" t="str">
        <f t="shared" si="5"/>
        <v>Longstone and Saughton</v>
      </c>
      <c r="C356" s="269" t="s">
        <v>118</v>
      </c>
      <c r="D356" s="290">
        <v>8</v>
      </c>
      <c r="E356" s="291">
        <v>4597</v>
      </c>
      <c r="F356" s="321">
        <v>174.02653904720501</v>
      </c>
      <c r="G356" s="14" t="s">
        <v>905</v>
      </c>
    </row>
    <row r="357" spans="1:7" x14ac:dyDescent="0.2">
      <c r="A357" s="269" t="s">
        <v>906</v>
      </c>
      <c r="B357" s="376" t="str">
        <f t="shared" si="5"/>
        <v>Slateford and Chesser</v>
      </c>
      <c r="C357" s="269" t="s">
        <v>118</v>
      </c>
      <c r="D357" s="290">
        <v>3</v>
      </c>
      <c r="E357" s="291">
        <v>5229</v>
      </c>
      <c r="F357" s="321">
        <v>57.372346528972997</v>
      </c>
      <c r="G357" s="14" t="s">
        <v>907</v>
      </c>
    </row>
    <row r="358" spans="1:7" x14ac:dyDescent="0.2">
      <c r="A358" s="269" t="s">
        <v>908</v>
      </c>
      <c r="B358" s="376" t="str">
        <f t="shared" si="5"/>
        <v>Gorgie West</v>
      </c>
      <c r="C358" s="269" t="s">
        <v>118</v>
      </c>
      <c r="D358" s="290">
        <v>4</v>
      </c>
      <c r="E358" s="291">
        <v>5644</v>
      </c>
      <c r="F358" s="321">
        <v>70.871722182849098</v>
      </c>
      <c r="G358" s="14" t="s">
        <v>909</v>
      </c>
    </row>
    <row r="359" spans="1:7" x14ac:dyDescent="0.2">
      <c r="A359" s="269" t="s">
        <v>910</v>
      </c>
      <c r="B359" s="376" t="str">
        <f t="shared" si="5"/>
        <v>Gorgie East</v>
      </c>
      <c r="C359" s="269" t="s">
        <v>118</v>
      </c>
      <c r="D359" s="290">
        <v>3</v>
      </c>
      <c r="E359" s="291">
        <v>3999</v>
      </c>
      <c r="F359" s="321">
        <v>75.018754688672203</v>
      </c>
      <c r="G359" s="14" t="s">
        <v>911</v>
      </c>
    </row>
    <row r="360" spans="1:7" x14ac:dyDescent="0.2">
      <c r="A360" s="269" t="s">
        <v>912</v>
      </c>
      <c r="B360" s="376" t="str">
        <f t="shared" si="5"/>
        <v>Shandon</v>
      </c>
      <c r="C360" s="269" t="s">
        <v>118</v>
      </c>
      <c r="D360" s="290">
        <v>7</v>
      </c>
      <c r="E360" s="291">
        <v>5385</v>
      </c>
      <c r="F360" s="321">
        <v>129.99071494893201</v>
      </c>
      <c r="G360" s="14" t="s">
        <v>913</v>
      </c>
    </row>
    <row r="361" spans="1:7" x14ac:dyDescent="0.2">
      <c r="A361" s="269" t="s">
        <v>914</v>
      </c>
      <c r="B361" s="376" t="str">
        <f t="shared" si="5"/>
        <v>Craiglockhart</v>
      </c>
      <c r="C361" s="269" t="s">
        <v>118</v>
      </c>
      <c r="D361" s="290">
        <v>28</v>
      </c>
      <c r="E361" s="291">
        <v>5076</v>
      </c>
      <c r="F361" s="321">
        <v>551.61544523246698</v>
      </c>
      <c r="G361" s="14" t="s">
        <v>915</v>
      </c>
    </row>
    <row r="362" spans="1:7" x14ac:dyDescent="0.2">
      <c r="A362" s="269" t="s">
        <v>916</v>
      </c>
      <c r="B362" s="376" t="str">
        <f t="shared" si="5"/>
        <v>Morningside and Craighouse</v>
      </c>
      <c r="C362" s="269" t="s">
        <v>118</v>
      </c>
      <c r="D362" s="290">
        <v>10</v>
      </c>
      <c r="E362" s="291">
        <v>4829</v>
      </c>
      <c r="F362" s="321">
        <v>207.08221163802</v>
      </c>
      <c r="G362" s="14" t="s">
        <v>917</v>
      </c>
    </row>
    <row r="363" spans="1:7" x14ac:dyDescent="0.2">
      <c r="A363" s="269" t="s">
        <v>918</v>
      </c>
      <c r="B363" s="376" t="str">
        <f t="shared" si="5"/>
        <v>Greenbank and The Braids</v>
      </c>
      <c r="C363" s="269" t="s">
        <v>118</v>
      </c>
      <c r="D363" s="290">
        <v>1</v>
      </c>
      <c r="E363" s="291">
        <v>4346</v>
      </c>
      <c r="F363" s="321">
        <v>23.009664058904701</v>
      </c>
      <c r="G363" s="14" t="s">
        <v>919</v>
      </c>
    </row>
    <row r="364" spans="1:7" x14ac:dyDescent="0.2">
      <c r="A364" s="269" t="s">
        <v>920</v>
      </c>
      <c r="B364" s="376" t="str">
        <f t="shared" si="5"/>
        <v>Colinton Mains and Firrhill</v>
      </c>
      <c r="C364" s="269" t="s">
        <v>118</v>
      </c>
      <c r="D364" s="290">
        <v>6</v>
      </c>
      <c r="E364" s="291">
        <v>3937</v>
      </c>
      <c r="F364" s="321">
        <v>152.40030480061</v>
      </c>
      <c r="G364" s="14" t="s">
        <v>921</v>
      </c>
    </row>
    <row r="365" spans="1:7" x14ac:dyDescent="0.2">
      <c r="A365" s="269" t="s">
        <v>922</v>
      </c>
      <c r="B365" s="376" t="str">
        <f t="shared" si="5"/>
        <v>Oxgangs</v>
      </c>
      <c r="C365" s="269" t="s">
        <v>118</v>
      </c>
      <c r="D365" s="290">
        <v>3</v>
      </c>
      <c r="E365" s="291">
        <v>2642</v>
      </c>
      <c r="F365" s="321">
        <v>113.550340651022</v>
      </c>
      <c r="G365" s="14" t="s">
        <v>923</v>
      </c>
    </row>
    <row r="366" spans="1:7" x14ac:dyDescent="0.2">
      <c r="A366" s="269" t="s">
        <v>924</v>
      </c>
      <c r="B366" s="376" t="str">
        <f t="shared" si="5"/>
        <v>Comiston and Swanston</v>
      </c>
      <c r="C366" s="269" t="s">
        <v>118</v>
      </c>
      <c r="D366" s="290">
        <v>5</v>
      </c>
      <c r="E366" s="291">
        <v>5153</v>
      </c>
      <c r="F366" s="321">
        <v>97.030855812148303</v>
      </c>
      <c r="G366" s="14" t="s">
        <v>925</v>
      </c>
    </row>
    <row r="367" spans="1:7" x14ac:dyDescent="0.2">
      <c r="A367" s="269" t="s">
        <v>926</v>
      </c>
      <c r="B367" s="376" t="str">
        <f t="shared" si="5"/>
        <v>Fairmilehead</v>
      </c>
      <c r="C367" s="269" t="s">
        <v>118</v>
      </c>
      <c r="D367" s="290">
        <v>3</v>
      </c>
      <c r="E367" s="291">
        <v>5746</v>
      </c>
      <c r="F367" s="321">
        <v>52.210233205708299</v>
      </c>
      <c r="G367" s="14" t="s">
        <v>927</v>
      </c>
    </row>
    <row r="368" spans="1:7" x14ac:dyDescent="0.2">
      <c r="A368" s="269" t="s">
        <v>928</v>
      </c>
      <c r="B368" s="376" t="str">
        <f t="shared" si="5"/>
        <v>Gilmerton South and the Murrays</v>
      </c>
      <c r="C368" s="269" t="s">
        <v>118</v>
      </c>
      <c r="D368" s="290">
        <v>1</v>
      </c>
      <c r="E368" s="291">
        <v>4425</v>
      </c>
      <c r="F368" s="321">
        <v>22.598870056497201</v>
      </c>
      <c r="G368" s="14" t="s">
        <v>929</v>
      </c>
    </row>
    <row r="369" spans="1:7" x14ac:dyDescent="0.2">
      <c r="A369" s="269" t="s">
        <v>930</v>
      </c>
      <c r="B369" s="376" t="str">
        <f t="shared" si="5"/>
        <v>Mortonhall and Anwickhill</v>
      </c>
      <c r="C369" s="269" t="s">
        <v>118</v>
      </c>
      <c r="D369" s="290">
        <v>2</v>
      </c>
      <c r="E369" s="291">
        <v>2471</v>
      </c>
      <c r="F369" s="321">
        <v>80.938891137191405</v>
      </c>
      <c r="G369" s="14" t="s">
        <v>931</v>
      </c>
    </row>
    <row r="370" spans="1:7" x14ac:dyDescent="0.2">
      <c r="A370" s="269" t="s">
        <v>932</v>
      </c>
      <c r="B370" s="376" t="str">
        <f t="shared" si="5"/>
        <v>Gracemount, Southhouse and Burdiehouse</v>
      </c>
      <c r="C370" s="269" t="s">
        <v>118</v>
      </c>
      <c r="D370" s="290">
        <v>14</v>
      </c>
      <c r="E370" s="291">
        <v>5964</v>
      </c>
      <c r="F370" s="321">
        <v>234.741784037559</v>
      </c>
      <c r="G370" s="14" t="s">
        <v>933</v>
      </c>
    </row>
    <row r="371" spans="1:7" x14ac:dyDescent="0.2">
      <c r="A371" s="269" t="s">
        <v>934</v>
      </c>
      <c r="B371" s="376" t="str">
        <f t="shared" si="5"/>
        <v>Hyvots and Gilmerton</v>
      </c>
      <c r="C371" s="269" t="s">
        <v>118</v>
      </c>
      <c r="D371" s="290">
        <v>6</v>
      </c>
      <c r="E371" s="291">
        <v>3864</v>
      </c>
      <c r="F371" s="321">
        <v>155.27950310559001</v>
      </c>
      <c r="G371" s="14" t="s">
        <v>935</v>
      </c>
    </row>
    <row r="372" spans="1:7" x14ac:dyDescent="0.2">
      <c r="A372" s="269" t="s">
        <v>936</v>
      </c>
      <c r="B372" s="376" t="str">
        <f t="shared" si="5"/>
        <v>Fernieside and Moredun South</v>
      </c>
      <c r="C372" s="269" t="s">
        <v>118</v>
      </c>
      <c r="D372" s="290">
        <v>7</v>
      </c>
      <c r="E372" s="291">
        <v>4271</v>
      </c>
      <c r="F372" s="321">
        <v>163.89604308124601</v>
      </c>
      <c r="G372" s="14" t="s">
        <v>937</v>
      </c>
    </row>
    <row r="373" spans="1:7" x14ac:dyDescent="0.2">
      <c r="A373" s="269" t="s">
        <v>938</v>
      </c>
      <c r="B373" s="376" t="str">
        <f t="shared" si="5"/>
        <v>Moredun and Craigour</v>
      </c>
      <c r="C373" s="269" t="s">
        <v>118</v>
      </c>
      <c r="D373" s="290">
        <v>17</v>
      </c>
      <c r="E373" s="291">
        <v>3323</v>
      </c>
      <c r="F373" s="321">
        <v>511.58591634065601</v>
      </c>
      <c r="G373" s="14" t="s">
        <v>939</v>
      </c>
    </row>
    <row r="374" spans="1:7" x14ac:dyDescent="0.2">
      <c r="A374" s="269" t="s">
        <v>940</v>
      </c>
      <c r="B374" s="376" t="str">
        <f t="shared" si="5"/>
        <v>Liberton East</v>
      </c>
      <c r="C374" s="269" t="s">
        <v>118</v>
      </c>
      <c r="D374" s="290">
        <v>8</v>
      </c>
      <c r="E374" s="291">
        <v>3143</v>
      </c>
      <c r="F374" s="321">
        <v>254.533884823417</v>
      </c>
      <c r="G374" s="14" t="s">
        <v>941</v>
      </c>
    </row>
    <row r="375" spans="1:7" x14ac:dyDescent="0.2">
      <c r="A375" s="269" t="s">
        <v>942</v>
      </c>
      <c r="B375" s="376" t="str">
        <f t="shared" si="5"/>
        <v>Liberton West and Braid Hills</v>
      </c>
      <c r="C375" s="269" t="s">
        <v>118</v>
      </c>
      <c r="D375" s="290">
        <v>51</v>
      </c>
      <c r="E375" s="291">
        <v>3641</v>
      </c>
      <c r="F375" s="321">
        <v>1400.71408953584</v>
      </c>
      <c r="G375" s="14" t="s">
        <v>943</v>
      </c>
    </row>
    <row r="376" spans="1:7" x14ac:dyDescent="0.2">
      <c r="A376" s="269" t="s">
        <v>944</v>
      </c>
      <c r="B376" s="376" t="str">
        <f t="shared" si="5"/>
        <v>The Inch</v>
      </c>
      <c r="C376" s="269" t="s">
        <v>118</v>
      </c>
      <c r="D376" s="290">
        <v>13</v>
      </c>
      <c r="E376" s="291">
        <v>5071</v>
      </c>
      <c r="F376" s="321">
        <v>256.359692368369</v>
      </c>
      <c r="G376" s="14" t="s">
        <v>945</v>
      </c>
    </row>
    <row r="377" spans="1:7" x14ac:dyDescent="0.2">
      <c r="A377" s="269" t="s">
        <v>946</v>
      </c>
      <c r="B377" s="376" t="str">
        <f t="shared" si="5"/>
        <v>Blackford, West Mains and Mayfield Road</v>
      </c>
      <c r="C377" s="269" t="s">
        <v>118</v>
      </c>
      <c r="D377" s="290">
        <v>19</v>
      </c>
      <c r="E377" s="291">
        <v>7176</v>
      </c>
      <c r="F377" s="321">
        <v>264.77146042363398</v>
      </c>
      <c r="G377" s="14" t="s">
        <v>947</v>
      </c>
    </row>
    <row r="378" spans="1:7" x14ac:dyDescent="0.2">
      <c r="A378" s="269" t="s">
        <v>948</v>
      </c>
      <c r="B378" s="376" t="str">
        <f t="shared" si="5"/>
        <v>Prestonfield</v>
      </c>
      <c r="C378" s="269" t="s">
        <v>118</v>
      </c>
      <c r="D378" s="290">
        <v>3</v>
      </c>
      <c r="E378" s="291">
        <v>3298</v>
      </c>
      <c r="F378" s="321">
        <v>90.964220739842403</v>
      </c>
      <c r="G378" s="14" t="s">
        <v>949</v>
      </c>
    </row>
    <row r="379" spans="1:7" x14ac:dyDescent="0.2">
      <c r="A379" s="269" t="s">
        <v>950</v>
      </c>
      <c r="B379" s="376" t="str">
        <f t="shared" si="5"/>
        <v>Newington and Dalkeith Road</v>
      </c>
      <c r="C379" s="269" t="s">
        <v>118</v>
      </c>
      <c r="D379" s="290">
        <v>1</v>
      </c>
      <c r="E379" s="291">
        <v>6579</v>
      </c>
      <c r="F379" s="321">
        <v>15.1998784009728</v>
      </c>
      <c r="G379" s="14" t="s">
        <v>951</v>
      </c>
    </row>
    <row r="380" spans="1:7" x14ac:dyDescent="0.2">
      <c r="A380" s="269" t="s">
        <v>952</v>
      </c>
      <c r="B380" s="376" t="str">
        <f t="shared" si="5"/>
        <v>The Grange</v>
      </c>
      <c r="C380" s="269" t="s">
        <v>118</v>
      </c>
      <c r="D380" s="290">
        <v>25</v>
      </c>
      <c r="E380" s="291">
        <v>5929</v>
      </c>
      <c r="F380" s="321">
        <v>421.65626581211001</v>
      </c>
      <c r="G380" s="14" t="s">
        <v>953</v>
      </c>
    </row>
    <row r="381" spans="1:7" x14ac:dyDescent="0.2">
      <c r="A381" s="269" t="s">
        <v>954</v>
      </c>
      <c r="B381" s="376" t="str">
        <f t="shared" si="5"/>
        <v>Marchmont East and Sciennes</v>
      </c>
      <c r="C381" s="269" t="s">
        <v>118</v>
      </c>
      <c r="D381" s="290">
        <v>5</v>
      </c>
      <c r="E381" s="291">
        <v>4869</v>
      </c>
      <c r="F381" s="321">
        <v>102.69049086054601</v>
      </c>
      <c r="G381" s="14" t="s">
        <v>955</v>
      </c>
    </row>
    <row r="382" spans="1:7" x14ac:dyDescent="0.2">
      <c r="A382" s="269" t="s">
        <v>956</v>
      </c>
      <c r="B382" s="376" t="str">
        <f t="shared" si="5"/>
        <v>Marchmont West</v>
      </c>
      <c r="C382" s="269" t="s">
        <v>118</v>
      </c>
      <c r="D382" s="290">
        <v>2</v>
      </c>
      <c r="E382" s="291">
        <v>4519</v>
      </c>
      <c r="F382" s="321">
        <v>44.257579110422697</v>
      </c>
      <c r="G382" s="14" t="s">
        <v>957</v>
      </c>
    </row>
    <row r="383" spans="1:7" x14ac:dyDescent="0.2">
      <c r="A383" s="269" t="s">
        <v>958</v>
      </c>
      <c r="B383" s="376" t="str">
        <f t="shared" si="5"/>
        <v>Morningside</v>
      </c>
      <c r="C383" s="269" t="s">
        <v>118</v>
      </c>
      <c r="D383" s="290">
        <v>10</v>
      </c>
      <c r="E383" s="291">
        <v>6021</v>
      </c>
      <c r="F383" s="321">
        <v>166.08536787909</v>
      </c>
      <c r="G383" s="14" t="s">
        <v>959</v>
      </c>
    </row>
    <row r="384" spans="1:7" x14ac:dyDescent="0.2">
      <c r="A384" s="269" t="s">
        <v>960</v>
      </c>
      <c r="B384" s="376" t="str">
        <f t="shared" si="5"/>
        <v>Merchiston and Greenhill</v>
      </c>
      <c r="C384" s="269" t="s">
        <v>118</v>
      </c>
      <c r="D384" s="290">
        <v>19</v>
      </c>
      <c r="E384" s="291">
        <v>5151</v>
      </c>
      <c r="F384" s="321">
        <v>368.86041545331</v>
      </c>
      <c r="G384" s="14" t="s">
        <v>961</v>
      </c>
    </row>
    <row r="385" spans="1:7" x14ac:dyDescent="0.2">
      <c r="A385" s="269" t="s">
        <v>962</v>
      </c>
      <c r="B385" s="376" t="str">
        <f t="shared" si="5"/>
        <v>Bruntsfield</v>
      </c>
      <c r="C385" s="269" t="s">
        <v>118</v>
      </c>
      <c r="D385" s="290">
        <v>4</v>
      </c>
      <c r="E385" s="291">
        <v>5970</v>
      </c>
      <c r="F385" s="321">
        <v>67.001675041876098</v>
      </c>
      <c r="G385" s="14" t="s">
        <v>963</v>
      </c>
    </row>
    <row r="386" spans="1:7" x14ac:dyDescent="0.2">
      <c r="A386" s="269" t="s">
        <v>964</v>
      </c>
      <c r="B386" s="376" t="str">
        <f t="shared" si="5"/>
        <v>Polwarth</v>
      </c>
      <c r="C386" s="269" t="s">
        <v>118</v>
      </c>
      <c r="D386" s="290">
        <v>6</v>
      </c>
      <c r="E386" s="291">
        <v>4789</v>
      </c>
      <c r="F386" s="321">
        <v>125.287116308206</v>
      </c>
      <c r="G386" s="14" t="s">
        <v>965</v>
      </c>
    </row>
    <row r="387" spans="1:7" x14ac:dyDescent="0.2">
      <c r="A387" s="269" t="s">
        <v>966</v>
      </c>
      <c r="B387" s="376" t="str">
        <f t="shared" si="5"/>
        <v>Dalry and Fountainbridge</v>
      </c>
      <c r="C387" s="269" t="s">
        <v>118</v>
      </c>
      <c r="D387" s="290">
        <v>8</v>
      </c>
      <c r="E387" s="291">
        <v>8151</v>
      </c>
      <c r="F387" s="321">
        <v>98.147466568519206</v>
      </c>
      <c r="G387" s="14" t="s">
        <v>967</v>
      </c>
    </row>
    <row r="388" spans="1:7" x14ac:dyDescent="0.2">
      <c r="A388" s="269" t="s">
        <v>968</v>
      </c>
      <c r="B388" s="376" t="str">
        <f t="shared" ref="B388:B451" si="6">HYPERLINK(CONCATENATE("https://statistics.gov.scot/atlas/resource?uri=http%3A%2F%2Fstatistics.gov.scot%2Fid%2Fstatistical-geography%2F",A388),G388)</f>
        <v>Tollcross</v>
      </c>
      <c r="C388" s="269" t="s">
        <v>118</v>
      </c>
      <c r="D388" s="290">
        <v>3</v>
      </c>
      <c r="E388" s="291">
        <v>6536</v>
      </c>
      <c r="F388" s="321">
        <v>45.899632802937603</v>
      </c>
      <c r="G388" s="14" t="s">
        <v>969</v>
      </c>
    </row>
    <row r="389" spans="1:7" x14ac:dyDescent="0.2">
      <c r="A389" s="269" t="s">
        <v>970</v>
      </c>
      <c r="B389" s="376" t="str">
        <f t="shared" si="6"/>
        <v>Meadows and Southside</v>
      </c>
      <c r="C389" s="269" t="s">
        <v>118</v>
      </c>
      <c r="D389" s="290">
        <v>3</v>
      </c>
      <c r="E389" s="291">
        <v>8492</v>
      </c>
      <c r="F389" s="321">
        <v>35.327366933584599</v>
      </c>
      <c r="G389" s="14" t="s">
        <v>971</v>
      </c>
    </row>
    <row r="390" spans="1:7" x14ac:dyDescent="0.2">
      <c r="A390" s="269" t="s">
        <v>972</v>
      </c>
      <c r="B390" s="376" t="str">
        <f t="shared" si="6"/>
        <v>Old Town, Princes Street and Leith Street</v>
      </c>
      <c r="C390" s="269" t="s">
        <v>118</v>
      </c>
      <c r="D390" s="290" t="s">
        <v>3008</v>
      </c>
      <c r="E390" s="291">
        <v>6851</v>
      </c>
      <c r="F390" s="321" t="s">
        <v>3008</v>
      </c>
      <c r="G390" s="14" t="s">
        <v>973</v>
      </c>
    </row>
    <row r="391" spans="1:7" x14ac:dyDescent="0.2">
      <c r="A391" s="269" t="s">
        <v>974</v>
      </c>
      <c r="B391" s="376" t="str">
        <f t="shared" si="6"/>
        <v>Canongate, Southside and Dumbiedykes</v>
      </c>
      <c r="C391" s="269" t="s">
        <v>118</v>
      </c>
      <c r="D391" s="290">
        <v>2</v>
      </c>
      <c r="E391" s="291">
        <v>9235</v>
      </c>
      <c r="F391" s="321">
        <v>21.656740660530598</v>
      </c>
      <c r="G391" s="14" t="s">
        <v>975</v>
      </c>
    </row>
    <row r="392" spans="1:7" x14ac:dyDescent="0.2">
      <c r="A392" s="269" t="s">
        <v>976</v>
      </c>
      <c r="B392" s="376" t="str">
        <f t="shared" si="6"/>
        <v>Abbeyhill</v>
      </c>
      <c r="C392" s="269" t="s">
        <v>118</v>
      </c>
      <c r="D392" s="290">
        <v>3</v>
      </c>
      <c r="E392" s="291">
        <v>2923</v>
      </c>
      <c r="F392" s="321">
        <v>102.63427984947</v>
      </c>
      <c r="G392" s="14" t="s">
        <v>977</v>
      </c>
    </row>
    <row r="393" spans="1:7" x14ac:dyDescent="0.2">
      <c r="A393" s="269" t="s">
        <v>978</v>
      </c>
      <c r="B393" s="376" t="str">
        <f t="shared" si="6"/>
        <v>Meadowbank and Abbeyhill North</v>
      </c>
      <c r="C393" s="269" t="s">
        <v>118</v>
      </c>
      <c r="D393" s="290">
        <v>12</v>
      </c>
      <c r="E393" s="291">
        <v>5177</v>
      </c>
      <c r="F393" s="321">
        <v>231.794475564999</v>
      </c>
      <c r="G393" s="14" t="s">
        <v>979</v>
      </c>
    </row>
    <row r="394" spans="1:7" x14ac:dyDescent="0.2">
      <c r="A394" s="269" t="s">
        <v>980</v>
      </c>
      <c r="B394" s="376" t="str">
        <f t="shared" si="6"/>
        <v>Willowbrae and Duddingston Village</v>
      </c>
      <c r="C394" s="269" t="s">
        <v>118</v>
      </c>
      <c r="D394" s="290">
        <v>5</v>
      </c>
      <c r="E394" s="291">
        <v>5171</v>
      </c>
      <c r="F394" s="321">
        <v>96.693096112937596</v>
      </c>
      <c r="G394" s="14" t="s">
        <v>981</v>
      </c>
    </row>
    <row r="395" spans="1:7" x14ac:dyDescent="0.2">
      <c r="A395" s="269" t="s">
        <v>982</v>
      </c>
      <c r="B395" s="376" t="str">
        <f t="shared" si="6"/>
        <v>Craigmillar</v>
      </c>
      <c r="C395" s="269" t="s">
        <v>118</v>
      </c>
      <c r="D395" s="290">
        <v>14</v>
      </c>
      <c r="E395" s="291">
        <v>6011</v>
      </c>
      <c r="F395" s="321">
        <v>232.90633837963699</v>
      </c>
      <c r="G395" s="14" t="s">
        <v>983</v>
      </c>
    </row>
    <row r="396" spans="1:7" x14ac:dyDescent="0.2">
      <c r="A396" s="269" t="s">
        <v>984</v>
      </c>
      <c r="B396" s="376" t="str">
        <f t="shared" si="6"/>
        <v>Niddrie</v>
      </c>
      <c r="C396" s="269" t="s">
        <v>118</v>
      </c>
      <c r="D396" s="290">
        <v>19</v>
      </c>
      <c r="E396" s="291">
        <v>4867</v>
      </c>
      <c r="F396" s="321">
        <v>390.38422025888701</v>
      </c>
      <c r="G396" s="14" t="s">
        <v>985</v>
      </c>
    </row>
    <row r="397" spans="1:7" x14ac:dyDescent="0.2">
      <c r="A397" s="269" t="s">
        <v>986</v>
      </c>
      <c r="B397" s="376" t="str">
        <f t="shared" si="6"/>
        <v>Bingham, Magdalene and The Christians</v>
      </c>
      <c r="C397" s="269" t="s">
        <v>118</v>
      </c>
      <c r="D397" s="290">
        <v>20</v>
      </c>
      <c r="E397" s="291">
        <v>3630</v>
      </c>
      <c r="F397" s="321">
        <v>550.96418732782399</v>
      </c>
      <c r="G397" s="14" t="s">
        <v>987</v>
      </c>
    </row>
    <row r="398" spans="1:7" x14ac:dyDescent="0.2">
      <c r="A398" s="269" t="s">
        <v>988</v>
      </c>
      <c r="B398" s="376" t="str">
        <f t="shared" si="6"/>
        <v>Jewel, Brunstane and Newcraighall</v>
      </c>
      <c r="C398" s="269" t="s">
        <v>118</v>
      </c>
      <c r="D398" s="290">
        <v>2</v>
      </c>
      <c r="E398" s="291">
        <v>4607</v>
      </c>
      <c r="F398" s="321">
        <v>43.412198827870597</v>
      </c>
      <c r="G398" s="14" t="s">
        <v>989</v>
      </c>
    </row>
    <row r="399" spans="1:7" x14ac:dyDescent="0.2">
      <c r="A399" s="269" t="s">
        <v>990</v>
      </c>
      <c r="B399" s="376" t="str">
        <f t="shared" si="6"/>
        <v>Joppa</v>
      </c>
      <c r="C399" s="269" t="s">
        <v>118</v>
      </c>
      <c r="D399" s="290">
        <v>23</v>
      </c>
      <c r="E399" s="291">
        <v>5192</v>
      </c>
      <c r="F399" s="321">
        <v>442.98921417565498</v>
      </c>
      <c r="G399" s="14" t="s">
        <v>991</v>
      </c>
    </row>
    <row r="400" spans="1:7" x14ac:dyDescent="0.2">
      <c r="A400" s="269" t="s">
        <v>992</v>
      </c>
      <c r="B400" s="376" t="str">
        <f t="shared" si="6"/>
        <v>Portobello</v>
      </c>
      <c r="C400" s="269" t="s">
        <v>118</v>
      </c>
      <c r="D400" s="290">
        <v>8</v>
      </c>
      <c r="E400" s="291">
        <v>4451</v>
      </c>
      <c r="F400" s="321">
        <v>179.734891035722</v>
      </c>
      <c r="G400" s="14" t="s">
        <v>993</v>
      </c>
    </row>
    <row r="401" spans="1:7" x14ac:dyDescent="0.2">
      <c r="A401" s="269" t="s">
        <v>994</v>
      </c>
      <c r="B401" s="376" t="str">
        <f t="shared" si="6"/>
        <v>Duddingston and Portobello South</v>
      </c>
      <c r="C401" s="269" t="s">
        <v>118</v>
      </c>
      <c r="D401" s="290">
        <v>12</v>
      </c>
      <c r="E401" s="291">
        <v>4106</v>
      </c>
      <c r="F401" s="321">
        <v>292.25523623964898</v>
      </c>
      <c r="G401" s="14" t="s">
        <v>995</v>
      </c>
    </row>
    <row r="402" spans="1:7" x14ac:dyDescent="0.2">
      <c r="A402" s="269" t="s">
        <v>996</v>
      </c>
      <c r="B402" s="376" t="str">
        <f t="shared" si="6"/>
        <v>Mountcastle</v>
      </c>
      <c r="C402" s="269" t="s">
        <v>118</v>
      </c>
      <c r="D402" s="290">
        <v>7</v>
      </c>
      <c r="E402" s="291">
        <v>2511</v>
      </c>
      <c r="F402" s="321">
        <v>278.77339705296703</v>
      </c>
      <c r="G402" s="14" t="s">
        <v>997</v>
      </c>
    </row>
    <row r="403" spans="1:7" x14ac:dyDescent="0.2">
      <c r="A403" s="269" t="s">
        <v>998</v>
      </c>
      <c r="B403" s="376" t="str">
        <f t="shared" si="6"/>
        <v>Northfield and Piershill</v>
      </c>
      <c r="C403" s="269" t="s">
        <v>118</v>
      </c>
      <c r="D403" s="290">
        <v>8</v>
      </c>
      <c r="E403" s="291">
        <v>3503</v>
      </c>
      <c r="F403" s="321">
        <v>228.37567799029401</v>
      </c>
      <c r="G403" s="14" t="s">
        <v>999</v>
      </c>
    </row>
    <row r="404" spans="1:7" x14ac:dyDescent="0.2">
      <c r="A404" s="269" t="s">
        <v>1000</v>
      </c>
      <c r="B404" s="376" t="str">
        <f t="shared" si="6"/>
        <v>Craigentinny</v>
      </c>
      <c r="C404" s="269" t="s">
        <v>118</v>
      </c>
      <c r="D404" s="290">
        <v>4</v>
      </c>
      <c r="E404" s="291">
        <v>2835</v>
      </c>
      <c r="F404" s="321">
        <v>141.093474426808</v>
      </c>
      <c r="G404" s="14" t="s">
        <v>1001</v>
      </c>
    </row>
    <row r="405" spans="1:7" x14ac:dyDescent="0.2">
      <c r="A405" s="269" t="s">
        <v>1002</v>
      </c>
      <c r="B405" s="376" t="str">
        <f t="shared" si="6"/>
        <v>Restalrig (Loganlea) and Craigentinny West</v>
      </c>
      <c r="C405" s="269" t="s">
        <v>118</v>
      </c>
      <c r="D405" s="290">
        <v>5</v>
      </c>
      <c r="E405" s="291">
        <v>3545</v>
      </c>
      <c r="F405" s="321">
        <v>141.04372355430201</v>
      </c>
      <c r="G405" s="14" t="s">
        <v>1003</v>
      </c>
    </row>
    <row r="406" spans="1:7" x14ac:dyDescent="0.2">
      <c r="A406" s="269" t="s">
        <v>1004</v>
      </c>
      <c r="B406" s="376" t="str">
        <f t="shared" si="6"/>
        <v>Restalrig and Lochend</v>
      </c>
      <c r="C406" s="269" t="s">
        <v>118</v>
      </c>
      <c r="D406" s="290">
        <v>15</v>
      </c>
      <c r="E406" s="291">
        <v>4336</v>
      </c>
      <c r="F406" s="321">
        <v>345.94095940959397</v>
      </c>
      <c r="G406" s="14" t="s">
        <v>1005</v>
      </c>
    </row>
    <row r="407" spans="1:7" x14ac:dyDescent="0.2">
      <c r="A407" s="269" t="s">
        <v>1006</v>
      </c>
      <c r="B407" s="376" t="str">
        <f t="shared" si="6"/>
        <v>Leith (Hermitage and Prospect Bank)</v>
      </c>
      <c r="C407" s="269" t="s">
        <v>118</v>
      </c>
      <c r="D407" s="290">
        <v>5</v>
      </c>
      <c r="E407" s="291">
        <v>4571</v>
      </c>
      <c r="F407" s="321">
        <v>109.38525486764399</v>
      </c>
      <c r="G407" s="14" t="s">
        <v>1007</v>
      </c>
    </row>
    <row r="408" spans="1:7" x14ac:dyDescent="0.2">
      <c r="A408" s="269" t="s">
        <v>1008</v>
      </c>
      <c r="B408" s="376" t="str">
        <f t="shared" si="6"/>
        <v>Western Harbour and Leith Docks</v>
      </c>
      <c r="C408" s="269" t="s">
        <v>118</v>
      </c>
      <c r="D408" s="290">
        <v>10</v>
      </c>
      <c r="E408" s="291">
        <v>4731</v>
      </c>
      <c r="F408" s="321">
        <v>211.37180300148</v>
      </c>
      <c r="G408" s="14" t="s">
        <v>1009</v>
      </c>
    </row>
    <row r="409" spans="1:7" x14ac:dyDescent="0.2">
      <c r="A409" s="269" t="s">
        <v>1010</v>
      </c>
      <c r="B409" s="376" t="str">
        <f t="shared" si="6"/>
        <v>North Leith and Newhaven</v>
      </c>
      <c r="C409" s="269" t="s">
        <v>118</v>
      </c>
      <c r="D409" s="290">
        <v>10</v>
      </c>
      <c r="E409" s="291">
        <v>5455</v>
      </c>
      <c r="F409" s="321">
        <v>183.318056828598</v>
      </c>
      <c r="G409" s="14" t="s">
        <v>1011</v>
      </c>
    </row>
    <row r="410" spans="1:7" x14ac:dyDescent="0.2">
      <c r="A410" s="269" t="s">
        <v>1012</v>
      </c>
      <c r="B410" s="376" t="str">
        <f t="shared" si="6"/>
        <v>The Shore and Constitution Street</v>
      </c>
      <c r="C410" s="269" t="s">
        <v>118</v>
      </c>
      <c r="D410" s="290">
        <v>3</v>
      </c>
      <c r="E410" s="291">
        <v>5555</v>
      </c>
      <c r="F410" s="321">
        <v>54.005400540053998</v>
      </c>
      <c r="G410" s="14" t="s">
        <v>1013</v>
      </c>
    </row>
    <row r="411" spans="1:7" x14ac:dyDescent="0.2">
      <c r="A411" s="269" t="s">
        <v>1014</v>
      </c>
      <c r="B411" s="376" t="str">
        <f t="shared" si="6"/>
        <v>Great Junction Street</v>
      </c>
      <c r="C411" s="269" t="s">
        <v>118</v>
      </c>
      <c r="D411" s="290">
        <v>7</v>
      </c>
      <c r="E411" s="291">
        <v>5704</v>
      </c>
      <c r="F411" s="321">
        <v>122.720897615708</v>
      </c>
      <c r="G411" s="14" t="s">
        <v>1015</v>
      </c>
    </row>
    <row r="412" spans="1:7" x14ac:dyDescent="0.2">
      <c r="A412" s="269" t="s">
        <v>1016</v>
      </c>
      <c r="B412" s="376" t="str">
        <f t="shared" si="6"/>
        <v>South Leith</v>
      </c>
      <c r="C412" s="269" t="s">
        <v>118</v>
      </c>
      <c r="D412" s="290">
        <v>11</v>
      </c>
      <c r="E412" s="291">
        <v>5478</v>
      </c>
      <c r="F412" s="321">
        <v>200.80321285140599</v>
      </c>
      <c r="G412" s="14" t="s">
        <v>1017</v>
      </c>
    </row>
    <row r="413" spans="1:7" x14ac:dyDescent="0.2">
      <c r="A413" s="269" t="s">
        <v>1018</v>
      </c>
      <c r="B413" s="376" t="str">
        <f t="shared" si="6"/>
        <v>Easter Road and Hawkhill Avenue</v>
      </c>
      <c r="C413" s="269" t="s">
        <v>118</v>
      </c>
      <c r="D413" s="290">
        <v>3</v>
      </c>
      <c r="E413" s="291">
        <v>3874</v>
      </c>
      <c r="F413" s="321">
        <v>77.439339184305595</v>
      </c>
      <c r="G413" s="14" t="s">
        <v>1019</v>
      </c>
    </row>
    <row r="414" spans="1:7" x14ac:dyDescent="0.2">
      <c r="A414" s="269" t="s">
        <v>1020</v>
      </c>
      <c r="B414" s="376" t="str">
        <f t="shared" si="6"/>
        <v>Leith (Albert Street)</v>
      </c>
      <c r="C414" s="269" t="s">
        <v>118</v>
      </c>
      <c r="D414" s="290">
        <v>26</v>
      </c>
      <c r="E414" s="291">
        <v>3532</v>
      </c>
      <c r="F414" s="321">
        <v>736.12684031710103</v>
      </c>
      <c r="G414" s="14" t="s">
        <v>1021</v>
      </c>
    </row>
    <row r="415" spans="1:7" x14ac:dyDescent="0.2">
      <c r="A415" s="269" t="s">
        <v>1022</v>
      </c>
      <c r="B415" s="376" t="str">
        <f t="shared" si="6"/>
        <v>Hillside and Calton Hill</v>
      </c>
      <c r="C415" s="269" t="s">
        <v>118</v>
      </c>
      <c r="D415" s="290">
        <v>2</v>
      </c>
      <c r="E415" s="291">
        <v>6043</v>
      </c>
      <c r="F415" s="321">
        <v>33.096144299189099</v>
      </c>
      <c r="G415" s="14" t="s">
        <v>1023</v>
      </c>
    </row>
    <row r="416" spans="1:7" x14ac:dyDescent="0.2">
      <c r="A416" s="269" t="s">
        <v>1024</v>
      </c>
      <c r="B416" s="376" t="str">
        <f t="shared" si="6"/>
        <v>Pilrig</v>
      </c>
      <c r="C416" s="269" t="s">
        <v>118</v>
      </c>
      <c r="D416" s="290">
        <v>3</v>
      </c>
      <c r="E416" s="291">
        <v>3558</v>
      </c>
      <c r="F416" s="321">
        <v>84.317032040472199</v>
      </c>
      <c r="G416" s="14" t="s">
        <v>1025</v>
      </c>
    </row>
    <row r="417" spans="1:7" x14ac:dyDescent="0.2">
      <c r="A417" s="269" t="s">
        <v>1026</v>
      </c>
      <c r="B417" s="376" t="str">
        <f t="shared" si="6"/>
        <v>Bonnington</v>
      </c>
      <c r="C417" s="269" t="s">
        <v>118</v>
      </c>
      <c r="D417" s="290">
        <v>14</v>
      </c>
      <c r="E417" s="291">
        <v>3956</v>
      </c>
      <c r="F417" s="321">
        <v>353.89282103134502</v>
      </c>
      <c r="G417" s="14" t="s">
        <v>1027</v>
      </c>
    </row>
    <row r="418" spans="1:7" x14ac:dyDescent="0.2">
      <c r="A418" s="269" t="s">
        <v>1028</v>
      </c>
      <c r="B418" s="376" t="str">
        <f t="shared" si="6"/>
        <v>Trinity East and The Dudleys</v>
      </c>
      <c r="C418" s="269" t="s">
        <v>118</v>
      </c>
      <c r="D418" s="290">
        <v>10</v>
      </c>
      <c r="E418" s="291">
        <v>3839</v>
      </c>
      <c r="F418" s="321">
        <v>260.48450117217999</v>
      </c>
      <c r="G418" s="14" t="s">
        <v>1029</v>
      </c>
    </row>
    <row r="419" spans="1:7" x14ac:dyDescent="0.2">
      <c r="A419" s="269" t="s">
        <v>1030</v>
      </c>
      <c r="B419" s="376" t="str">
        <f t="shared" si="6"/>
        <v>Trinity</v>
      </c>
      <c r="C419" s="269" t="s">
        <v>118</v>
      </c>
      <c r="D419" s="290">
        <v>8</v>
      </c>
      <c r="E419" s="291">
        <v>4769</v>
      </c>
      <c r="F419" s="321">
        <v>167.75005242189101</v>
      </c>
      <c r="G419" s="14" t="s">
        <v>1031</v>
      </c>
    </row>
    <row r="420" spans="1:7" x14ac:dyDescent="0.2">
      <c r="A420" s="269" t="s">
        <v>1032</v>
      </c>
      <c r="B420" s="376" t="str">
        <f t="shared" si="6"/>
        <v>Inverleith, Goldenacre and Warriston</v>
      </c>
      <c r="C420" s="269" t="s">
        <v>118</v>
      </c>
      <c r="D420" s="290">
        <v>14</v>
      </c>
      <c r="E420" s="291">
        <v>3912</v>
      </c>
      <c r="F420" s="321">
        <v>357.873210633947</v>
      </c>
      <c r="G420" s="14" t="s">
        <v>1033</v>
      </c>
    </row>
    <row r="421" spans="1:7" x14ac:dyDescent="0.2">
      <c r="A421" s="269" t="s">
        <v>1034</v>
      </c>
      <c r="B421" s="376" t="str">
        <f t="shared" si="6"/>
        <v>Broughton North and Powderhall</v>
      </c>
      <c r="C421" s="269" t="s">
        <v>118</v>
      </c>
      <c r="D421" s="290" t="s">
        <v>3008</v>
      </c>
      <c r="E421" s="291">
        <v>4443</v>
      </c>
      <c r="F421" s="321" t="s">
        <v>3008</v>
      </c>
      <c r="G421" s="14" t="s">
        <v>1035</v>
      </c>
    </row>
    <row r="422" spans="1:7" x14ac:dyDescent="0.2">
      <c r="A422" s="269" t="s">
        <v>1036</v>
      </c>
      <c r="B422" s="376" t="str">
        <f t="shared" si="6"/>
        <v>Broughton South</v>
      </c>
      <c r="C422" s="269" t="s">
        <v>118</v>
      </c>
      <c r="D422" s="290">
        <v>8</v>
      </c>
      <c r="E422" s="291">
        <v>5024</v>
      </c>
      <c r="F422" s="321">
        <v>159.23566878980901</v>
      </c>
      <c r="G422" s="14" t="s">
        <v>1037</v>
      </c>
    </row>
    <row r="423" spans="1:7" x14ac:dyDescent="0.2">
      <c r="A423" s="269" t="s">
        <v>1038</v>
      </c>
      <c r="B423" s="376" t="str">
        <f t="shared" si="6"/>
        <v>New Town East and Gayfield</v>
      </c>
      <c r="C423" s="269" t="s">
        <v>118</v>
      </c>
      <c r="D423" s="290" t="s">
        <v>3008</v>
      </c>
      <c r="E423" s="291">
        <v>2759</v>
      </c>
      <c r="F423" s="321" t="s">
        <v>3008</v>
      </c>
      <c r="G423" s="14" t="s">
        <v>1039</v>
      </c>
    </row>
    <row r="424" spans="1:7" x14ac:dyDescent="0.2">
      <c r="A424" s="269" t="s">
        <v>1040</v>
      </c>
      <c r="B424" s="376" t="str">
        <f t="shared" si="6"/>
        <v>New Town West</v>
      </c>
      <c r="C424" s="269" t="s">
        <v>118</v>
      </c>
      <c r="D424" s="290">
        <v>2</v>
      </c>
      <c r="E424" s="291">
        <v>3337</v>
      </c>
      <c r="F424" s="321">
        <v>59.934072520227801</v>
      </c>
      <c r="G424" s="14" t="s">
        <v>1041</v>
      </c>
    </row>
    <row r="425" spans="1:7" x14ac:dyDescent="0.2">
      <c r="A425" s="269" t="s">
        <v>1042</v>
      </c>
      <c r="B425" s="376" t="str">
        <f t="shared" si="6"/>
        <v>Canonmills and New Town North</v>
      </c>
      <c r="C425" s="269" t="s">
        <v>118</v>
      </c>
      <c r="D425" s="290">
        <v>2</v>
      </c>
      <c r="E425" s="291">
        <v>3214</v>
      </c>
      <c r="F425" s="321">
        <v>62.2277535780958</v>
      </c>
      <c r="G425" s="14" t="s">
        <v>1043</v>
      </c>
    </row>
    <row r="426" spans="1:7" x14ac:dyDescent="0.2">
      <c r="A426" s="269" t="s">
        <v>1044</v>
      </c>
      <c r="B426" s="376" t="str">
        <f t="shared" si="6"/>
        <v>Stockbridge</v>
      </c>
      <c r="C426" s="269" t="s">
        <v>118</v>
      </c>
      <c r="D426" s="290">
        <v>2</v>
      </c>
      <c r="E426" s="291">
        <v>5738</v>
      </c>
      <c r="F426" s="321">
        <v>34.855350296270501</v>
      </c>
      <c r="G426" s="14" t="s">
        <v>1045</v>
      </c>
    </row>
    <row r="427" spans="1:7" x14ac:dyDescent="0.2">
      <c r="A427" s="269" t="s">
        <v>1046</v>
      </c>
      <c r="B427" s="376" t="str">
        <f t="shared" si="6"/>
        <v>Comely Bank</v>
      </c>
      <c r="C427" s="269" t="s">
        <v>118</v>
      </c>
      <c r="D427" s="290">
        <v>2</v>
      </c>
      <c r="E427" s="291">
        <v>4241</v>
      </c>
      <c r="F427" s="321">
        <v>47.158688988446102</v>
      </c>
      <c r="G427" s="14" t="s">
        <v>1047</v>
      </c>
    </row>
    <row r="428" spans="1:7" x14ac:dyDescent="0.2">
      <c r="A428" s="269" t="s">
        <v>1048</v>
      </c>
      <c r="B428" s="376" t="str">
        <f t="shared" si="6"/>
        <v>Deans Village</v>
      </c>
      <c r="C428" s="269" t="s">
        <v>118</v>
      </c>
      <c r="D428" s="290">
        <v>2</v>
      </c>
      <c r="E428" s="291">
        <v>7051</v>
      </c>
      <c r="F428" s="321">
        <v>28.364770954474601</v>
      </c>
      <c r="G428" s="14" t="s">
        <v>1049</v>
      </c>
    </row>
    <row r="429" spans="1:7" x14ac:dyDescent="0.2">
      <c r="A429" s="269" t="s">
        <v>1050</v>
      </c>
      <c r="B429" s="376" t="str">
        <f t="shared" si="6"/>
        <v>Balgreen and Roseburn</v>
      </c>
      <c r="C429" s="269" t="s">
        <v>118</v>
      </c>
      <c r="D429" s="290">
        <v>9</v>
      </c>
      <c r="E429" s="291">
        <v>4411</v>
      </c>
      <c r="F429" s="321">
        <v>204.03536613012901</v>
      </c>
      <c r="G429" s="14" t="s">
        <v>1051</v>
      </c>
    </row>
    <row r="430" spans="1:7" x14ac:dyDescent="0.2">
      <c r="A430" s="269" t="s">
        <v>1052</v>
      </c>
      <c r="B430" s="376" t="str">
        <f t="shared" si="6"/>
        <v>Murrayfield and Ravelston</v>
      </c>
      <c r="C430" s="269" t="s">
        <v>118</v>
      </c>
      <c r="D430" s="290">
        <v>7</v>
      </c>
      <c r="E430" s="291">
        <v>4468</v>
      </c>
      <c r="F430" s="321">
        <v>156.66965085049199</v>
      </c>
      <c r="G430" s="14" t="s">
        <v>1053</v>
      </c>
    </row>
    <row r="431" spans="1:7" x14ac:dyDescent="0.2">
      <c r="A431" s="269" t="s">
        <v>1054</v>
      </c>
      <c r="B431" s="376" t="str">
        <f t="shared" si="6"/>
        <v>Craigleith, Orchard Brae and Crewe Toll</v>
      </c>
      <c r="C431" s="269" t="s">
        <v>118</v>
      </c>
      <c r="D431" s="290">
        <v>8</v>
      </c>
      <c r="E431" s="291">
        <v>4756</v>
      </c>
      <c r="F431" s="321">
        <v>168.20857863751101</v>
      </c>
      <c r="G431" s="14" t="s">
        <v>1055</v>
      </c>
    </row>
    <row r="432" spans="1:7" x14ac:dyDescent="0.2">
      <c r="A432" s="269" t="s">
        <v>1056</v>
      </c>
      <c r="B432" s="376" t="str">
        <f t="shared" si="6"/>
        <v>Blackhall</v>
      </c>
      <c r="C432" s="269" t="s">
        <v>118</v>
      </c>
      <c r="D432" s="290">
        <v>12</v>
      </c>
      <c r="E432" s="291">
        <v>5985</v>
      </c>
      <c r="F432" s="321">
        <v>200.50125313283201</v>
      </c>
      <c r="G432" s="14" t="s">
        <v>1057</v>
      </c>
    </row>
    <row r="433" spans="1:7" x14ac:dyDescent="0.2">
      <c r="A433" s="269" t="s">
        <v>1058</v>
      </c>
      <c r="B433" s="376" t="str">
        <f t="shared" si="6"/>
        <v>Drylaw</v>
      </c>
      <c r="C433" s="269" t="s">
        <v>118</v>
      </c>
      <c r="D433" s="290">
        <v>10</v>
      </c>
      <c r="E433" s="291">
        <v>4863</v>
      </c>
      <c r="F433" s="321">
        <v>205.63438206868199</v>
      </c>
      <c r="G433" s="14" t="s">
        <v>1059</v>
      </c>
    </row>
    <row r="434" spans="1:7" x14ac:dyDescent="0.2">
      <c r="A434" s="269" t="s">
        <v>1060</v>
      </c>
      <c r="B434" s="376" t="str">
        <f t="shared" si="6"/>
        <v>West Pilton</v>
      </c>
      <c r="C434" s="269" t="s">
        <v>118</v>
      </c>
      <c r="D434" s="290">
        <v>12</v>
      </c>
      <c r="E434" s="291">
        <v>5401</v>
      </c>
      <c r="F434" s="321">
        <v>222.181077578226</v>
      </c>
      <c r="G434" s="14" t="s">
        <v>1061</v>
      </c>
    </row>
    <row r="435" spans="1:7" x14ac:dyDescent="0.2">
      <c r="A435" s="269" t="s">
        <v>1062</v>
      </c>
      <c r="B435" s="376" t="str">
        <f t="shared" si="6"/>
        <v>Boswall and Pilton</v>
      </c>
      <c r="C435" s="269" t="s">
        <v>118</v>
      </c>
      <c r="D435" s="290">
        <v>5</v>
      </c>
      <c r="E435" s="291">
        <v>5742</v>
      </c>
      <c r="F435" s="321">
        <v>87.077673284569897</v>
      </c>
      <c r="G435" s="14" t="s">
        <v>1063</v>
      </c>
    </row>
    <row r="436" spans="1:7" x14ac:dyDescent="0.2">
      <c r="A436" s="269" t="s">
        <v>1064</v>
      </c>
      <c r="B436" s="376" t="str">
        <f t="shared" si="6"/>
        <v>Granton South and Wardieburn</v>
      </c>
      <c r="C436" s="269" t="s">
        <v>118</v>
      </c>
      <c r="D436" s="290">
        <v>5</v>
      </c>
      <c r="E436" s="291">
        <v>2987</v>
      </c>
      <c r="F436" s="321">
        <v>167.39203213926999</v>
      </c>
      <c r="G436" s="14" t="s">
        <v>1065</v>
      </c>
    </row>
    <row r="437" spans="1:7" x14ac:dyDescent="0.2">
      <c r="A437" s="269" t="s">
        <v>1066</v>
      </c>
      <c r="B437" s="376" t="str">
        <f t="shared" si="6"/>
        <v>Granton and Royston Mains</v>
      </c>
      <c r="C437" s="269" t="s">
        <v>118</v>
      </c>
      <c r="D437" s="290">
        <v>15</v>
      </c>
      <c r="E437" s="291">
        <v>4133</v>
      </c>
      <c r="F437" s="321">
        <v>362.93249455601301</v>
      </c>
      <c r="G437" s="14" t="s">
        <v>1067</v>
      </c>
    </row>
    <row r="438" spans="1:7" x14ac:dyDescent="0.2">
      <c r="A438" s="269" t="s">
        <v>1068</v>
      </c>
      <c r="B438" s="376" t="str">
        <f t="shared" si="6"/>
        <v>Granton West and Salvesen</v>
      </c>
      <c r="C438" s="269" t="s">
        <v>118</v>
      </c>
      <c r="D438" s="290">
        <v>2</v>
      </c>
      <c r="E438" s="291">
        <v>4304</v>
      </c>
      <c r="F438" s="321">
        <v>46.468401486988903</v>
      </c>
      <c r="G438" s="14" t="s">
        <v>1069</v>
      </c>
    </row>
    <row r="439" spans="1:7" x14ac:dyDescent="0.2">
      <c r="A439" s="269" t="s">
        <v>1070</v>
      </c>
      <c r="B439" s="376" t="str">
        <f t="shared" si="6"/>
        <v>Muirhouse</v>
      </c>
      <c r="C439" s="269" t="s">
        <v>118</v>
      </c>
      <c r="D439" s="290">
        <v>4</v>
      </c>
      <c r="E439" s="291">
        <v>6063</v>
      </c>
      <c r="F439" s="321">
        <v>65.973940293584107</v>
      </c>
      <c r="G439" s="14" t="s">
        <v>1071</v>
      </c>
    </row>
    <row r="440" spans="1:7" x14ac:dyDescent="0.2">
      <c r="A440" s="269" t="s">
        <v>1072</v>
      </c>
      <c r="B440" s="376" t="str">
        <f t="shared" si="6"/>
        <v>Silverknowes and Davidson's Mains</v>
      </c>
      <c r="C440" s="269" t="s">
        <v>118</v>
      </c>
      <c r="D440" s="290">
        <v>6</v>
      </c>
      <c r="E440" s="291">
        <v>4517</v>
      </c>
      <c r="F440" s="321">
        <v>132.83152534868299</v>
      </c>
      <c r="G440" s="14" t="s">
        <v>1073</v>
      </c>
    </row>
    <row r="441" spans="1:7" x14ac:dyDescent="0.2">
      <c r="A441" s="269" t="s">
        <v>1074</v>
      </c>
      <c r="B441" s="376" t="str">
        <f t="shared" si="6"/>
        <v>Cramond</v>
      </c>
      <c r="C441" s="269" t="s">
        <v>118</v>
      </c>
      <c r="D441" s="290">
        <v>5</v>
      </c>
      <c r="E441" s="291">
        <v>2768</v>
      </c>
      <c r="F441" s="321">
        <v>180.635838150289</v>
      </c>
      <c r="G441" s="14" t="s">
        <v>1075</v>
      </c>
    </row>
    <row r="442" spans="1:7" x14ac:dyDescent="0.2">
      <c r="A442" s="269" t="s">
        <v>1076</v>
      </c>
      <c r="B442" s="376" t="str">
        <f t="shared" si="6"/>
        <v>Barnton, Cammo and Cramond South</v>
      </c>
      <c r="C442" s="269" t="s">
        <v>118</v>
      </c>
      <c r="D442" s="290">
        <v>12</v>
      </c>
      <c r="E442" s="291">
        <v>4006</v>
      </c>
      <c r="F442" s="321">
        <v>299.55067398901701</v>
      </c>
      <c r="G442" s="14" t="s">
        <v>1077</v>
      </c>
    </row>
    <row r="443" spans="1:7" x14ac:dyDescent="0.2">
      <c r="A443" s="269" t="s">
        <v>1078</v>
      </c>
      <c r="B443" s="376" t="str">
        <f t="shared" si="6"/>
        <v>Clermiston and Drumbrae</v>
      </c>
      <c r="C443" s="269" t="s">
        <v>118</v>
      </c>
      <c r="D443" s="290">
        <v>32</v>
      </c>
      <c r="E443" s="291">
        <v>6209</v>
      </c>
      <c r="F443" s="321">
        <v>515.38089869544206</v>
      </c>
      <c r="G443" s="14" t="s">
        <v>1079</v>
      </c>
    </row>
    <row r="444" spans="1:7" x14ac:dyDescent="0.2">
      <c r="A444" s="269" t="s">
        <v>1080</v>
      </c>
      <c r="B444" s="376" t="str">
        <f t="shared" si="6"/>
        <v>East Craigs North</v>
      </c>
      <c r="C444" s="269" t="s">
        <v>118</v>
      </c>
      <c r="D444" s="290">
        <v>7</v>
      </c>
      <c r="E444" s="291">
        <v>4406</v>
      </c>
      <c r="F444" s="321">
        <v>158.87426236949599</v>
      </c>
      <c r="G444" s="14" t="s">
        <v>1081</v>
      </c>
    </row>
    <row r="445" spans="1:7" x14ac:dyDescent="0.2">
      <c r="A445" s="269" t="s">
        <v>1082</v>
      </c>
      <c r="B445" s="376" t="str">
        <f t="shared" si="6"/>
        <v>East Craigs South</v>
      </c>
      <c r="C445" s="269" t="s">
        <v>118</v>
      </c>
      <c r="D445" s="290">
        <v>11</v>
      </c>
      <c r="E445" s="291">
        <v>5280</v>
      </c>
      <c r="F445" s="321">
        <v>208.333333333333</v>
      </c>
      <c r="G445" s="14" t="s">
        <v>1083</v>
      </c>
    </row>
    <row r="446" spans="1:7" x14ac:dyDescent="0.2">
      <c r="A446" s="269" t="s">
        <v>1084</v>
      </c>
      <c r="B446" s="376" t="str">
        <f t="shared" si="6"/>
        <v>Corstorphine North</v>
      </c>
      <c r="C446" s="269" t="s">
        <v>118</v>
      </c>
      <c r="D446" s="290">
        <v>8</v>
      </c>
      <c r="E446" s="291">
        <v>3845</v>
      </c>
      <c r="F446" s="321">
        <v>208.06241872561799</v>
      </c>
      <c r="G446" s="14" t="s">
        <v>1085</v>
      </c>
    </row>
    <row r="447" spans="1:7" x14ac:dyDescent="0.2">
      <c r="A447" s="269" t="s">
        <v>1086</v>
      </c>
      <c r="B447" s="376" t="str">
        <f t="shared" si="6"/>
        <v>Corstorphine</v>
      </c>
      <c r="C447" s="269" t="s">
        <v>118</v>
      </c>
      <c r="D447" s="290">
        <v>23</v>
      </c>
      <c r="E447" s="291">
        <v>5611</v>
      </c>
      <c r="F447" s="321">
        <v>409.90910711103197</v>
      </c>
      <c r="G447" s="14" t="s">
        <v>1087</v>
      </c>
    </row>
    <row r="448" spans="1:7" x14ac:dyDescent="0.2">
      <c r="A448" s="269" t="s">
        <v>1088</v>
      </c>
      <c r="B448" s="376" t="str">
        <f t="shared" si="6"/>
        <v>Carrick Knowe</v>
      </c>
      <c r="C448" s="269" t="s">
        <v>118</v>
      </c>
      <c r="D448" s="290">
        <v>3</v>
      </c>
      <c r="E448" s="291">
        <v>2732</v>
      </c>
      <c r="F448" s="321">
        <v>109.809663250366</v>
      </c>
      <c r="G448" s="14" t="s">
        <v>1089</v>
      </c>
    </row>
    <row r="449" spans="1:7" x14ac:dyDescent="0.2">
      <c r="A449" s="269" t="s">
        <v>1090</v>
      </c>
      <c r="B449" s="376" t="str">
        <f t="shared" si="6"/>
        <v>Corstorphine South</v>
      </c>
      <c r="C449" s="269" t="s">
        <v>118</v>
      </c>
      <c r="D449" s="290">
        <v>12</v>
      </c>
      <c r="E449" s="291">
        <v>4589</v>
      </c>
      <c r="F449" s="321">
        <v>261.49487905861901</v>
      </c>
      <c r="G449" s="14" t="s">
        <v>1091</v>
      </c>
    </row>
    <row r="450" spans="1:7" x14ac:dyDescent="0.2">
      <c r="A450" s="269" t="s">
        <v>1092</v>
      </c>
      <c r="B450" s="376" t="str">
        <f t="shared" si="6"/>
        <v>South Gyle</v>
      </c>
      <c r="C450" s="269" t="s">
        <v>118</v>
      </c>
      <c r="D450" s="290">
        <v>3</v>
      </c>
      <c r="E450" s="291">
        <v>5051</v>
      </c>
      <c r="F450" s="321">
        <v>59.394179370421703</v>
      </c>
      <c r="G450" s="14" t="s">
        <v>1093</v>
      </c>
    </row>
    <row r="451" spans="1:7" x14ac:dyDescent="0.2">
      <c r="A451" s="269" t="s">
        <v>1094</v>
      </c>
      <c r="B451" s="376" t="str">
        <f t="shared" si="6"/>
        <v>Ratho, Ingliston and Gogar</v>
      </c>
      <c r="C451" s="269" t="s">
        <v>118</v>
      </c>
      <c r="D451" s="290">
        <v>6</v>
      </c>
      <c r="E451" s="291">
        <v>3603</v>
      </c>
      <c r="F451" s="321">
        <v>166.527893422148</v>
      </c>
      <c r="G451" s="14" t="s">
        <v>1095</v>
      </c>
    </row>
    <row r="452" spans="1:7" x14ac:dyDescent="0.2">
      <c r="A452" s="269" t="s">
        <v>1096</v>
      </c>
      <c r="B452" s="376" t="str">
        <f t="shared" ref="B452:B515" si="7">HYPERLINK(CONCATENATE("https://statistics.gov.scot/atlas/resource?uri=http%3A%2F%2Fstatistics.gov.scot%2Fid%2Fstatistical-geography%2F",A452),G452)</f>
        <v>Dalmeny, Kirkliston and Newbridge</v>
      </c>
      <c r="C452" s="269" t="s">
        <v>118</v>
      </c>
      <c r="D452" s="290">
        <v>9</v>
      </c>
      <c r="E452" s="291">
        <v>8620</v>
      </c>
      <c r="F452" s="321">
        <v>104.408352668213</v>
      </c>
      <c r="G452" s="14" t="s">
        <v>1097</v>
      </c>
    </row>
    <row r="453" spans="1:7" x14ac:dyDescent="0.2">
      <c r="A453" s="269" t="s">
        <v>1098</v>
      </c>
      <c r="B453" s="376" t="str">
        <f t="shared" si="7"/>
        <v>Queensferry East</v>
      </c>
      <c r="C453" s="269" t="s">
        <v>118</v>
      </c>
      <c r="D453" s="290">
        <v>6</v>
      </c>
      <c r="E453" s="291">
        <v>5009</v>
      </c>
      <c r="F453" s="321">
        <v>119.78438810141699</v>
      </c>
      <c r="G453" s="14" t="s">
        <v>1099</v>
      </c>
    </row>
    <row r="454" spans="1:7" x14ac:dyDescent="0.2">
      <c r="A454" s="269" t="s">
        <v>1100</v>
      </c>
      <c r="B454" s="376" t="str">
        <f t="shared" si="7"/>
        <v>Queensferry West</v>
      </c>
      <c r="C454" s="269" t="s">
        <v>118</v>
      </c>
      <c r="D454" s="290">
        <v>2</v>
      </c>
      <c r="E454" s="291">
        <v>3891</v>
      </c>
      <c r="F454" s="321">
        <v>51.400668208686703</v>
      </c>
      <c r="G454" s="14" t="s">
        <v>1101</v>
      </c>
    </row>
    <row r="455" spans="1:7" x14ac:dyDescent="0.2">
      <c r="A455" s="269" t="s">
        <v>1102</v>
      </c>
      <c r="B455" s="376" t="str">
        <f t="shared" si="7"/>
        <v>Barra and South Uist</v>
      </c>
      <c r="C455" s="269" t="s">
        <v>142</v>
      </c>
      <c r="D455" s="290">
        <v>2</v>
      </c>
      <c r="E455" s="291">
        <v>3031</v>
      </c>
      <c r="F455" s="321">
        <v>65.984823490597194</v>
      </c>
      <c r="G455" s="14" t="s">
        <v>1103</v>
      </c>
    </row>
    <row r="456" spans="1:7" x14ac:dyDescent="0.2">
      <c r="A456" s="269" t="s">
        <v>1104</v>
      </c>
      <c r="B456" s="376" t="str">
        <f t="shared" si="7"/>
        <v>Benbecula and North Uist</v>
      </c>
      <c r="C456" s="269" t="s">
        <v>142</v>
      </c>
      <c r="D456" s="290">
        <v>1</v>
      </c>
      <c r="E456" s="291">
        <v>2878</v>
      </c>
      <c r="F456" s="321">
        <v>34.746351633078497</v>
      </c>
      <c r="G456" s="14" t="s">
        <v>1105</v>
      </c>
    </row>
    <row r="457" spans="1:7" x14ac:dyDescent="0.2">
      <c r="A457" s="269" t="s">
        <v>1106</v>
      </c>
      <c r="B457" s="376" t="str">
        <f t="shared" si="7"/>
        <v>Harris</v>
      </c>
      <c r="C457" s="269" t="s">
        <v>142</v>
      </c>
      <c r="D457" s="290">
        <v>1</v>
      </c>
      <c r="E457" s="291">
        <v>1781</v>
      </c>
      <c r="F457" s="321">
        <v>56.148231330713102</v>
      </c>
      <c r="G457" s="14" t="s">
        <v>1107</v>
      </c>
    </row>
    <row r="458" spans="1:7" x14ac:dyDescent="0.2">
      <c r="A458" s="269" t="s">
        <v>1108</v>
      </c>
      <c r="B458" s="376" t="str">
        <f t="shared" si="7"/>
        <v>South Lewis</v>
      </c>
      <c r="C458" s="269" t="s">
        <v>142</v>
      </c>
      <c r="D458" s="290" t="s">
        <v>3008</v>
      </c>
      <c r="E458" s="291">
        <v>2518</v>
      </c>
      <c r="F458" s="321" t="s">
        <v>3008</v>
      </c>
      <c r="G458" s="14" t="s">
        <v>1109</v>
      </c>
    </row>
    <row r="459" spans="1:7" x14ac:dyDescent="0.2">
      <c r="A459" s="269" t="s">
        <v>1110</v>
      </c>
      <c r="B459" s="376" t="str">
        <f t="shared" si="7"/>
        <v>Northwest Lewis</v>
      </c>
      <c r="C459" s="269" t="s">
        <v>142</v>
      </c>
      <c r="D459" s="290">
        <v>3</v>
      </c>
      <c r="E459" s="291">
        <v>3699</v>
      </c>
      <c r="F459" s="321">
        <v>81.10300081103</v>
      </c>
      <c r="G459" s="14" t="s">
        <v>1111</v>
      </c>
    </row>
    <row r="460" spans="1:7" x14ac:dyDescent="0.2">
      <c r="A460" s="269" t="s">
        <v>1112</v>
      </c>
      <c r="B460" s="376" t="str">
        <f t="shared" si="7"/>
        <v>Broadbay</v>
      </c>
      <c r="C460" s="269" t="s">
        <v>142</v>
      </c>
      <c r="D460" s="290">
        <v>3</v>
      </c>
      <c r="E460" s="291">
        <v>3620</v>
      </c>
      <c r="F460" s="321">
        <v>82.872928176795597</v>
      </c>
      <c r="G460" s="14" t="s">
        <v>1113</v>
      </c>
    </row>
    <row r="461" spans="1:7" x14ac:dyDescent="0.2">
      <c r="A461" s="269" t="s">
        <v>1114</v>
      </c>
      <c r="B461" s="376" t="str">
        <f t="shared" si="7"/>
        <v>Stornoway West</v>
      </c>
      <c r="C461" s="269" t="s">
        <v>142</v>
      </c>
      <c r="D461" s="290">
        <v>2</v>
      </c>
      <c r="E461" s="291">
        <v>3039</v>
      </c>
      <c r="F461" s="321">
        <v>65.811122079631502</v>
      </c>
      <c r="G461" s="14" t="s">
        <v>1115</v>
      </c>
    </row>
    <row r="462" spans="1:7" x14ac:dyDescent="0.2">
      <c r="A462" s="269" t="s">
        <v>1116</v>
      </c>
      <c r="B462" s="376" t="str">
        <f t="shared" si="7"/>
        <v>Stornoway East</v>
      </c>
      <c r="C462" s="269" t="s">
        <v>142</v>
      </c>
      <c r="D462" s="290">
        <v>10</v>
      </c>
      <c r="E462" s="291">
        <v>2707</v>
      </c>
      <c r="F462" s="321">
        <v>369.41263391208003</v>
      </c>
      <c r="G462" s="14" t="s">
        <v>1117</v>
      </c>
    </row>
    <row r="463" spans="1:7" x14ac:dyDescent="0.2">
      <c r="A463" s="269" t="s">
        <v>1118</v>
      </c>
      <c r="B463" s="376" t="str">
        <f t="shared" si="7"/>
        <v>Point</v>
      </c>
      <c r="C463" s="269" t="s">
        <v>142</v>
      </c>
      <c r="D463" s="290">
        <v>1</v>
      </c>
      <c r="E463" s="291">
        <v>3227</v>
      </c>
      <c r="F463" s="321">
        <v>30.988534242330299</v>
      </c>
      <c r="G463" s="14" t="s">
        <v>1119</v>
      </c>
    </row>
    <row r="464" spans="1:7" x14ac:dyDescent="0.2">
      <c r="A464" s="269" t="s">
        <v>1120</v>
      </c>
      <c r="B464" s="376" t="str">
        <f t="shared" si="7"/>
        <v>Dunipace</v>
      </c>
      <c r="C464" s="269" t="s">
        <v>125</v>
      </c>
      <c r="D464" s="290">
        <v>9</v>
      </c>
      <c r="E464" s="291">
        <v>3191</v>
      </c>
      <c r="F464" s="321">
        <v>282.04324663115</v>
      </c>
      <c r="G464" s="14" t="s">
        <v>1121</v>
      </c>
    </row>
    <row r="465" spans="1:7" x14ac:dyDescent="0.2">
      <c r="A465" s="269" t="s">
        <v>1122</v>
      </c>
      <c r="B465" s="376" t="str">
        <f t="shared" si="7"/>
        <v>Fankerton, Stoneywood and Denny Town</v>
      </c>
      <c r="C465" s="269" t="s">
        <v>125</v>
      </c>
      <c r="D465" s="290">
        <v>4</v>
      </c>
      <c r="E465" s="291">
        <v>5021</v>
      </c>
      <c r="F465" s="321">
        <v>79.665405297749501</v>
      </c>
      <c r="G465" s="14" t="s">
        <v>1123</v>
      </c>
    </row>
    <row r="466" spans="1:7" x14ac:dyDescent="0.2">
      <c r="A466" s="269" t="s">
        <v>1124</v>
      </c>
      <c r="B466" s="376" t="str">
        <f t="shared" si="7"/>
        <v>Denny - Nethermains</v>
      </c>
      <c r="C466" s="269" t="s">
        <v>125</v>
      </c>
      <c r="D466" s="290">
        <v>9</v>
      </c>
      <c r="E466" s="291">
        <v>4077</v>
      </c>
      <c r="F466" s="321">
        <v>220.75055187638</v>
      </c>
      <c r="G466" s="14" t="s">
        <v>1125</v>
      </c>
    </row>
    <row r="467" spans="1:7" x14ac:dyDescent="0.2">
      <c r="A467" s="269" t="s">
        <v>1126</v>
      </c>
      <c r="B467" s="376" t="str">
        <f t="shared" si="7"/>
        <v>Head of Muir and Dennyloanhead</v>
      </c>
      <c r="C467" s="269" t="s">
        <v>125</v>
      </c>
      <c r="D467" s="290">
        <v>8</v>
      </c>
      <c r="E467" s="291">
        <v>3049</v>
      </c>
      <c r="F467" s="321">
        <v>262.38110856018397</v>
      </c>
      <c r="G467" s="14" t="s">
        <v>1127</v>
      </c>
    </row>
    <row r="468" spans="1:7" x14ac:dyDescent="0.2">
      <c r="A468" s="269" t="s">
        <v>1128</v>
      </c>
      <c r="B468" s="376" t="str">
        <f t="shared" si="7"/>
        <v>Banknock, Haggs and Longcroft</v>
      </c>
      <c r="C468" s="269" t="s">
        <v>125</v>
      </c>
      <c r="D468" s="290">
        <v>5</v>
      </c>
      <c r="E468" s="291">
        <v>4096</v>
      </c>
      <c r="F468" s="321">
        <v>122.0703125</v>
      </c>
      <c r="G468" s="14" t="s">
        <v>1129</v>
      </c>
    </row>
    <row r="469" spans="1:7" x14ac:dyDescent="0.2">
      <c r="A469" s="269" t="s">
        <v>1130</v>
      </c>
      <c r="B469" s="376" t="str">
        <f t="shared" si="7"/>
        <v>Bonnybridge</v>
      </c>
      <c r="C469" s="269" t="s">
        <v>125</v>
      </c>
      <c r="D469" s="290">
        <v>21</v>
      </c>
      <c r="E469" s="291">
        <v>4861</v>
      </c>
      <c r="F469" s="321">
        <v>432.00987451141799</v>
      </c>
      <c r="G469" s="14" t="s">
        <v>1131</v>
      </c>
    </row>
    <row r="470" spans="1:7" x14ac:dyDescent="0.2">
      <c r="A470" s="269" t="s">
        <v>1132</v>
      </c>
      <c r="B470" s="376" t="str">
        <f t="shared" si="7"/>
        <v>High Bonnybridge and Greenhill</v>
      </c>
      <c r="C470" s="269" t="s">
        <v>125</v>
      </c>
      <c r="D470" s="290">
        <v>10</v>
      </c>
      <c r="E470" s="291">
        <v>3782</v>
      </c>
      <c r="F470" s="321">
        <v>264.41036488630402</v>
      </c>
      <c r="G470" s="14" t="s">
        <v>1133</v>
      </c>
    </row>
    <row r="471" spans="1:7" x14ac:dyDescent="0.2">
      <c r="A471" s="269" t="s">
        <v>1134</v>
      </c>
      <c r="B471" s="376" t="str">
        <f t="shared" si="7"/>
        <v>Larbert - North Broomage and Inches</v>
      </c>
      <c r="C471" s="269" t="s">
        <v>125</v>
      </c>
      <c r="D471" s="290">
        <v>13</v>
      </c>
      <c r="E471" s="291">
        <v>7117</v>
      </c>
      <c r="F471" s="321">
        <v>182.66123366586999</v>
      </c>
      <c r="G471" s="14" t="s">
        <v>1135</v>
      </c>
    </row>
    <row r="472" spans="1:7" x14ac:dyDescent="0.2">
      <c r="A472" s="269" t="s">
        <v>1136</v>
      </c>
      <c r="B472" s="376" t="str">
        <f t="shared" si="7"/>
        <v>Larbert - South Broomage and Village</v>
      </c>
      <c r="C472" s="269" t="s">
        <v>125</v>
      </c>
      <c r="D472" s="290">
        <v>20</v>
      </c>
      <c r="E472" s="291">
        <v>3943</v>
      </c>
      <c r="F472" s="321">
        <v>507.22799898554399</v>
      </c>
      <c r="G472" s="14" t="s">
        <v>1137</v>
      </c>
    </row>
    <row r="473" spans="1:7" x14ac:dyDescent="0.2">
      <c r="A473" s="269" t="s">
        <v>1138</v>
      </c>
      <c r="B473" s="376" t="str">
        <f t="shared" si="7"/>
        <v>Stenhousemuir West</v>
      </c>
      <c r="C473" s="269" t="s">
        <v>125</v>
      </c>
      <c r="D473" s="290">
        <v>8</v>
      </c>
      <c r="E473" s="291">
        <v>3140</v>
      </c>
      <c r="F473" s="321">
        <v>254.777070063694</v>
      </c>
      <c r="G473" s="14" t="s">
        <v>1139</v>
      </c>
    </row>
    <row r="474" spans="1:7" x14ac:dyDescent="0.2">
      <c r="A474" s="269" t="s">
        <v>1140</v>
      </c>
      <c r="B474" s="376" t="str">
        <f t="shared" si="7"/>
        <v>Stenhousemuir East</v>
      </c>
      <c r="C474" s="269" t="s">
        <v>125</v>
      </c>
      <c r="D474" s="290">
        <v>4</v>
      </c>
      <c r="E474" s="291">
        <v>3413</v>
      </c>
      <c r="F474" s="321">
        <v>117.198945209493</v>
      </c>
      <c r="G474" s="14" t="s">
        <v>1141</v>
      </c>
    </row>
    <row r="475" spans="1:7" x14ac:dyDescent="0.2">
      <c r="A475" s="269" t="s">
        <v>1142</v>
      </c>
      <c r="B475" s="376" t="str">
        <f t="shared" si="7"/>
        <v>Stenhousemuir - Antonshill</v>
      </c>
      <c r="C475" s="269" t="s">
        <v>125</v>
      </c>
      <c r="D475" s="290">
        <v>10</v>
      </c>
      <c r="E475" s="291">
        <v>3232</v>
      </c>
      <c r="F475" s="321">
        <v>309.40594059405902</v>
      </c>
      <c r="G475" s="14" t="s">
        <v>1143</v>
      </c>
    </row>
    <row r="476" spans="1:7" x14ac:dyDescent="0.2">
      <c r="A476" s="269" t="s">
        <v>1144</v>
      </c>
      <c r="B476" s="376" t="str">
        <f t="shared" si="7"/>
        <v>Carron</v>
      </c>
      <c r="C476" s="269" t="s">
        <v>125</v>
      </c>
      <c r="D476" s="290">
        <v>4</v>
      </c>
      <c r="E476" s="291">
        <v>2627</v>
      </c>
      <c r="F476" s="321">
        <v>152.264940997335</v>
      </c>
      <c r="G476" s="14" t="s">
        <v>1145</v>
      </c>
    </row>
    <row r="477" spans="1:7" x14ac:dyDescent="0.2">
      <c r="A477" s="269" t="s">
        <v>1146</v>
      </c>
      <c r="B477" s="376" t="str">
        <f t="shared" si="7"/>
        <v>Carronshore</v>
      </c>
      <c r="C477" s="269" t="s">
        <v>125</v>
      </c>
      <c r="D477" s="290">
        <v>4</v>
      </c>
      <c r="E477" s="291">
        <v>2726</v>
      </c>
      <c r="F477" s="321">
        <v>146.735143066765</v>
      </c>
      <c r="G477" s="14" t="s">
        <v>1147</v>
      </c>
    </row>
    <row r="478" spans="1:7" x14ac:dyDescent="0.2">
      <c r="A478" s="269" t="s">
        <v>1148</v>
      </c>
      <c r="B478" s="376" t="str">
        <f t="shared" si="7"/>
        <v>Carse and Grangemouth Old Town</v>
      </c>
      <c r="C478" s="269" t="s">
        <v>125</v>
      </c>
      <c r="D478" s="290">
        <v>14</v>
      </c>
      <c r="E478" s="291">
        <v>5037</v>
      </c>
      <c r="F478" s="321">
        <v>277.94322017073699</v>
      </c>
      <c r="G478" s="14" t="s">
        <v>1149</v>
      </c>
    </row>
    <row r="479" spans="1:7" x14ac:dyDescent="0.2">
      <c r="A479" s="269" t="s">
        <v>1150</v>
      </c>
      <c r="B479" s="376" t="str">
        <f t="shared" si="7"/>
        <v>Falkirk - Bainsford and Langlees</v>
      </c>
      <c r="C479" s="269" t="s">
        <v>125</v>
      </c>
      <c r="D479" s="290">
        <v>11</v>
      </c>
      <c r="E479" s="291">
        <v>3681</v>
      </c>
      <c r="F479" s="321">
        <v>298.831839174138</v>
      </c>
      <c r="G479" s="14" t="s">
        <v>1151</v>
      </c>
    </row>
    <row r="480" spans="1:7" x14ac:dyDescent="0.2">
      <c r="A480" s="269" t="s">
        <v>1152</v>
      </c>
      <c r="B480" s="376" t="str">
        <f t="shared" si="7"/>
        <v>Falkirk - Merchiston and New Carron Village</v>
      </c>
      <c r="C480" s="269" t="s">
        <v>125</v>
      </c>
      <c r="D480" s="290">
        <v>27</v>
      </c>
      <c r="E480" s="291">
        <v>4611</v>
      </c>
      <c r="F480" s="321">
        <v>585.55627846454104</v>
      </c>
      <c r="G480" s="14" t="s">
        <v>1153</v>
      </c>
    </row>
    <row r="481" spans="1:7" x14ac:dyDescent="0.2">
      <c r="A481" s="269" t="s">
        <v>1154</v>
      </c>
      <c r="B481" s="376" t="str">
        <f t="shared" si="7"/>
        <v>Falkirk - Grahamston</v>
      </c>
      <c r="C481" s="269" t="s">
        <v>125</v>
      </c>
      <c r="D481" s="290">
        <v>10</v>
      </c>
      <c r="E481" s="291">
        <v>3305</v>
      </c>
      <c r="F481" s="321">
        <v>302.57186081694402</v>
      </c>
      <c r="G481" s="14" t="s">
        <v>1155</v>
      </c>
    </row>
    <row r="482" spans="1:7" x14ac:dyDescent="0.2">
      <c r="A482" s="269" t="s">
        <v>1156</v>
      </c>
      <c r="B482" s="376" t="str">
        <f t="shared" si="7"/>
        <v>Falkirk - Middlefield</v>
      </c>
      <c r="C482" s="269" t="s">
        <v>125</v>
      </c>
      <c r="D482" s="290">
        <v>13</v>
      </c>
      <c r="E482" s="291">
        <v>4646</v>
      </c>
      <c r="F482" s="321">
        <v>279.81058975462798</v>
      </c>
      <c r="G482" s="14" t="s">
        <v>1157</v>
      </c>
    </row>
    <row r="483" spans="1:7" x14ac:dyDescent="0.2">
      <c r="A483" s="269" t="s">
        <v>1158</v>
      </c>
      <c r="B483" s="376" t="str">
        <f t="shared" si="7"/>
        <v>Falkirk - Town Centre and Callendar Park</v>
      </c>
      <c r="C483" s="269" t="s">
        <v>125</v>
      </c>
      <c r="D483" s="290">
        <v>17</v>
      </c>
      <c r="E483" s="291">
        <v>3439</v>
      </c>
      <c r="F483" s="321">
        <v>494.32974701948302</v>
      </c>
      <c r="G483" s="14" t="s">
        <v>1159</v>
      </c>
    </row>
    <row r="484" spans="1:7" x14ac:dyDescent="0.2">
      <c r="A484" s="269" t="s">
        <v>1160</v>
      </c>
      <c r="B484" s="376" t="str">
        <f t="shared" si="7"/>
        <v>Falkirk - Bantaskin</v>
      </c>
      <c r="C484" s="269" t="s">
        <v>125</v>
      </c>
      <c r="D484" s="290">
        <v>11</v>
      </c>
      <c r="E484" s="291">
        <v>3633</v>
      </c>
      <c r="F484" s="321">
        <v>302.78007156619901</v>
      </c>
      <c r="G484" s="14" t="s">
        <v>1161</v>
      </c>
    </row>
    <row r="485" spans="1:7" x14ac:dyDescent="0.2">
      <c r="A485" s="269" t="s">
        <v>1162</v>
      </c>
      <c r="B485" s="376" t="str">
        <f t="shared" si="7"/>
        <v>Falkirk - Camelon East</v>
      </c>
      <c r="C485" s="269" t="s">
        <v>125</v>
      </c>
      <c r="D485" s="290">
        <v>25</v>
      </c>
      <c r="E485" s="291">
        <v>2910</v>
      </c>
      <c r="F485" s="321">
        <v>859.10652920962195</v>
      </c>
      <c r="G485" s="14" t="s">
        <v>1163</v>
      </c>
    </row>
    <row r="486" spans="1:7" x14ac:dyDescent="0.2">
      <c r="A486" s="269" t="s">
        <v>1164</v>
      </c>
      <c r="B486" s="376" t="str">
        <f t="shared" si="7"/>
        <v>Falkirk - Camelon West</v>
      </c>
      <c r="C486" s="269" t="s">
        <v>125</v>
      </c>
      <c r="D486" s="290">
        <v>6</v>
      </c>
      <c r="E486" s="291">
        <v>2697</v>
      </c>
      <c r="F486" s="321">
        <v>222.46941045606201</v>
      </c>
      <c r="G486" s="14" t="s">
        <v>1165</v>
      </c>
    </row>
    <row r="487" spans="1:7" x14ac:dyDescent="0.2">
      <c r="A487" s="269" t="s">
        <v>1166</v>
      </c>
      <c r="B487" s="376" t="str">
        <f t="shared" si="7"/>
        <v>Falkirk - Tamfourhill</v>
      </c>
      <c r="C487" s="269" t="s">
        <v>125</v>
      </c>
      <c r="D487" s="290">
        <v>8</v>
      </c>
      <c r="E487" s="291">
        <v>2693</v>
      </c>
      <c r="F487" s="321">
        <v>297.06646862235402</v>
      </c>
      <c r="G487" s="14" t="s">
        <v>1167</v>
      </c>
    </row>
    <row r="488" spans="1:7" x14ac:dyDescent="0.2">
      <c r="A488" s="269" t="s">
        <v>1168</v>
      </c>
      <c r="B488" s="376" t="str">
        <f t="shared" si="7"/>
        <v>Falkirk - Lochgreen and Lionthorn</v>
      </c>
      <c r="C488" s="269" t="s">
        <v>125</v>
      </c>
      <c r="D488" s="290">
        <v>3</v>
      </c>
      <c r="E488" s="291">
        <v>3701</v>
      </c>
      <c r="F488" s="321">
        <v>81.059173196433406</v>
      </c>
      <c r="G488" s="14" t="s">
        <v>1169</v>
      </c>
    </row>
    <row r="489" spans="1:7" x14ac:dyDescent="0.2">
      <c r="A489" s="269" t="s">
        <v>1170</v>
      </c>
      <c r="B489" s="376" t="str">
        <f t="shared" si="7"/>
        <v>Hallglen and Glen Village</v>
      </c>
      <c r="C489" s="269" t="s">
        <v>125</v>
      </c>
      <c r="D489" s="290">
        <v>5</v>
      </c>
      <c r="E489" s="291">
        <v>3067</v>
      </c>
      <c r="F489" s="321">
        <v>163.02575806977501</v>
      </c>
      <c r="G489" s="14" t="s">
        <v>1171</v>
      </c>
    </row>
    <row r="490" spans="1:7" x14ac:dyDescent="0.2">
      <c r="A490" s="269" t="s">
        <v>1172</v>
      </c>
      <c r="B490" s="376" t="str">
        <f t="shared" si="7"/>
        <v>Shieldhill</v>
      </c>
      <c r="C490" s="269" t="s">
        <v>125</v>
      </c>
      <c r="D490" s="290">
        <v>5</v>
      </c>
      <c r="E490" s="291">
        <v>2474</v>
      </c>
      <c r="F490" s="321">
        <v>202.10185933710599</v>
      </c>
      <c r="G490" s="14" t="s">
        <v>1173</v>
      </c>
    </row>
    <row r="491" spans="1:7" x14ac:dyDescent="0.2">
      <c r="A491" s="269" t="s">
        <v>1174</v>
      </c>
      <c r="B491" s="376" t="str">
        <f t="shared" si="7"/>
        <v>Braes Villages</v>
      </c>
      <c r="C491" s="269" t="s">
        <v>125</v>
      </c>
      <c r="D491" s="290">
        <v>13</v>
      </c>
      <c r="E491" s="291">
        <v>4745</v>
      </c>
      <c r="F491" s="321">
        <v>273.97260273972603</v>
      </c>
      <c r="G491" s="14" t="s">
        <v>1175</v>
      </c>
    </row>
    <row r="492" spans="1:7" x14ac:dyDescent="0.2">
      <c r="A492" s="269" t="s">
        <v>1176</v>
      </c>
      <c r="B492" s="376" t="str">
        <f t="shared" si="7"/>
        <v>Reddingmuirhead and Overton</v>
      </c>
      <c r="C492" s="269" t="s">
        <v>125</v>
      </c>
      <c r="D492" s="290">
        <v>2</v>
      </c>
      <c r="E492" s="291">
        <v>4962</v>
      </c>
      <c r="F492" s="321">
        <v>40.3063280935107</v>
      </c>
      <c r="G492" s="14" t="s">
        <v>1177</v>
      </c>
    </row>
    <row r="493" spans="1:7" x14ac:dyDescent="0.2">
      <c r="A493" s="269" t="s">
        <v>1178</v>
      </c>
      <c r="B493" s="376" t="str">
        <f t="shared" si="7"/>
        <v>Brightons and Wallacestone</v>
      </c>
      <c r="C493" s="269" t="s">
        <v>125</v>
      </c>
      <c r="D493" s="290">
        <v>11</v>
      </c>
      <c r="E493" s="291">
        <v>4128</v>
      </c>
      <c r="F493" s="321">
        <v>266.47286821705399</v>
      </c>
      <c r="G493" s="14" t="s">
        <v>1179</v>
      </c>
    </row>
    <row r="494" spans="1:7" x14ac:dyDescent="0.2">
      <c r="A494" s="269" t="s">
        <v>1180</v>
      </c>
      <c r="B494" s="376" t="str">
        <f t="shared" si="7"/>
        <v>Maddiston and Rumford</v>
      </c>
      <c r="C494" s="269" t="s">
        <v>125</v>
      </c>
      <c r="D494" s="290">
        <v>7</v>
      </c>
      <c r="E494" s="291">
        <v>5271</v>
      </c>
      <c r="F494" s="321">
        <v>132.802124833997</v>
      </c>
      <c r="G494" s="14" t="s">
        <v>1181</v>
      </c>
    </row>
    <row r="495" spans="1:7" x14ac:dyDescent="0.2">
      <c r="A495" s="269" t="s">
        <v>1182</v>
      </c>
      <c r="B495" s="376" t="str">
        <f t="shared" si="7"/>
        <v>Polmont</v>
      </c>
      <c r="C495" s="269" t="s">
        <v>125</v>
      </c>
      <c r="D495" s="290">
        <v>8</v>
      </c>
      <c r="E495" s="291">
        <v>3891</v>
      </c>
      <c r="F495" s="321">
        <v>205.60267283474701</v>
      </c>
      <c r="G495" s="14" t="s">
        <v>1183</v>
      </c>
    </row>
    <row r="496" spans="1:7" x14ac:dyDescent="0.2">
      <c r="A496" s="269" t="s">
        <v>1184</v>
      </c>
      <c r="B496" s="376" t="str">
        <f t="shared" si="7"/>
        <v>Redding</v>
      </c>
      <c r="C496" s="269" t="s">
        <v>125</v>
      </c>
      <c r="D496" s="290">
        <v>8</v>
      </c>
      <c r="E496" s="291">
        <v>3242</v>
      </c>
      <c r="F496" s="321">
        <v>246.76125848241799</v>
      </c>
      <c r="G496" s="14" t="s">
        <v>1185</v>
      </c>
    </row>
    <row r="497" spans="1:7" x14ac:dyDescent="0.2">
      <c r="A497" s="269" t="s">
        <v>1186</v>
      </c>
      <c r="B497" s="376" t="str">
        <f t="shared" si="7"/>
        <v>Laurieston and Westquarter</v>
      </c>
      <c r="C497" s="269" t="s">
        <v>125</v>
      </c>
      <c r="D497" s="290">
        <v>10</v>
      </c>
      <c r="E497" s="291">
        <v>3281</v>
      </c>
      <c r="F497" s="321">
        <v>304.78512648582802</v>
      </c>
      <c r="G497" s="14" t="s">
        <v>1187</v>
      </c>
    </row>
    <row r="498" spans="1:7" x14ac:dyDescent="0.2">
      <c r="A498" s="269" t="s">
        <v>1188</v>
      </c>
      <c r="B498" s="376" t="str">
        <f t="shared" si="7"/>
        <v>Grangemouth - Newlands</v>
      </c>
      <c r="C498" s="269" t="s">
        <v>125</v>
      </c>
      <c r="D498" s="290">
        <v>11</v>
      </c>
      <c r="E498" s="291">
        <v>4647</v>
      </c>
      <c r="F498" s="321">
        <v>236.71185711211501</v>
      </c>
      <c r="G498" s="14" t="s">
        <v>1189</v>
      </c>
    </row>
    <row r="499" spans="1:7" x14ac:dyDescent="0.2">
      <c r="A499" s="269" t="s">
        <v>1190</v>
      </c>
      <c r="B499" s="376" t="str">
        <f t="shared" si="7"/>
        <v>Grangemouth - Town Centre</v>
      </c>
      <c r="C499" s="269" t="s">
        <v>125</v>
      </c>
      <c r="D499" s="290">
        <v>4</v>
      </c>
      <c r="E499" s="291">
        <v>2988</v>
      </c>
      <c r="F499" s="321">
        <v>133.86880856760399</v>
      </c>
      <c r="G499" s="14" t="s">
        <v>1191</v>
      </c>
    </row>
    <row r="500" spans="1:7" x14ac:dyDescent="0.2">
      <c r="A500" s="269" t="s">
        <v>1192</v>
      </c>
      <c r="B500" s="376" t="str">
        <f t="shared" si="7"/>
        <v>Grangemouth - Kersiebank</v>
      </c>
      <c r="C500" s="269" t="s">
        <v>125</v>
      </c>
      <c r="D500" s="290">
        <v>4</v>
      </c>
      <c r="E500" s="291">
        <v>4142</v>
      </c>
      <c r="F500" s="321">
        <v>96.571704490584295</v>
      </c>
      <c r="G500" s="14" t="s">
        <v>1193</v>
      </c>
    </row>
    <row r="501" spans="1:7" x14ac:dyDescent="0.2">
      <c r="A501" s="269" t="s">
        <v>1194</v>
      </c>
      <c r="B501" s="376" t="str">
        <f t="shared" si="7"/>
        <v>Grangemouth - Bowhouse</v>
      </c>
      <c r="C501" s="269" t="s">
        <v>125</v>
      </c>
      <c r="D501" s="290">
        <v>9</v>
      </c>
      <c r="E501" s="291">
        <v>3605</v>
      </c>
      <c r="F501" s="321">
        <v>249.65325936199699</v>
      </c>
      <c r="G501" s="14" t="s">
        <v>1195</v>
      </c>
    </row>
    <row r="502" spans="1:7" x14ac:dyDescent="0.2">
      <c r="A502" s="269" t="s">
        <v>1196</v>
      </c>
      <c r="B502" s="376" t="str">
        <f t="shared" si="7"/>
        <v>Bo'ness - Douglas</v>
      </c>
      <c r="C502" s="269" t="s">
        <v>125</v>
      </c>
      <c r="D502" s="290">
        <v>10</v>
      </c>
      <c r="E502" s="291">
        <v>4208</v>
      </c>
      <c r="F502" s="321">
        <v>237.642585551331</v>
      </c>
      <c r="G502" s="14" t="s">
        <v>1197</v>
      </c>
    </row>
    <row r="503" spans="1:7" x14ac:dyDescent="0.2">
      <c r="A503" s="269" t="s">
        <v>1198</v>
      </c>
      <c r="B503" s="376" t="str">
        <f t="shared" si="7"/>
        <v>Bo'ness - Newtown</v>
      </c>
      <c r="C503" s="269" t="s">
        <v>125</v>
      </c>
      <c r="D503" s="290">
        <v>9</v>
      </c>
      <c r="E503" s="291">
        <v>3086</v>
      </c>
      <c r="F503" s="321">
        <v>291.639662994167</v>
      </c>
      <c r="G503" s="14" t="s">
        <v>1199</v>
      </c>
    </row>
    <row r="504" spans="1:7" x14ac:dyDescent="0.2">
      <c r="A504" s="269" t="s">
        <v>1200</v>
      </c>
      <c r="B504" s="376" t="str">
        <f t="shared" si="7"/>
        <v>Bo'ness - Kinneil</v>
      </c>
      <c r="C504" s="269" t="s">
        <v>125</v>
      </c>
      <c r="D504" s="290">
        <v>10</v>
      </c>
      <c r="E504" s="291">
        <v>3021</v>
      </c>
      <c r="F504" s="321">
        <v>331.01621979477</v>
      </c>
      <c r="G504" s="14" t="s">
        <v>1201</v>
      </c>
    </row>
    <row r="505" spans="1:7" x14ac:dyDescent="0.2">
      <c r="A505" s="269" t="s">
        <v>1202</v>
      </c>
      <c r="B505" s="376" t="str">
        <f t="shared" si="7"/>
        <v>Blackness, Bo'ness - Carriden and Grahamsdyke</v>
      </c>
      <c r="C505" s="269" t="s">
        <v>125</v>
      </c>
      <c r="D505" s="290">
        <v>10</v>
      </c>
      <c r="E505" s="291">
        <v>5174</v>
      </c>
      <c r="F505" s="321">
        <v>193.274062620796</v>
      </c>
      <c r="G505" s="14" t="s">
        <v>1203</v>
      </c>
    </row>
    <row r="506" spans="1:7" x14ac:dyDescent="0.2">
      <c r="A506" s="269" t="s">
        <v>1204</v>
      </c>
      <c r="B506" s="376" t="str">
        <f t="shared" si="7"/>
        <v>Kincardine</v>
      </c>
      <c r="C506" s="269" t="s">
        <v>126</v>
      </c>
      <c r="D506" s="290">
        <v>16</v>
      </c>
      <c r="E506" s="291">
        <v>3129</v>
      </c>
      <c r="F506" s="321">
        <v>511.34547778843103</v>
      </c>
      <c r="G506" s="14" t="s">
        <v>1205</v>
      </c>
    </row>
    <row r="507" spans="1:7" x14ac:dyDescent="0.2">
      <c r="A507" s="269" t="s">
        <v>1206</v>
      </c>
      <c r="B507" s="376" t="str">
        <f t="shared" si="7"/>
        <v>Oakley Comrie and Blairhall</v>
      </c>
      <c r="C507" s="269" t="s">
        <v>126</v>
      </c>
      <c r="D507" s="290">
        <v>11</v>
      </c>
      <c r="E507" s="291">
        <v>3976</v>
      </c>
      <c r="F507" s="321">
        <v>276.659959758551</v>
      </c>
      <c r="G507" s="14" t="s">
        <v>1207</v>
      </c>
    </row>
    <row r="508" spans="1:7" x14ac:dyDescent="0.2">
      <c r="A508" s="269" t="s">
        <v>1208</v>
      </c>
      <c r="B508" s="376" t="str">
        <f t="shared" si="7"/>
        <v>Saline and Gowkhall</v>
      </c>
      <c r="C508" s="269" t="s">
        <v>126</v>
      </c>
      <c r="D508" s="290">
        <v>9</v>
      </c>
      <c r="E508" s="291">
        <v>3670</v>
      </c>
      <c r="F508" s="321">
        <v>245.231607629428</v>
      </c>
      <c r="G508" s="14" t="s">
        <v>1209</v>
      </c>
    </row>
    <row r="509" spans="1:7" x14ac:dyDescent="0.2">
      <c r="A509" s="269" t="s">
        <v>1210</v>
      </c>
      <c r="B509" s="376" t="str">
        <f t="shared" si="7"/>
        <v>Valleyfield Culross and Torryburn</v>
      </c>
      <c r="C509" s="269" t="s">
        <v>126</v>
      </c>
      <c r="D509" s="290">
        <v>6</v>
      </c>
      <c r="E509" s="291">
        <v>3673</v>
      </c>
      <c r="F509" s="321">
        <v>163.35420637081401</v>
      </c>
      <c r="G509" s="14" t="s">
        <v>1211</v>
      </c>
    </row>
    <row r="510" spans="1:7" x14ac:dyDescent="0.2">
      <c r="A510" s="269" t="s">
        <v>1212</v>
      </c>
      <c r="B510" s="376" t="str">
        <f t="shared" si="7"/>
        <v>Cairneyhill and Crombie</v>
      </c>
      <c r="C510" s="269" t="s">
        <v>126</v>
      </c>
      <c r="D510" s="290" t="s">
        <v>3008</v>
      </c>
      <c r="E510" s="291">
        <v>2856</v>
      </c>
      <c r="F510" s="321" t="s">
        <v>3008</v>
      </c>
      <c r="G510" s="14" t="s">
        <v>1213</v>
      </c>
    </row>
    <row r="511" spans="1:7" x14ac:dyDescent="0.2">
      <c r="A511" s="269" t="s">
        <v>1214</v>
      </c>
      <c r="B511" s="376" t="str">
        <f t="shared" si="7"/>
        <v>Crossford Charlestown and Limekilns</v>
      </c>
      <c r="C511" s="269" t="s">
        <v>126</v>
      </c>
      <c r="D511" s="290">
        <v>9</v>
      </c>
      <c r="E511" s="291">
        <v>4267</v>
      </c>
      <c r="F511" s="321">
        <v>210.92102179517201</v>
      </c>
      <c r="G511" s="14" t="s">
        <v>1215</v>
      </c>
    </row>
    <row r="512" spans="1:7" x14ac:dyDescent="0.2">
      <c r="A512" s="269" t="s">
        <v>1216</v>
      </c>
      <c r="B512" s="376" t="str">
        <f t="shared" si="7"/>
        <v>Dunfermline Milesmark and Wellwood</v>
      </c>
      <c r="C512" s="269" t="s">
        <v>126</v>
      </c>
      <c r="D512" s="290">
        <v>5</v>
      </c>
      <c r="E512" s="291">
        <v>3715</v>
      </c>
      <c r="F512" s="321">
        <v>134.58950201884301</v>
      </c>
      <c r="G512" s="14" t="s">
        <v>1217</v>
      </c>
    </row>
    <row r="513" spans="1:7" x14ac:dyDescent="0.2">
      <c r="A513" s="269" t="s">
        <v>1218</v>
      </c>
      <c r="B513" s="376" t="str">
        <f t="shared" si="7"/>
        <v>Dunfermline Baldridgeburn</v>
      </c>
      <c r="C513" s="269" t="s">
        <v>126</v>
      </c>
      <c r="D513" s="290">
        <v>7</v>
      </c>
      <c r="E513" s="291">
        <v>3659</v>
      </c>
      <c r="F513" s="321">
        <v>191.30910084722601</v>
      </c>
      <c r="G513" s="14" t="s">
        <v>1219</v>
      </c>
    </row>
    <row r="514" spans="1:7" x14ac:dyDescent="0.2">
      <c r="A514" s="269" t="s">
        <v>1220</v>
      </c>
      <c r="B514" s="376" t="str">
        <f t="shared" si="7"/>
        <v>Dunfermline Headwell</v>
      </c>
      <c r="C514" s="269" t="s">
        <v>126</v>
      </c>
      <c r="D514" s="290">
        <v>12</v>
      </c>
      <c r="E514" s="291">
        <v>4611</v>
      </c>
      <c r="F514" s="321">
        <v>260.24723487313003</v>
      </c>
      <c r="G514" s="14" t="s">
        <v>1221</v>
      </c>
    </row>
    <row r="515" spans="1:7" x14ac:dyDescent="0.2">
      <c r="A515" s="269" t="s">
        <v>1222</v>
      </c>
      <c r="B515" s="376" t="str">
        <f t="shared" si="7"/>
        <v>Dunfermline Central</v>
      </c>
      <c r="C515" s="269" t="s">
        <v>126</v>
      </c>
      <c r="D515" s="290">
        <v>7</v>
      </c>
      <c r="E515" s="291">
        <v>3130</v>
      </c>
      <c r="F515" s="321">
        <v>223.64217252396199</v>
      </c>
      <c r="G515" s="14" t="s">
        <v>1223</v>
      </c>
    </row>
    <row r="516" spans="1:7" x14ac:dyDescent="0.2">
      <c r="A516" s="269" t="s">
        <v>1224</v>
      </c>
      <c r="B516" s="376" t="str">
        <f t="shared" ref="B516:B579" si="8">HYPERLINK(CONCATENATE("https://statistics.gov.scot/atlas/resource?uri=http%3A%2F%2Fstatistics.gov.scot%2Fid%2Fstatistical-geography%2F",A516),G516)</f>
        <v>Dunfermline Brucefield</v>
      </c>
      <c r="C516" s="269" t="s">
        <v>126</v>
      </c>
      <c r="D516" s="290">
        <v>6</v>
      </c>
      <c r="E516" s="291">
        <v>3306</v>
      </c>
      <c r="F516" s="321">
        <v>181.48820326678799</v>
      </c>
      <c r="G516" s="14" t="s">
        <v>1225</v>
      </c>
    </row>
    <row r="517" spans="1:7" x14ac:dyDescent="0.2">
      <c r="A517" s="269" t="s">
        <v>1226</v>
      </c>
      <c r="B517" s="376" t="str">
        <f t="shared" si="8"/>
        <v>Dunfermline Garvock Hill</v>
      </c>
      <c r="C517" s="269" t="s">
        <v>126</v>
      </c>
      <c r="D517" s="290">
        <v>4</v>
      </c>
      <c r="E517" s="291">
        <v>3000</v>
      </c>
      <c r="F517" s="321">
        <v>133.333333333333</v>
      </c>
      <c r="G517" s="14" t="s">
        <v>1227</v>
      </c>
    </row>
    <row r="518" spans="1:7" x14ac:dyDescent="0.2">
      <c r="A518" s="269" t="s">
        <v>1228</v>
      </c>
      <c r="B518" s="376" t="str">
        <f t="shared" si="8"/>
        <v>Dunfermline Bellyeoman and Townhill</v>
      </c>
      <c r="C518" s="269" t="s">
        <v>126</v>
      </c>
      <c r="D518" s="290">
        <v>21</v>
      </c>
      <c r="E518" s="291">
        <v>5261</v>
      </c>
      <c r="F518" s="321">
        <v>399.16365709941101</v>
      </c>
      <c r="G518" s="14" t="s">
        <v>1229</v>
      </c>
    </row>
    <row r="519" spans="1:7" x14ac:dyDescent="0.2">
      <c r="A519" s="269" t="s">
        <v>1230</v>
      </c>
      <c r="B519" s="376" t="str">
        <f t="shared" si="8"/>
        <v>Dunfermline Duloch North and Lynebank</v>
      </c>
      <c r="C519" s="269" t="s">
        <v>126</v>
      </c>
      <c r="D519" s="290">
        <v>3</v>
      </c>
      <c r="E519" s="291">
        <v>6154</v>
      </c>
      <c r="F519" s="321">
        <v>48.748781280468002</v>
      </c>
      <c r="G519" s="14" t="s">
        <v>1231</v>
      </c>
    </row>
    <row r="520" spans="1:7" x14ac:dyDescent="0.2">
      <c r="A520" s="269" t="s">
        <v>1232</v>
      </c>
      <c r="B520" s="376" t="str">
        <f t="shared" si="8"/>
        <v>Dunfermline Touch and Woodmill</v>
      </c>
      <c r="C520" s="269" t="s">
        <v>126</v>
      </c>
      <c r="D520" s="290">
        <v>3</v>
      </c>
      <c r="E520" s="291">
        <v>2892</v>
      </c>
      <c r="F520" s="321">
        <v>103.734439834025</v>
      </c>
      <c r="G520" s="14" t="s">
        <v>1233</v>
      </c>
    </row>
    <row r="521" spans="1:7" x14ac:dyDescent="0.2">
      <c r="A521" s="269" t="s">
        <v>1234</v>
      </c>
      <c r="B521" s="376" t="str">
        <f t="shared" si="8"/>
        <v>Dunfermline Abbeyview North</v>
      </c>
      <c r="C521" s="269" t="s">
        <v>126</v>
      </c>
      <c r="D521" s="290">
        <v>2</v>
      </c>
      <c r="E521" s="291">
        <v>3841</v>
      </c>
      <c r="F521" s="321">
        <v>52.069773496485297</v>
      </c>
      <c r="G521" s="14" t="s">
        <v>1235</v>
      </c>
    </row>
    <row r="522" spans="1:7" x14ac:dyDescent="0.2">
      <c r="A522" s="269" t="s">
        <v>1236</v>
      </c>
      <c r="B522" s="376" t="str">
        <f t="shared" si="8"/>
        <v>Dunfermline Abbeyview South</v>
      </c>
      <c r="C522" s="269" t="s">
        <v>126</v>
      </c>
      <c r="D522" s="290">
        <v>3</v>
      </c>
      <c r="E522" s="291">
        <v>2820</v>
      </c>
      <c r="F522" s="321">
        <v>106.38297872340399</v>
      </c>
      <c r="G522" s="14" t="s">
        <v>1237</v>
      </c>
    </row>
    <row r="523" spans="1:7" x14ac:dyDescent="0.2">
      <c r="A523" s="269" t="s">
        <v>1238</v>
      </c>
      <c r="B523" s="376" t="str">
        <f t="shared" si="8"/>
        <v>Dunfermline Duloch South</v>
      </c>
      <c r="C523" s="269" t="s">
        <v>126</v>
      </c>
      <c r="D523" s="290">
        <v>1</v>
      </c>
      <c r="E523" s="291">
        <v>3977</v>
      </c>
      <c r="F523" s="321">
        <v>25.144581342720699</v>
      </c>
      <c r="G523" s="14" t="s">
        <v>1239</v>
      </c>
    </row>
    <row r="524" spans="1:7" x14ac:dyDescent="0.2">
      <c r="A524" s="269" t="s">
        <v>1240</v>
      </c>
      <c r="B524" s="376" t="str">
        <f t="shared" si="8"/>
        <v>Dunfermline Masterton</v>
      </c>
      <c r="C524" s="269" t="s">
        <v>126</v>
      </c>
      <c r="D524" s="290">
        <v>1</v>
      </c>
      <c r="E524" s="291">
        <v>3498</v>
      </c>
      <c r="F524" s="321">
        <v>28.587764436821001</v>
      </c>
      <c r="G524" s="14" t="s">
        <v>1241</v>
      </c>
    </row>
    <row r="525" spans="1:7" x14ac:dyDescent="0.2">
      <c r="A525" s="269" t="s">
        <v>1242</v>
      </c>
      <c r="B525" s="376" t="str">
        <f t="shared" si="8"/>
        <v>Dunfermline Pitcorthie East</v>
      </c>
      <c r="C525" s="269" t="s">
        <v>126</v>
      </c>
      <c r="D525" s="290">
        <v>1</v>
      </c>
      <c r="E525" s="291">
        <v>3609</v>
      </c>
      <c r="F525" s="321">
        <v>27.708506511498999</v>
      </c>
      <c r="G525" s="14" t="s">
        <v>1243</v>
      </c>
    </row>
    <row r="526" spans="1:7" x14ac:dyDescent="0.2">
      <c r="A526" s="269" t="s">
        <v>1244</v>
      </c>
      <c r="B526" s="376" t="str">
        <f t="shared" si="8"/>
        <v>Dunfermline Pitcorthie West</v>
      </c>
      <c r="C526" s="269" t="s">
        <v>126</v>
      </c>
      <c r="D526" s="290">
        <v>3</v>
      </c>
      <c r="E526" s="291">
        <v>2506</v>
      </c>
      <c r="F526" s="321">
        <v>119.712689545092</v>
      </c>
      <c r="G526" s="14" t="s">
        <v>1245</v>
      </c>
    </row>
    <row r="527" spans="1:7" x14ac:dyDescent="0.2">
      <c r="A527" s="269" t="s">
        <v>1246</v>
      </c>
      <c r="B527" s="376" t="str">
        <f t="shared" si="8"/>
        <v>Rosyth North</v>
      </c>
      <c r="C527" s="269" t="s">
        <v>126</v>
      </c>
      <c r="D527" s="290">
        <v>7</v>
      </c>
      <c r="E527" s="291">
        <v>3008</v>
      </c>
      <c r="F527" s="321">
        <v>232.712765957447</v>
      </c>
      <c r="G527" s="14" t="s">
        <v>1247</v>
      </c>
    </row>
    <row r="528" spans="1:7" x14ac:dyDescent="0.2">
      <c r="A528" s="269" t="s">
        <v>1248</v>
      </c>
      <c r="B528" s="376" t="str">
        <f t="shared" si="8"/>
        <v>Rosyth East</v>
      </c>
      <c r="C528" s="269" t="s">
        <v>126</v>
      </c>
      <c r="D528" s="290">
        <v>7</v>
      </c>
      <c r="E528" s="291">
        <v>3048</v>
      </c>
      <c r="F528" s="321">
        <v>229.658792650919</v>
      </c>
      <c r="G528" s="14" t="s">
        <v>1249</v>
      </c>
    </row>
    <row r="529" spans="1:7" x14ac:dyDescent="0.2">
      <c r="A529" s="269" t="s">
        <v>1250</v>
      </c>
      <c r="B529" s="376" t="str">
        <f t="shared" si="8"/>
        <v>Rosyth Central</v>
      </c>
      <c r="C529" s="269" t="s">
        <v>126</v>
      </c>
      <c r="D529" s="290">
        <v>6</v>
      </c>
      <c r="E529" s="291">
        <v>3413</v>
      </c>
      <c r="F529" s="321">
        <v>175.79841781424</v>
      </c>
      <c r="G529" s="14" t="s">
        <v>1251</v>
      </c>
    </row>
    <row r="530" spans="1:7" x14ac:dyDescent="0.2">
      <c r="A530" s="269" t="s">
        <v>1252</v>
      </c>
      <c r="B530" s="376" t="str">
        <f t="shared" si="8"/>
        <v>Rosyth South</v>
      </c>
      <c r="C530" s="269" t="s">
        <v>126</v>
      </c>
      <c r="D530" s="290">
        <v>8</v>
      </c>
      <c r="E530" s="291">
        <v>3897</v>
      </c>
      <c r="F530" s="321">
        <v>205.28611752630201</v>
      </c>
      <c r="G530" s="14" t="s">
        <v>1253</v>
      </c>
    </row>
    <row r="531" spans="1:7" x14ac:dyDescent="0.2">
      <c r="A531" s="269" t="s">
        <v>1254</v>
      </c>
      <c r="B531" s="376" t="str">
        <f t="shared" si="8"/>
        <v>North Queensferry and Inverkeithing West</v>
      </c>
      <c r="C531" s="269" t="s">
        <v>126</v>
      </c>
      <c r="D531" s="290">
        <v>2</v>
      </c>
      <c r="E531" s="291">
        <v>3111</v>
      </c>
      <c r="F531" s="321">
        <v>64.2880102860817</v>
      </c>
      <c r="G531" s="14" t="s">
        <v>1255</v>
      </c>
    </row>
    <row r="532" spans="1:7" x14ac:dyDescent="0.2">
      <c r="A532" s="269" t="s">
        <v>1256</v>
      </c>
      <c r="B532" s="376" t="str">
        <f t="shared" si="8"/>
        <v>Inverkeithing East</v>
      </c>
      <c r="C532" s="269" t="s">
        <v>126</v>
      </c>
      <c r="D532" s="290">
        <v>5</v>
      </c>
      <c r="E532" s="291">
        <v>2807</v>
      </c>
      <c r="F532" s="321">
        <v>178.12611328820799</v>
      </c>
      <c r="G532" s="14" t="s">
        <v>1257</v>
      </c>
    </row>
    <row r="533" spans="1:7" x14ac:dyDescent="0.2">
      <c r="A533" s="269" t="s">
        <v>1258</v>
      </c>
      <c r="B533" s="376" t="str">
        <f t="shared" si="8"/>
        <v>Dalgety Bay West and Hillend</v>
      </c>
      <c r="C533" s="269" t="s">
        <v>126</v>
      </c>
      <c r="D533" s="290">
        <v>2</v>
      </c>
      <c r="E533" s="291">
        <v>2566</v>
      </c>
      <c r="F533" s="321">
        <v>77.942322681215899</v>
      </c>
      <c r="G533" s="14" t="s">
        <v>1259</v>
      </c>
    </row>
    <row r="534" spans="1:7" x14ac:dyDescent="0.2">
      <c r="A534" s="269" t="s">
        <v>1260</v>
      </c>
      <c r="B534" s="376" t="str">
        <f t="shared" si="8"/>
        <v>Dalgety Bay Central</v>
      </c>
      <c r="C534" s="269" t="s">
        <v>126</v>
      </c>
      <c r="D534" s="290">
        <v>5</v>
      </c>
      <c r="E534" s="291">
        <v>4340</v>
      </c>
      <c r="F534" s="321">
        <v>115.207373271889</v>
      </c>
      <c r="G534" s="14" t="s">
        <v>1261</v>
      </c>
    </row>
    <row r="535" spans="1:7" x14ac:dyDescent="0.2">
      <c r="A535" s="269" t="s">
        <v>1262</v>
      </c>
      <c r="B535" s="376" t="str">
        <f t="shared" si="8"/>
        <v>Dalgety Bay East</v>
      </c>
      <c r="C535" s="269" t="s">
        <v>126</v>
      </c>
      <c r="D535" s="290">
        <v>1</v>
      </c>
      <c r="E535" s="291">
        <v>2542</v>
      </c>
      <c r="F535" s="321">
        <v>39.339103068450001</v>
      </c>
      <c r="G535" s="14" t="s">
        <v>1263</v>
      </c>
    </row>
    <row r="536" spans="1:7" x14ac:dyDescent="0.2">
      <c r="A536" s="269" t="s">
        <v>1264</v>
      </c>
      <c r="B536" s="376" t="str">
        <f t="shared" si="8"/>
        <v>Crossgates and Halbeath</v>
      </c>
      <c r="C536" s="269" t="s">
        <v>126</v>
      </c>
      <c r="D536" s="290">
        <v>11</v>
      </c>
      <c r="E536" s="291">
        <v>3512</v>
      </c>
      <c r="F536" s="321">
        <v>313.211845102506</v>
      </c>
      <c r="G536" s="14" t="s">
        <v>1265</v>
      </c>
    </row>
    <row r="537" spans="1:7" x14ac:dyDescent="0.2">
      <c r="A537" s="269" t="s">
        <v>1266</v>
      </c>
      <c r="B537" s="376" t="str">
        <f t="shared" si="8"/>
        <v>Hill of Beath and Kingseat</v>
      </c>
      <c r="C537" s="269" t="s">
        <v>126</v>
      </c>
      <c r="D537" s="290">
        <v>7</v>
      </c>
      <c r="E537" s="291">
        <v>3413</v>
      </c>
      <c r="F537" s="321">
        <v>205.09815411661299</v>
      </c>
      <c r="G537" s="14" t="s">
        <v>1267</v>
      </c>
    </row>
    <row r="538" spans="1:7" x14ac:dyDescent="0.2">
      <c r="A538" s="269" t="s">
        <v>1268</v>
      </c>
      <c r="B538" s="376" t="str">
        <f t="shared" si="8"/>
        <v>Cowdenbeath South</v>
      </c>
      <c r="C538" s="269" t="s">
        <v>126</v>
      </c>
      <c r="D538" s="290">
        <v>7</v>
      </c>
      <c r="E538" s="291">
        <v>3071</v>
      </c>
      <c r="F538" s="321">
        <v>227.93878215564999</v>
      </c>
      <c r="G538" s="14" t="s">
        <v>1269</v>
      </c>
    </row>
    <row r="539" spans="1:7" x14ac:dyDescent="0.2">
      <c r="A539" s="269" t="s">
        <v>1270</v>
      </c>
      <c r="B539" s="376" t="str">
        <f t="shared" si="8"/>
        <v>Cowdenbeath North</v>
      </c>
      <c r="C539" s="269" t="s">
        <v>126</v>
      </c>
      <c r="D539" s="290">
        <v>21</v>
      </c>
      <c r="E539" s="291">
        <v>5053</v>
      </c>
      <c r="F539" s="321">
        <v>415.59469622006702</v>
      </c>
      <c r="G539" s="14" t="s">
        <v>1271</v>
      </c>
    </row>
    <row r="540" spans="1:7" x14ac:dyDescent="0.2">
      <c r="A540" s="269" t="s">
        <v>1272</v>
      </c>
      <c r="B540" s="376" t="str">
        <f t="shared" si="8"/>
        <v>Kelty West</v>
      </c>
      <c r="C540" s="269" t="s">
        <v>126</v>
      </c>
      <c r="D540" s="290">
        <v>5</v>
      </c>
      <c r="E540" s="291">
        <v>2663</v>
      </c>
      <c r="F540" s="321">
        <v>187.75816748028501</v>
      </c>
      <c r="G540" s="14" t="s">
        <v>1273</v>
      </c>
    </row>
    <row r="541" spans="1:7" x14ac:dyDescent="0.2">
      <c r="A541" s="269" t="s">
        <v>1274</v>
      </c>
      <c r="B541" s="376" t="str">
        <f t="shared" si="8"/>
        <v>Kelty East</v>
      </c>
      <c r="C541" s="269" t="s">
        <v>126</v>
      </c>
      <c r="D541" s="290">
        <v>4</v>
      </c>
      <c r="E541" s="291">
        <v>3928</v>
      </c>
      <c r="F541" s="321">
        <v>101.83299389002001</v>
      </c>
      <c r="G541" s="14" t="s">
        <v>1275</v>
      </c>
    </row>
    <row r="542" spans="1:7" x14ac:dyDescent="0.2">
      <c r="A542" s="269" t="s">
        <v>1276</v>
      </c>
      <c r="B542" s="376" t="str">
        <f t="shared" si="8"/>
        <v>Lochore and Crosshill</v>
      </c>
      <c r="C542" s="269" t="s">
        <v>126</v>
      </c>
      <c r="D542" s="290">
        <v>5</v>
      </c>
      <c r="E542" s="291">
        <v>2790</v>
      </c>
      <c r="F542" s="321">
        <v>179.21146953405</v>
      </c>
      <c r="G542" s="14" t="s">
        <v>1277</v>
      </c>
    </row>
    <row r="543" spans="1:7" x14ac:dyDescent="0.2">
      <c r="A543" s="269" t="s">
        <v>1278</v>
      </c>
      <c r="B543" s="376" t="str">
        <f t="shared" si="8"/>
        <v>Ballingry</v>
      </c>
      <c r="C543" s="269" t="s">
        <v>126</v>
      </c>
      <c r="D543" s="290">
        <v>4</v>
      </c>
      <c r="E543" s="291">
        <v>2932</v>
      </c>
      <c r="F543" s="321">
        <v>136.42564802182801</v>
      </c>
      <c r="G543" s="14" t="s">
        <v>1279</v>
      </c>
    </row>
    <row r="544" spans="1:7" x14ac:dyDescent="0.2">
      <c r="A544" s="269" t="s">
        <v>1280</v>
      </c>
      <c r="B544" s="376" t="str">
        <f t="shared" si="8"/>
        <v>Cardenden</v>
      </c>
      <c r="C544" s="269" t="s">
        <v>126</v>
      </c>
      <c r="D544" s="290">
        <v>16</v>
      </c>
      <c r="E544" s="291">
        <v>6370</v>
      </c>
      <c r="F544" s="321">
        <v>251.177394034537</v>
      </c>
      <c r="G544" s="14" t="s">
        <v>1281</v>
      </c>
    </row>
    <row r="545" spans="1:7" x14ac:dyDescent="0.2">
      <c r="A545" s="269" t="s">
        <v>1282</v>
      </c>
      <c r="B545" s="376" t="str">
        <f t="shared" si="8"/>
        <v>Lochgelly East</v>
      </c>
      <c r="C545" s="269" t="s">
        <v>126</v>
      </c>
      <c r="D545" s="290">
        <v>8</v>
      </c>
      <c r="E545" s="291">
        <v>4402</v>
      </c>
      <c r="F545" s="321">
        <v>181.73557473875499</v>
      </c>
      <c r="G545" s="14" t="s">
        <v>1283</v>
      </c>
    </row>
    <row r="546" spans="1:7" x14ac:dyDescent="0.2">
      <c r="A546" s="269" t="s">
        <v>1284</v>
      </c>
      <c r="B546" s="376" t="str">
        <f t="shared" si="8"/>
        <v>Lochgelly West and Lumphinnans</v>
      </c>
      <c r="C546" s="269" t="s">
        <v>126</v>
      </c>
      <c r="D546" s="290">
        <v>12</v>
      </c>
      <c r="E546" s="291">
        <v>3155</v>
      </c>
      <c r="F546" s="321">
        <v>380.34865293185402</v>
      </c>
      <c r="G546" s="14" t="s">
        <v>1285</v>
      </c>
    </row>
    <row r="547" spans="1:7" x14ac:dyDescent="0.2">
      <c r="A547" s="269" t="s">
        <v>1286</v>
      </c>
      <c r="B547" s="376" t="str">
        <f t="shared" si="8"/>
        <v>Aberdour and Auchtertool</v>
      </c>
      <c r="C547" s="269" t="s">
        <v>126</v>
      </c>
      <c r="D547" s="290">
        <v>2</v>
      </c>
      <c r="E547" s="291">
        <v>3639</v>
      </c>
      <c r="F547" s="321">
        <v>54.960153888430902</v>
      </c>
      <c r="G547" s="14" t="s">
        <v>1287</v>
      </c>
    </row>
    <row r="548" spans="1:7" x14ac:dyDescent="0.2">
      <c r="A548" s="269" t="s">
        <v>1288</v>
      </c>
      <c r="B548" s="376" t="str">
        <f t="shared" si="8"/>
        <v>Burntisland West</v>
      </c>
      <c r="C548" s="269" t="s">
        <v>126</v>
      </c>
      <c r="D548" s="290">
        <v>9</v>
      </c>
      <c r="E548" s="291">
        <v>4144</v>
      </c>
      <c r="F548" s="321">
        <v>217.18146718146701</v>
      </c>
      <c r="G548" s="14" t="s">
        <v>1289</v>
      </c>
    </row>
    <row r="549" spans="1:7" x14ac:dyDescent="0.2">
      <c r="A549" s="269" t="s">
        <v>1290</v>
      </c>
      <c r="B549" s="376" t="str">
        <f t="shared" si="8"/>
        <v>Burntisland East</v>
      </c>
      <c r="C549" s="269" t="s">
        <v>126</v>
      </c>
      <c r="D549" s="290">
        <v>3</v>
      </c>
      <c r="E549" s="291">
        <v>2583</v>
      </c>
      <c r="F549" s="321">
        <v>116.14401858304301</v>
      </c>
      <c r="G549" s="14" t="s">
        <v>1291</v>
      </c>
    </row>
    <row r="550" spans="1:7" x14ac:dyDescent="0.2">
      <c r="A550" s="269" t="s">
        <v>1292</v>
      </c>
      <c r="B550" s="376" t="str">
        <f t="shared" si="8"/>
        <v>Kinghorn</v>
      </c>
      <c r="C550" s="269" t="s">
        <v>126</v>
      </c>
      <c r="D550" s="290">
        <v>6</v>
      </c>
      <c r="E550" s="291">
        <v>2756</v>
      </c>
      <c r="F550" s="321">
        <v>217.70682148040601</v>
      </c>
      <c r="G550" s="14" t="s">
        <v>1293</v>
      </c>
    </row>
    <row r="551" spans="1:7" x14ac:dyDescent="0.2">
      <c r="A551" s="269" t="s">
        <v>1294</v>
      </c>
      <c r="B551" s="376" t="str">
        <f t="shared" si="8"/>
        <v>Kirkcaldy Linktown &amp; Seafield</v>
      </c>
      <c r="C551" s="269" t="s">
        <v>126</v>
      </c>
      <c r="D551" s="290">
        <v>10</v>
      </c>
      <c r="E551" s="291">
        <v>4533</v>
      </c>
      <c r="F551" s="321">
        <v>220.604456210016</v>
      </c>
      <c r="G551" s="14" t="s">
        <v>1295</v>
      </c>
    </row>
    <row r="552" spans="1:7" x14ac:dyDescent="0.2">
      <c r="A552" s="269" t="s">
        <v>1296</v>
      </c>
      <c r="B552" s="376" t="str">
        <f t="shared" si="8"/>
        <v>Kirkcaldy Central</v>
      </c>
      <c r="C552" s="269" t="s">
        <v>126</v>
      </c>
      <c r="D552" s="290">
        <v>19</v>
      </c>
      <c r="E552" s="291">
        <v>3324</v>
      </c>
      <c r="F552" s="321">
        <v>571.60048134777401</v>
      </c>
      <c r="G552" s="14" t="s">
        <v>1297</v>
      </c>
    </row>
    <row r="553" spans="1:7" x14ac:dyDescent="0.2">
      <c r="A553" s="269" t="s">
        <v>1298</v>
      </c>
      <c r="B553" s="376" t="str">
        <f t="shared" si="8"/>
        <v>Kirkcaldy Bennochy East</v>
      </c>
      <c r="C553" s="269" t="s">
        <v>126</v>
      </c>
      <c r="D553" s="290">
        <v>5</v>
      </c>
      <c r="E553" s="291">
        <v>2907</v>
      </c>
      <c r="F553" s="321">
        <v>171.99862401100799</v>
      </c>
      <c r="G553" s="14" t="s">
        <v>1299</v>
      </c>
    </row>
    <row r="554" spans="1:7" x14ac:dyDescent="0.2">
      <c r="A554" s="269" t="s">
        <v>1300</v>
      </c>
      <c r="B554" s="376" t="str">
        <f t="shared" si="8"/>
        <v>Kirkcaldy Bennochy West</v>
      </c>
      <c r="C554" s="269" t="s">
        <v>126</v>
      </c>
      <c r="D554" s="290">
        <v>5</v>
      </c>
      <c r="E554" s="291">
        <v>2853</v>
      </c>
      <c r="F554" s="321">
        <v>175.25411847178401</v>
      </c>
      <c r="G554" s="14" t="s">
        <v>1301</v>
      </c>
    </row>
    <row r="555" spans="1:7" x14ac:dyDescent="0.2">
      <c r="A555" s="269" t="s">
        <v>1302</v>
      </c>
      <c r="B555" s="376" t="str">
        <f t="shared" si="8"/>
        <v>Kirkcaldy Raith</v>
      </c>
      <c r="C555" s="269" t="s">
        <v>126</v>
      </c>
      <c r="D555" s="290">
        <v>1</v>
      </c>
      <c r="E555" s="291">
        <v>2567</v>
      </c>
      <c r="F555" s="321">
        <v>38.955979742890499</v>
      </c>
      <c r="G555" s="14" t="s">
        <v>1303</v>
      </c>
    </row>
    <row r="556" spans="1:7" x14ac:dyDescent="0.2">
      <c r="A556" s="269" t="s">
        <v>1304</v>
      </c>
      <c r="B556" s="376" t="str">
        <f t="shared" si="8"/>
        <v>Kirkcaldy Newliston and Redcraigs</v>
      </c>
      <c r="C556" s="269" t="s">
        <v>126</v>
      </c>
      <c r="D556" s="290">
        <v>5</v>
      </c>
      <c r="E556" s="291">
        <v>2923</v>
      </c>
      <c r="F556" s="321">
        <v>171.05713308245001</v>
      </c>
      <c r="G556" s="14" t="s">
        <v>1305</v>
      </c>
    </row>
    <row r="557" spans="1:7" x14ac:dyDescent="0.2">
      <c r="A557" s="269" t="s">
        <v>1306</v>
      </c>
      <c r="B557" s="376" t="str">
        <f t="shared" si="8"/>
        <v>Kirkcaldy Templehall West</v>
      </c>
      <c r="C557" s="269" t="s">
        <v>126</v>
      </c>
      <c r="D557" s="290">
        <v>2</v>
      </c>
      <c r="E557" s="291">
        <v>3019</v>
      </c>
      <c r="F557" s="321">
        <v>66.247101689301104</v>
      </c>
      <c r="G557" s="14" t="s">
        <v>1307</v>
      </c>
    </row>
    <row r="558" spans="1:7" x14ac:dyDescent="0.2">
      <c r="A558" s="269" t="s">
        <v>1308</v>
      </c>
      <c r="B558" s="376" t="str">
        <f t="shared" si="8"/>
        <v>Kirkcaldy Templehall East</v>
      </c>
      <c r="C558" s="269" t="s">
        <v>126</v>
      </c>
      <c r="D558" s="290">
        <v>4</v>
      </c>
      <c r="E558" s="291">
        <v>4755</v>
      </c>
      <c r="F558" s="321">
        <v>84.121976866456393</v>
      </c>
      <c r="G558" s="14" t="s">
        <v>1309</v>
      </c>
    </row>
    <row r="559" spans="1:7" x14ac:dyDescent="0.2">
      <c r="A559" s="269" t="s">
        <v>1310</v>
      </c>
      <c r="B559" s="376" t="str">
        <f t="shared" si="8"/>
        <v>Kirkcaldy Dunnikier</v>
      </c>
      <c r="C559" s="269" t="s">
        <v>126</v>
      </c>
      <c r="D559" s="290">
        <v>3</v>
      </c>
      <c r="E559" s="291">
        <v>3197</v>
      </c>
      <c r="F559" s="321">
        <v>93.837973099781095</v>
      </c>
      <c r="G559" s="14" t="s">
        <v>1311</v>
      </c>
    </row>
    <row r="560" spans="1:7" x14ac:dyDescent="0.2">
      <c r="A560" s="269" t="s">
        <v>1312</v>
      </c>
      <c r="B560" s="376" t="str">
        <f t="shared" si="8"/>
        <v>Kirkcaldy Chapel</v>
      </c>
      <c r="C560" s="269" t="s">
        <v>126</v>
      </c>
      <c r="D560" s="290">
        <v>7</v>
      </c>
      <c r="E560" s="291">
        <v>5446</v>
      </c>
      <c r="F560" s="321">
        <v>128.53470437018001</v>
      </c>
      <c r="G560" s="14" t="s">
        <v>1313</v>
      </c>
    </row>
    <row r="561" spans="1:7" x14ac:dyDescent="0.2">
      <c r="A561" s="269" t="s">
        <v>1314</v>
      </c>
      <c r="B561" s="376" t="str">
        <f t="shared" si="8"/>
        <v>Kirkcaldy Hayfield and Smeaton</v>
      </c>
      <c r="C561" s="269" t="s">
        <v>126</v>
      </c>
      <c r="D561" s="290">
        <v>12</v>
      </c>
      <c r="E561" s="291">
        <v>3727</v>
      </c>
      <c r="F561" s="321">
        <v>321.97477864234003</v>
      </c>
      <c r="G561" s="14" t="s">
        <v>1315</v>
      </c>
    </row>
    <row r="562" spans="1:7" x14ac:dyDescent="0.2">
      <c r="A562" s="269" t="s">
        <v>1316</v>
      </c>
      <c r="B562" s="376" t="str">
        <f t="shared" si="8"/>
        <v>Kirkcaldy Pathhead</v>
      </c>
      <c r="C562" s="269" t="s">
        <v>126</v>
      </c>
      <c r="D562" s="290">
        <v>9</v>
      </c>
      <c r="E562" s="291">
        <v>3007</v>
      </c>
      <c r="F562" s="321">
        <v>299.30162953109402</v>
      </c>
      <c r="G562" s="14" t="s">
        <v>1317</v>
      </c>
    </row>
    <row r="563" spans="1:7" x14ac:dyDescent="0.2">
      <c r="A563" s="269" t="s">
        <v>1318</v>
      </c>
      <c r="B563" s="376" t="str">
        <f t="shared" si="8"/>
        <v>Kirkcaldy Gallatown and Sinclairtown</v>
      </c>
      <c r="C563" s="269" t="s">
        <v>126</v>
      </c>
      <c r="D563" s="290">
        <v>12</v>
      </c>
      <c r="E563" s="291">
        <v>4307</v>
      </c>
      <c r="F563" s="321">
        <v>278.616206175993</v>
      </c>
      <c r="G563" s="14" t="s">
        <v>1319</v>
      </c>
    </row>
    <row r="564" spans="1:7" x14ac:dyDescent="0.2">
      <c r="A564" s="269" t="s">
        <v>1320</v>
      </c>
      <c r="B564" s="376" t="str">
        <f t="shared" si="8"/>
        <v>Dysart</v>
      </c>
      <c r="C564" s="269" t="s">
        <v>126</v>
      </c>
      <c r="D564" s="290">
        <v>7</v>
      </c>
      <c r="E564" s="291">
        <v>3722</v>
      </c>
      <c r="F564" s="321">
        <v>188.07092960773801</v>
      </c>
      <c r="G564" s="14" t="s">
        <v>1321</v>
      </c>
    </row>
    <row r="565" spans="1:7" x14ac:dyDescent="0.2">
      <c r="A565" s="269" t="s">
        <v>1322</v>
      </c>
      <c r="B565" s="376" t="str">
        <f t="shared" si="8"/>
        <v>Wemyss</v>
      </c>
      <c r="C565" s="269" t="s">
        <v>126</v>
      </c>
      <c r="D565" s="290">
        <v>4</v>
      </c>
      <c r="E565" s="291">
        <v>3271</v>
      </c>
      <c r="F565" s="321">
        <v>122.286762457964</v>
      </c>
      <c r="G565" s="14" t="s">
        <v>1323</v>
      </c>
    </row>
    <row r="566" spans="1:7" x14ac:dyDescent="0.2">
      <c r="A566" s="269" t="s">
        <v>1324</v>
      </c>
      <c r="B566" s="376" t="str">
        <f t="shared" si="8"/>
        <v>Thornton and Kinglassie</v>
      </c>
      <c r="C566" s="269" t="s">
        <v>126</v>
      </c>
      <c r="D566" s="290">
        <v>2</v>
      </c>
      <c r="E566" s="291">
        <v>4168</v>
      </c>
      <c r="F566" s="321">
        <v>47.984644913627598</v>
      </c>
      <c r="G566" s="14" t="s">
        <v>1325</v>
      </c>
    </row>
    <row r="567" spans="1:7" x14ac:dyDescent="0.2">
      <c r="A567" s="269" t="s">
        <v>1326</v>
      </c>
      <c r="B567" s="376" t="str">
        <f t="shared" si="8"/>
        <v>Leslie and Newcastle</v>
      </c>
      <c r="C567" s="269" t="s">
        <v>126</v>
      </c>
      <c r="D567" s="290">
        <v>16</v>
      </c>
      <c r="E567" s="291">
        <v>4133</v>
      </c>
      <c r="F567" s="321">
        <v>387.12799419307999</v>
      </c>
      <c r="G567" s="14" t="s">
        <v>1327</v>
      </c>
    </row>
    <row r="568" spans="1:7" x14ac:dyDescent="0.2">
      <c r="A568" s="269" t="s">
        <v>1328</v>
      </c>
      <c r="B568" s="376" t="str">
        <f t="shared" si="8"/>
        <v>Glenrothes Macedonia and Tanshall</v>
      </c>
      <c r="C568" s="269" t="s">
        <v>126</v>
      </c>
      <c r="D568" s="290">
        <v>7</v>
      </c>
      <c r="E568" s="291">
        <v>4201</v>
      </c>
      <c r="F568" s="321">
        <v>166.62699357295901</v>
      </c>
      <c r="G568" s="14" t="s">
        <v>1329</v>
      </c>
    </row>
    <row r="569" spans="1:7" x14ac:dyDescent="0.2">
      <c r="A569" s="269" t="s">
        <v>1330</v>
      </c>
      <c r="B569" s="376" t="str">
        <f t="shared" si="8"/>
        <v>Glenrothes South Parks</v>
      </c>
      <c r="C569" s="269" t="s">
        <v>126</v>
      </c>
      <c r="D569" s="290">
        <v>6</v>
      </c>
      <c r="E569" s="291">
        <v>2173</v>
      </c>
      <c r="F569" s="321">
        <v>276.11596870685702</v>
      </c>
      <c r="G569" s="14" t="s">
        <v>1331</v>
      </c>
    </row>
    <row r="570" spans="1:7" x14ac:dyDescent="0.2">
      <c r="A570" s="269" t="s">
        <v>1332</v>
      </c>
      <c r="B570" s="376" t="str">
        <f t="shared" si="8"/>
        <v>Glenrothes Caskieberran and Rimbleton</v>
      </c>
      <c r="C570" s="269" t="s">
        <v>126</v>
      </c>
      <c r="D570" s="290">
        <v>6</v>
      </c>
      <c r="E570" s="291">
        <v>4390</v>
      </c>
      <c r="F570" s="321">
        <v>136.67425968109299</v>
      </c>
      <c r="G570" s="14" t="s">
        <v>1333</v>
      </c>
    </row>
    <row r="571" spans="1:7" x14ac:dyDescent="0.2">
      <c r="A571" s="269" t="s">
        <v>1334</v>
      </c>
      <c r="B571" s="376" t="str">
        <f t="shared" si="8"/>
        <v>Glenrothes Auchmuty</v>
      </c>
      <c r="C571" s="269" t="s">
        <v>126</v>
      </c>
      <c r="D571" s="290">
        <v>5</v>
      </c>
      <c r="E571" s="291">
        <v>3276</v>
      </c>
      <c r="F571" s="321">
        <v>152.62515262515299</v>
      </c>
      <c r="G571" s="14" t="s">
        <v>1335</v>
      </c>
    </row>
    <row r="572" spans="1:7" x14ac:dyDescent="0.2">
      <c r="A572" s="269" t="s">
        <v>1336</v>
      </c>
      <c r="B572" s="376" t="str">
        <f t="shared" si="8"/>
        <v>Glenrothes Stenton and Finglassie</v>
      </c>
      <c r="C572" s="269" t="s">
        <v>126</v>
      </c>
      <c r="D572" s="290">
        <v>4</v>
      </c>
      <c r="E572" s="291">
        <v>3363</v>
      </c>
      <c r="F572" s="321">
        <v>118.94142134998501</v>
      </c>
      <c r="G572" s="14" t="s">
        <v>1337</v>
      </c>
    </row>
    <row r="573" spans="1:7" x14ac:dyDescent="0.2">
      <c r="A573" s="269" t="s">
        <v>1338</v>
      </c>
      <c r="B573" s="376" t="str">
        <f t="shared" si="8"/>
        <v>Glenrothes Pitteuchar</v>
      </c>
      <c r="C573" s="269" t="s">
        <v>126</v>
      </c>
      <c r="D573" s="290">
        <v>6</v>
      </c>
      <c r="E573" s="291">
        <v>4964</v>
      </c>
      <c r="F573" s="321">
        <v>120.870265914585</v>
      </c>
      <c r="G573" s="14" t="s">
        <v>1339</v>
      </c>
    </row>
    <row r="574" spans="1:7" x14ac:dyDescent="0.2">
      <c r="A574" s="269" t="s">
        <v>1340</v>
      </c>
      <c r="B574" s="376" t="str">
        <f t="shared" si="8"/>
        <v>Glenrothes Woodside</v>
      </c>
      <c r="C574" s="269" t="s">
        <v>126</v>
      </c>
      <c r="D574" s="290">
        <v>26</v>
      </c>
      <c r="E574" s="291">
        <v>2704</v>
      </c>
      <c r="F574" s="321">
        <v>961.538461538462</v>
      </c>
      <c r="G574" s="14" t="s">
        <v>1341</v>
      </c>
    </row>
    <row r="575" spans="1:7" x14ac:dyDescent="0.2">
      <c r="A575" s="269" t="s">
        <v>1342</v>
      </c>
      <c r="B575" s="376" t="str">
        <f t="shared" si="8"/>
        <v>Glenrothes Balgeddie and Town Park</v>
      </c>
      <c r="C575" s="269" t="s">
        <v>126</v>
      </c>
      <c r="D575" s="290">
        <v>6</v>
      </c>
      <c r="E575" s="291">
        <v>3615</v>
      </c>
      <c r="F575" s="321">
        <v>165.97510373444001</v>
      </c>
      <c r="G575" s="14" t="s">
        <v>1343</v>
      </c>
    </row>
    <row r="576" spans="1:7" x14ac:dyDescent="0.2">
      <c r="A576" s="269" t="s">
        <v>1344</v>
      </c>
      <c r="B576" s="376" t="str">
        <f t="shared" si="8"/>
        <v>Glenrothes Collydean</v>
      </c>
      <c r="C576" s="269" t="s">
        <v>126</v>
      </c>
      <c r="D576" s="290">
        <v>3</v>
      </c>
      <c r="E576" s="291">
        <v>2207</v>
      </c>
      <c r="F576" s="321">
        <v>135.931128228364</v>
      </c>
      <c r="G576" s="14" t="s">
        <v>1345</v>
      </c>
    </row>
    <row r="577" spans="1:7" x14ac:dyDescent="0.2">
      <c r="A577" s="269" t="s">
        <v>1346</v>
      </c>
      <c r="B577" s="376" t="str">
        <f t="shared" si="8"/>
        <v>Glenrothes Cadham and Pitcoudie</v>
      </c>
      <c r="C577" s="269" t="s">
        <v>126</v>
      </c>
      <c r="D577" s="290">
        <v>4</v>
      </c>
      <c r="E577" s="291">
        <v>2010</v>
      </c>
      <c r="F577" s="321">
        <v>199.00497512437801</v>
      </c>
      <c r="G577" s="14" t="s">
        <v>1347</v>
      </c>
    </row>
    <row r="578" spans="1:7" x14ac:dyDescent="0.2">
      <c r="A578" s="269" t="s">
        <v>1348</v>
      </c>
      <c r="B578" s="376" t="str">
        <f t="shared" si="8"/>
        <v>Glenrothes Balfarg Pitcairn and Coul</v>
      </c>
      <c r="C578" s="269" t="s">
        <v>126</v>
      </c>
      <c r="D578" s="290">
        <v>6</v>
      </c>
      <c r="E578" s="291">
        <v>2736</v>
      </c>
      <c r="F578" s="321">
        <v>219.29824561403501</v>
      </c>
      <c r="G578" s="14" t="s">
        <v>1349</v>
      </c>
    </row>
    <row r="579" spans="1:7" x14ac:dyDescent="0.2">
      <c r="A579" s="269" t="s">
        <v>1350</v>
      </c>
      <c r="B579" s="376" t="str">
        <f t="shared" si="8"/>
        <v>Markinch and Star</v>
      </c>
      <c r="C579" s="269" t="s">
        <v>126</v>
      </c>
      <c r="D579" s="290">
        <v>14</v>
      </c>
      <c r="E579" s="291">
        <v>4448</v>
      </c>
      <c r="F579" s="321">
        <v>314.74820143884898</v>
      </c>
      <c r="G579" s="14" t="s">
        <v>1351</v>
      </c>
    </row>
    <row r="580" spans="1:7" x14ac:dyDescent="0.2">
      <c r="A580" s="269" t="s">
        <v>1352</v>
      </c>
      <c r="B580" s="376" t="str">
        <f t="shared" ref="B580:B643" si="9">HYPERLINK(CONCATENATE("https://statistics.gov.scot/atlas/resource?uri=http%3A%2F%2Fstatistics.gov.scot%2Fid%2Fstatistical-geography%2F",A580),G580)</f>
        <v>Windygates and Coaltown</v>
      </c>
      <c r="C580" s="269" t="s">
        <v>126</v>
      </c>
      <c r="D580" s="290">
        <v>5</v>
      </c>
      <c r="E580" s="291">
        <v>3298</v>
      </c>
      <c r="F580" s="321">
        <v>151.607034566404</v>
      </c>
      <c r="G580" s="14" t="s">
        <v>1353</v>
      </c>
    </row>
    <row r="581" spans="1:7" x14ac:dyDescent="0.2">
      <c r="A581" s="269" t="s">
        <v>1354</v>
      </c>
      <c r="B581" s="376" t="str">
        <f t="shared" si="9"/>
        <v>Buckhaven, Denbeath and Muiredge</v>
      </c>
      <c r="C581" s="269" t="s">
        <v>126</v>
      </c>
      <c r="D581" s="290">
        <v>8</v>
      </c>
      <c r="E581" s="291">
        <v>4577</v>
      </c>
      <c r="F581" s="321">
        <v>174.786978370111</v>
      </c>
      <c r="G581" s="14" t="s">
        <v>1355</v>
      </c>
    </row>
    <row r="582" spans="1:7" x14ac:dyDescent="0.2">
      <c r="A582" s="269" t="s">
        <v>1356</v>
      </c>
      <c r="B582" s="376" t="str">
        <f t="shared" si="9"/>
        <v>Methil Methilhill</v>
      </c>
      <c r="C582" s="269" t="s">
        <v>126</v>
      </c>
      <c r="D582" s="290">
        <v>12</v>
      </c>
      <c r="E582" s="291">
        <v>4451</v>
      </c>
      <c r="F582" s="321">
        <v>269.602336553584</v>
      </c>
      <c r="G582" s="14" t="s">
        <v>1357</v>
      </c>
    </row>
    <row r="583" spans="1:7" x14ac:dyDescent="0.2">
      <c r="A583" s="269" t="s">
        <v>1358</v>
      </c>
      <c r="B583" s="376" t="str">
        <f t="shared" si="9"/>
        <v>Methil West</v>
      </c>
      <c r="C583" s="269" t="s">
        <v>126</v>
      </c>
      <c r="D583" s="290">
        <v>9</v>
      </c>
      <c r="E583" s="291">
        <v>2454</v>
      </c>
      <c r="F583" s="321">
        <v>366.74816625916901</v>
      </c>
      <c r="G583" s="14" t="s">
        <v>1359</v>
      </c>
    </row>
    <row r="584" spans="1:7" x14ac:dyDescent="0.2">
      <c r="A584" s="269" t="s">
        <v>1360</v>
      </c>
      <c r="B584" s="376" t="str">
        <f t="shared" si="9"/>
        <v>Methil East</v>
      </c>
      <c r="C584" s="269" t="s">
        <v>126</v>
      </c>
      <c r="D584" s="290">
        <v>7</v>
      </c>
      <c r="E584" s="291">
        <v>3456</v>
      </c>
      <c r="F584" s="321">
        <v>202.54629629629599</v>
      </c>
      <c r="G584" s="14" t="s">
        <v>1361</v>
      </c>
    </row>
    <row r="585" spans="1:7" x14ac:dyDescent="0.2">
      <c r="A585" s="269" t="s">
        <v>1362</v>
      </c>
      <c r="B585" s="376" t="str">
        <f t="shared" si="9"/>
        <v>Leven East</v>
      </c>
      <c r="C585" s="269" t="s">
        <v>126</v>
      </c>
      <c r="D585" s="290">
        <v>8</v>
      </c>
      <c r="E585" s="291">
        <v>3004</v>
      </c>
      <c r="F585" s="321">
        <v>266.31158455392801</v>
      </c>
      <c r="G585" s="14" t="s">
        <v>1363</v>
      </c>
    </row>
    <row r="586" spans="1:7" x14ac:dyDescent="0.2">
      <c r="A586" s="269" t="s">
        <v>1364</v>
      </c>
      <c r="B586" s="376" t="str">
        <f t="shared" si="9"/>
        <v>Leven West</v>
      </c>
      <c r="C586" s="269" t="s">
        <v>126</v>
      </c>
      <c r="D586" s="290">
        <v>8</v>
      </c>
      <c r="E586" s="291">
        <v>3708</v>
      </c>
      <c r="F586" s="321">
        <v>215.74973031283699</v>
      </c>
      <c r="G586" s="14" t="s">
        <v>1365</v>
      </c>
    </row>
    <row r="587" spans="1:7" x14ac:dyDescent="0.2">
      <c r="A587" s="269" t="s">
        <v>1366</v>
      </c>
      <c r="B587" s="376" t="str">
        <f t="shared" si="9"/>
        <v>Leven North</v>
      </c>
      <c r="C587" s="269" t="s">
        <v>126</v>
      </c>
      <c r="D587" s="290">
        <v>3</v>
      </c>
      <c r="E587" s="291">
        <v>2603</v>
      </c>
      <c r="F587" s="321">
        <v>115.251632731464</v>
      </c>
      <c r="G587" s="14" t="s">
        <v>1367</v>
      </c>
    </row>
    <row r="588" spans="1:7" x14ac:dyDescent="0.2">
      <c r="A588" s="269" t="s">
        <v>1368</v>
      </c>
      <c r="B588" s="376" t="str">
        <f t="shared" si="9"/>
        <v>Largo</v>
      </c>
      <c r="C588" s="269" t="s">
        <v>126</v>
      </c>
      <c r="D588" s="290">
        <v>2</v>
      </c>
      <c r="E588" s="291">
        <v>2949</v>
      </c>
      <c r="F588" s="321">
        <v>67.819599864360796</v>
      </c>
      <c r="G588" s="14" t="s">
        <v>1369</v>
      </c>
    </row>
    <row r="589" spans="1:7" x14ac:dyDescent="0.2">
      <c r="A589" s="269" t="s">
        <v>1370</v>
      </c>
      <c r="B589" s="376" t="str">
        <f t="shared" si="9"/>
        <v>Kennoway and Bonnybank</v>
      </c>
      <c r="C589" s="269" t="s">
        <v>126</v>
      </c>
      <c r="D589" s="290">
        <v>6</v>
      </c>
      <c r="E589" s="291">
        <v>5434</v>
      </c>
      <c r="F589" s="321">
        <v>110.415899889584</v>
      </c>
      <c r="G589" s="14" t="s">
        <v>1371</v>
      </c>
    </row>
    <row r="590" spans="1:7" x14ac:dyDescent="0.2">
      <c r="A590" s="269" t="s">
        <v>1372</v>
      </c>
      <c r="B590" s="376" t="str">
        <f t="shared" si="9"/>
        <v>Kettle and Ladybank</v>
      </c>
      <c r="C590" s="269" t="s">
        <v>126</v>
      </c>
      <c r="D590" s="290">
        <v>8</v>
      </c>
      <c r="E590" s="291">
        <v>4156</v>
      </c>
      <c r="F590" s="321">
        <v>192.492781520693</v>
      </c>
      <c r="G590" s="14" t="s">
        <v>1373</v>
      </c>
    </row>
    <row r="591" spans="1:7" x14ac:dyDescent="0.2">
      <c r="A591" s="269" t="s">
        <v>1374</v>
      </c>
      <c r="B591" s="376" t="str">
        <f t="shared" si="9"/>
        <v>Falkland and Freuchie</v>
      </c>
      <c r="C591" s="269" t="s">
        <v>126</v>
      </c>
      <c r="D591" s="290">
        <v>4</v>
      </c>
      <c r="E591" s="291">
        <v>2531</v>
      </c>
      <c r="F591" s="321">
        <v>158.040300276571</v>
      </c>
      <c r="G591" s="14" t="s">
        <v>1375</v>
      </c>
    </row>
    <row r="592" spans="1:7" x14ac:dyDescent="0.2">
      <c r="A592" s="269" t="s">
        <v>1376</v>
      </c>
      <c r="B592" s="376" t="str">
        <f t="shared" si="9"/>
        <v>Auchtermuchty and Gateside</v>
      </c>
      <c r="C592" s="269" t="s">
        <v>126</v>
      </c>
      <c r="D592" s="290">
        <v>7</v>
      </c>
      <c r="E592" s="291">
        <v>4148</v>
      </c>
      <c r="F592" s="321">
        <v>168.756027000964</v>
      </c>
      <c r="G592" s="14" t="s">
        <v>1377</v>
      </c>
    </row>
    <row r="593" spans="1:7" x14ac:dyDescent="0.2">
      <c r="A593" s="269" t="s">
        <v>1378</v>
      </c>
      <c r="B593" s="376" t="str">
        <f t="shared" si="9"/>
        <v>Newburgh</v>
      </c>
      <c r="C593" s="269" t="s">
        <v>126</v>
      </c>
      <c r="D593" s="290">
        <v>6</v>
      </c>
      <c r="E593" s="291">
        <v>2930</v>
      </c>
      <c r="F593" s="321">
        <v>204.778156996587</v>
      </c>
      <c r="G593" s="14" t="s">
        <v>1379</v>
      </c>
    </row>
    <row r="594" spans="1:7" x14ac:dyDescent="0.2">
      <c r="A594" s="269" t="s">
        <v>1380</v>
      </c>
      <c r="B594" s="376" t="str">
        <f t="shared" si="9"/>
        <v>Cupar West and Springfield</v>
      </c>
      <c r="C594" s="269" t="s">
        <v>126</v>
      </c>
      <c r="D594" s="290">
        <v>11</v>
      </c>
      <c r="E594" s="291">
        <v>4097</v>
      </c>
      <c r="F594" s="321">
        <v>268.48913839394697</v>
      </c>
      <c r="G594" s="14" t="s">
        <v>1381</v>
      </c>
    </row>
    <row r="595" spans="1:7" x14ac:dyDescent="0.2">
      <c r="A595" s="269" t="s">
        <v>1382</v>
      </c>
      <c r="B595" s="376" t="str">
        <f t="shared" si="9"/>
        <v>Cupar Central</v>
      </c>
      <c r="C595" s="269" t="s">
        <v>126</v>
      </c>
      <c r="D595" s="290">
        <v>4</v>
      </c>
      <c r="E595" s="291">
        <v>3169</v>
      </c>
      <c r="F595" s="321">
        <v>126.22278321237</v>
      </c>
      <c r="G595" s="14" t="s">
        <v>1383</v>
      </c>
    </row>
    <row r="596" spans="1:7" x14ac:dyDescent="0.2">
      <c r="A596" s="269" t="s">
        <v>1384</v>
      </c>
      <c r="B596" s="376" t="str">
        <f t="shared" si="9"/>
        <v>Cupar East</v>
      </c>
      <c r="C596" s="269" t="s">
        <v>126</v>
      </c>
      <c r="D596" s="290">
        <v>6</v>
      </c>
      <c r="E596" s="291">
        <v>3846</v>
      </c>
      <c r="F596" s="321">
        <v>156.00624024960999</v>
      </c>
      <c r="G596" s="14" t="s">
        <v>1385</v>
      </c>
    </row>
    <row r="597" spans="1:7" x14ac:dyDescent="0.2">
      <c r="A597" s="269" t="s">
        <v>1386</v>
      </c>
      <c r="B597" s="376" t="str">
        <f t="shared" si="9"/>
        <v>Dairsie Ceres and Dunino</v>
      </c>
      <c r="C597" s="269" t="s">
        <v>126</v>
      </c>
      <c r="D597" s="290">
        <v>3</v>
      </c>
      <c r="E597" s="291">
        <v>2895</v>
      </c>
      <c r="F597" s="321">
        <v>103.626943005181</v>
      </c>
      <c r="G597" s="14" t="s">
        <v>1387</v>
      </c>
    </row>
    <row r="598" spans="1:7" x14ac:dyDescent="0.2">
      <c r="A598" s="269" t="s">
        <v>1388</v>
      </c>
      <c r="B598" s="376" t="str">
        <f t="shared" si="9"/>
        <v>Elie Colinsburgh and Largoward</v>
      </c>
      <c r="C598" s="269" t="s">
        <v>126</v>
      </c>
      <c r="D598" s="290">
        <v>7</v>
      </c>
      <c r="E598" s="291">
        <v>2170</v>
      </c>
      <c r="F598" s="321">
        <v>322.58064516129002</v>
      </c>
      <c r="G598" s="14" t="s">
        <v>1389</v>
      </c>
    </row>
    <row r="599" spans="1:7" x14ac:dyDescent="0.2">
      <c r="A599" s="269" t="s">
        <v>1390</v>
      </c>
      <c r="B599" s="376" t="str">
        <f t="shared" si="9"/>
        <v>St Monans and Pittenweem</v>
      </c>
      <c r="C599" s="269" t="s">
        <v>126</v>
      </c>
      <c r="D599" s="290">
        <v>2</v>
      </c>
      <c r="E599" s="291">
        <v>2657</v>
      </c>
      <c r="F599" s="321">
        <v>75.272864132480294</v>
      </c>
      <c r="G599" s="14" t="s">
        <v>1391</v>
      </c>
    </row>
    <row r="600" spans="1:7" x14ac:dyDescent="0.2">
      <c r="A600" s="269" t="s">
        <v>1392</v>
      </c>
      <c r="B600" s="376" t="str">
        <f t="shared" si="9"/>
        <v>Anstruther</v>
      </c>
      <c r="C600" s="269" t="s">
        <v>126</v>
      </c>
      <c r="D600" s="290">
        <v>5</v>
      </c>
      <c r="E600" s="291">
        <v>4304</v>
      </c>
      <c r="F600" s="321">
        <v>116.171003717472</v>
      </c>
      <c r="G600" s="14" t="s">
        <v>1393</v>
      </c>
    </row>
    <row r="601" spans="1:7" x14ac:dyDescent="0.2">
      <c r="A601" s="269" t="s">
        <v>1394</v>
      </c>
      <c r="B601" s="376" t="str">
        <f t="shared" si="9"/>
        <v>Crail and Boarhills</v>
      </c>
      <c r="C601" s="269" t="s">
        <v>126</v>
      </c>
      <c r="D601" s="290">
        <v>4</v>
      </c>
      <c r="E601" s="291">
        <v>2487</v>
      </c>
      <c r="F601" s="321">
        <v>160.83634901487699</v>
      </c>
      <c r="G601" s="14" t="s">
        <v>1395</v>
      </c>
    </row>
    <row r="602" spans="1:7" x14ac:dyDescent="0.2">
      <c r="A602" s="269" t="s">
        <v>1396</v>
      </c>
      <c r="B602" s="376" t="str">
        <f t="shared" si="9"/>
        <v>St Andrews South East</v>
      </c>
      <c r="C602" s="269" t="s">
        <v>126</v>
      </c>
      <c r="D602" s="290">
        <v>2</v>
      </c>
      <c r="E602" s="291">
        <v>4072</v>
      </c>
      <c r="F602" s="321">
        <v>49.115913555992201</v>
      </c>
      <c r="G602" s="14" t="s">
        <v>1397</v>
      </c>
    </row>
    <row r="603" spans="1:7" x14ac:dyDescent="0.2">
      <c r="A603" s="269" t="s">
        <v>1398</v>
      </c>
      <c r="B603" s="376" t="str">
        <f t="shared" si="9"/>
        <v>St Andrews Central</v>
      </c>
      <c r="C603" s="269" t="s">
        <v>126</v>
      </c>
      <c r="D603" s="290">
        <v>3</v>
      </c>
      <c r="E603" s="291">
        <v>6345</v>
      </c>
      <c r="F603" s="321">
        <v>47.281323877068601</v>
      </c>
      <c r="G603" s="14" t="s">
        <v>1399</v>
      </c>
    </row>
    <row r="604" spans="1:7" x14ac:dyDescent="0.2">
      <c r="A604" s="269" t="s">
        <v>1400</v>
      </c>
      <c r="B604" s="376" t="str">
        <f t="shared" si="9"/>
        <v>St Andrews South West</v>
      </c>
      <c r="C604" s="269" t="s">
        <v>126</v>
      </c>
      <c r="D604" s="290" t="s">
        <v>3008</v>
      </c>
      <c r="E604" s="291">
        <v>4360</v>
      </c>
      <c r="F604" s="321" t="s">
        <v>3008</v>
      </c>
      <c r="G604" s="14" t="s">
        <v>1401</v>
      </c>
    </row>
    <row r="605" spans="1:7" x14ac:dyDescent="0.2">
      <c r="A605" s="269" t="s">
        <v>1402</v>
      </c>
      <c r="B605" s="376" t="str">
        <f t="shared" si="9"/>
        <v>St Andrews North and Strathkinness</v>
      </c>
      <c r="C605" s="269" t="s">
        <v>126</v>
      </c>
      <c r="D605" s="290">
        <v>2</v>
      </c>
      <c r="E605" s="291">
        <v>5578</v>
      </c>
      <c r="F605" s="321">
        <v>35.855145213338098</v>
      </c>
      <c r="G605" s="14" t="s">
        <v>1403</v>
      </c>
    </row>
    <row r="606" spans="1:7" x14ac:dyDescent="0.2">
      <c r="A606" s="269" t="s">
        <v>1404</v>
      </c>
      <c r="B606" s="376" t="str">
        <f t="shared" si="9"/>
        <v>Leuchars and Guardbridge</v>
      </c>
      <c r="C606" s="269" t="s">
        <v>126</v>
      </c>
      <c r="D606" s="290">
        <v>2</v>
      </c>
      <c r="E606" s="291">
        <v>4195</v>
      </c>
      <c r="F606" s="321">
        <v>47.6758045292014</v>
      </c>
      <c r="G606" s="14" t="s">
        <v>1405</v>
      </c>
    </row>
    <row r="607" spans="1:7" x14ac:dyDescent="0.2">
      <c r="A607" s="269" t="s">
        <v>1406</v>
      </c>
      <c r="B607" s="376" t="str">
        <f t="shared" si="9"/>
        <v>Balmullo and Gauldry</v>
      </c>
      <c r="C607" s="269" t="s">
        <v>126</v>
      </c>
      <c r="D607" s="290">
        <v>6</v>
      </c>
      <c r="E607" s="291">
        <v>3667</v>
      </c>
      <c r="F607" s="321">
        <v>163.62148895555001</v>
      </c>
      <c r="G607" s="14" t="s">
        <v>1407</v>
      </c>
    </row>
    <row r="608" spans="1:7" x14ac:dyDescent="0.2">
      <c r="A608" s="269" t="s">
        <v>1408</v>
      </c>
      <c r="B608" s="376" t="str">
        <f t="shared" si="9"/>
        <v>Tayport</v>
      </c>
      <c r="C608" s="269" t="s">
        <v>126</v>
      </c>
      <c r="D608" s="290">
        <v>5</v>
      </c>
      <c r="E608" s="291">
        <v>3750</v>
      </c>
      <c r="F608" s="321">
        <v>133.333333333333</v>
      </c>
      <c r="G608" s="14" t="s">
        <v>1409</v>
      </c>
    </row>
    <row r="609" spans="1:7" x14ac:dyDescent="0.2">
      <c r="A609" s="269" t="s">
        <v>1410</v>
      </c>
      <c r="B609" s="376" t="str">
        <f t="shared" si="9"/>
        <v>Newport and Wormit</v>
      </c>
      <c r="C609" s="269" t="s">
        <v>126</v>
      </c>
      <c r="D609" s="290">
        <v>4</v>
      </c>
      <c r="E609" s="291">
        <v>4200</v>
      </c>
      <c r="F609" s="321">
        <v>95.238095238095298</v>
      </c>
      <c r="G609" s="14" t="s">
        <v>1411</v>
      </c>
    </row>
    <row r="610" spans="1:7" x14ac:dyDescent="0.2">
      <c r="A610" s="269" t="s">
        <v>1412</v>
      </c>
      <c r="B610" s="376" t="str">
        <f t="shared" si="9"/>
        <v>Darnley East</v>
      </c>
      <c r="C610" s="269" t="s">
        <v>127</v>
      </c>
      <c r="D610" s="290">
        <v>20</v>
      </c>
      <c r="E610" s="291">
        <v>5197</v>
      </c>
      <c r="F610" s="321">
        <v>384.83740619588201</v>
      </c>
      <c r="G610" s="14" t="s">
        <v>1413</v>
      </c>
    </row>
    <row r="611" spans="1:7" x14ac:dyDescent="0.2">
      <c r="A611" s="269" t="s">
        <v>1414</v>
      </c>
      <c r="B611" s="376" t="str">
        <f t="shared" si="9"/>
        <v>Darnley North</v>
      </c>
      <c r="C611" s="269" t="s">
        <v>127</v>
      </c>
      <c r="D611" s="290">
        <v>8</v>
      </c>
      <c r="E611" s="291">
        <v>3677</v>
      </c>
      <c r="F611" s="321">
        <v>217.56867011150399</v>
      </c>
      <c r="G611" s="14" t="s">
        <v>1415</v>
      </c>
    </row>
    <row r="612" spans="1:7" x14ac:dyDescent="0.2">
      <c r="A612" s="269" t="s">
        <v>1416</v>
      </c>
      <c r="B612" s="376" t="str">
        <f t="shared" si="9"/>
        <v>Darnley West</v>
      </c>
      <c r="C612" s="269" t="s">
        <v>127</v>
      </c>
      <c r="D612" s="290">
        <v>33</v>
      </c>
      <c r="E612" s="291">
        <v>5414</v>
      </c>
      <c r="F612" s="321">
        <v>609.53084595493203</v>
      </c>
      <c r="G612" s="14" t="s">
        <v>1417</v>
      </c>
    </row>
    <row r="613" spans="1:7" x14ac:dyDescent="0.2">
      <c r="A613" s="269" t="s">
        <v>1418</v>
      </c>
      <c r="B613" s="376" t="str">
        <f t="shared" si="9"/>
        <v>Nitshill</v>
      </c>
      <c r="C613" s="269" t="s">
        <v>127</v>
      </c>
      <c r="D613" s="290">
        <v>25</v>
      </c>
      <c r="E613" s="291">
        <v>6491</v>
      </c>
      <c r="F613" s="321">
        <v>385.14866738561102</v>
      </c>
      <c r="G613" s="14" t="s">
        <v>1419</v>
      </c>
    </row>
    <row r="614" spans="1:7" x14ac:dyDescent="0.2">
      <c r="A614" s="269" t="s">
        <v>1420</v>
      </c>
      <c r="B614" s="376" t="str">
        <f t="shared" si="9"/>
        <v>Crookston South</v>
      </c>
      <c r="C614" s="269" t="s">
        <v>127</v>
      </c>
      <c r="D614" s="290">
        <v>26</v>
      </c>
      <c r="E614" s="291">
        <v>3631</v>
      </c>
      <c r="F614" s="321">
        <v>716.05618286973299</v>
      </c>
      <c r="G614" s="14" t="s">
        <v>1421</v>
      </c>
    </row>
    <row r="615" spans="1:7" x14ac:dyDescent="0.2">
      <c r="A615" s="269" t="s">
        <v>1422</v>
      </c>
      <c r="B615" s="376" t="str">
        <f t="shared" si="9"/>
        <v>Crookston North</v>
      </c>
      <c r="C615" s="269" t="s">
        <v>127</v>
      </c>
      <c r="D615" s="290">
        <v>14</v>
      </c>
      <c r="E615" s="291">
        <v>3092</v>
      </c>
      <c r="F615" s="321">
        <v>452.78137128072501</v>
      </c>
      <c r="G615" s="14" t="s">
        <v>1423</v>
      </c>
    </row>
    <row r="616" spans="1:7" x14ac:dyDescent="0.2">
      <c r="A616" s="269" t="s">
        <v>1424</v>
      </c>
      <c r="B616" s="376" t="str">
        <f t="shared" si="9"/>
        <v>Pollok South and West</v>
      </c>
      <c r="C616" s="269" t="s">
        <v>127</v>
      </c>
      <c r="D616" s="290">
        <v>11</v>
      </c>
      <c r="E616" s="291">
        <v>6359</v>
      </c>
      <c r="F616" s="321">
        <v>172.98317345494601</v>
      </c>
      <c r="G616" s="14" t="s">
        <v>1425</v>
      </c>
    </row>
    <row r="617" spans="1:7" x14ac:dyDescent="0.2">
      <c r="A617" s="269" t="s">
        <v>1426</v>
      </c>
      <c r="B617" s="376" t="str">
        <f t="shared" si="9"/>
        <v>Pollok North and East</v>
      </c>
      <c r="C617" s="269" t="s">
        <v>127</v>
      </c>
      <c r="D617" s="290">
        <v>22</v>
      </c>
      <c r="E617" s="291">
        <v>5930</v>
      </c>
      <c r="F617" s="321">
        <v>370.99494097807798</v>
      </c>
      <c r="G617" s="14" t="s">
        <v>1427</v>
      </c>
    </row>
    <row r="618" spans="1:7" x14ac:dyDescent="0.2">
      <c r="A618" s="269" t="s">
        <v>1428</v>
      </c>
      <c r="B618" s="376" t="str">
        <f t="shared" si="9"/>
        <v>Cardonald South and East</v>
      </c>
      <c r="C618" s="269" t="s">
        <v>127</v>
      </c>
      <c r="D618" s="290">
        <v>16</v>
      </c>
      <c r="E618" s="291">
        <v>3209</v>
      </c>
      <c r="F618" s="321">
        <v>498.59769398566499</v>
      </c>
      <c r="G618" s="14" t="s">
        <v>1429</v>
      </c>
    </row>
    <row r="619" spans="1:7" x14ac:dyDescent="0.2">
      <c r="A619" s="269" t="s">
        <v>1430</v>
      </c>
      <c r="B619" s="376" t="str">
        <f t="shared" si="9"/>
        <v>Cardonald North</v>
      </c>
      <c r="C619" s="269" t="s">
        <v>127</v>
      </c>
      <c r="D619" s="290">
        <v>8</v>
      </c>
      <c r="E619" s="291">
        <v>4283</v>
      </c>
      <c r="F619" s="321">
        <v>186.78496381041299</v>
      </c>
      <c r="G619" s="14" t="s">
        <v>1431</v>
      </c>
    </row>
    <row r="620" spans="1:7" x14ac:dyDescent="0.2">
      <c r="A620" s="269" t="s">
        <v>1432</v>
      </c>
      <c r="B620" s="376" t="str">
        <f t="shared" si="9"/>
        <v>Cardonald West and Central</v>
      </c>
      <c r="C620" s="269" t="s">
        <v>127</v>
      </c>
      <c r="D620" s="290">
        <v>11</v>
      </c>
      <c r="E620" s="291">
        <v>5063</v>
      </c>
      <c r="F620" s="321">
        <v>217.262492593324</v>
      </c>
      <c r="G620" s="14" t="s">
        <v>1433</v>
      </c>
    </row>
    <row r="621" spans="1:7" x14ac:dyDescent="0.2">
      <c r="A621" s="269" t="s">
        <v>1434</v>
      </c>
      <c r="B621" s="376" t="str">
        <f t="shared" si="9"/>
        <v>Penilee</v>
      </c>
      <c r="C621" s="269" t="s">
        <v>127</v>
      </c>
      <c r="D621" s="290">
        <v>32</v>
      </c>
      <c r="E621" s="291">
        <v>5254</v>
      </c>
      <c r="F621" s="321">
        <v>609.05976398934195</v>
      </c>
      <c r="G621" s="14" t="s">
        <v>1435</v>
      </c>
    </row>
    <row r="622" spans="1:7" x14ac:dyDescent="0.2">
      <c r="A622" s="269" t="s">
        <v>1436</v>
      </c>
      <c r="B622" s="376" t="str">
        <f t="shared" si="9"/>
        <v>Hillington</v>
      </c>
      <c r="C622" s="269" t="s">
        <v>127</v>
      </c>
      <c r="D622" s="290">
        <v>3</v>
      </c>
      <c r="E622" s="291">
        <v>3353</v>
      </c>
      <c r="F622" s="321">
        <v>89.472114524306605</v>
      </c>
      <c r="G622" s="14" t="s">
        <v>1437</v>
      </c>
    </row>
    <row r="623" spans="1:7" x14ac:dyDescent="0.2">
      <c r="A623" s="269" t="s">
        <v>1438</v>
      </c>
      <c r="B623" s="376" t="str">
        <f t="shared" si="9"/>
        <v>Drumoyne and Shieldhall</v>
      </c>
      <c r="C623" s="269" t="s">
        <v>127</v>
      </c>
      <c r="D623" s="290">
        <v>20</v>
      </c>
      <c r="E623" s="291">
        <v>6150</v>
      </c>
      <c r="F623" s="321">
        <v>325.20325203252003</v>
      </c>
      <c r="G623" s="14" t="s">
        <v>1439</v>
      </c>
    </row>
    <row r="624" spans="1:7" x14ac:dyDescent="0.2">
      <c r="A624" s="269" t="s">
        <v>1440</v>
      </c>
      <c r="B624" s="376" t="str">
        <f t="shared" si="9"/>
        <v>Govan and Linthouse</v>
      </c>
      <c r="C624" s="269" t="s">
        <v>127</v>
      </c>
      <c r="D624" s="290">
        <v>16</v>
      </c>
      <c r="E624" s="291">
        <v>6141</v>
      </c>
      <c r="F624" s="321">
        <v>260.54388536069098</v>
      </c>
      <c r="G624" s="14" t="s">
        <v>1441</v>
      </c>
    </row>
    <row r="625" spans="1:7" x14ac:dyDescent="0.2">
      <c r="A625" s="269" t="s">
        <v>1442</v>
      </c>
      <c r="B625" s="376" t="str">
        <f t="shared" si="9"/>
        <v>Craigton</v>
      </c>
      <c r="C625" s="269" t="s">
        <v>127</v>
      </c>
      <c r="D625" s="290">
        <v>10</v>
      </c>
      <c r="E625" s="291">
        <v>3526</v>
      </c>
      <c r="F625" s="321">
        <v>283.60748723766301</v>
      </c>
      <c r="G625" s="14" t="s">
        <v>1443</v>
      </c>
    </row>
    <row r="626" spans="1:7" x14ac:dyDescent="0.2">
      <c r="A626" s="269" t="s">
        <v>1444</v>
      </c>
      <c r="B626" s="376" t="str">
        <f t="shared" si="9"/>
        <v>Mosspark</v>
      </c>
      <c r="C626" s="269" t="s">
        <v>127</v>
      </c>
      <c r="D626" s="290">
        <v>16</v>
      </c>
      <c r="E626" s="291">
        <v>5093</v>
      </c>
      <c r="F626" s="321">
        <v>314.15668564696603</v>
      </c>
      <c r="G626" s="14" t="s">
        <v>1445</v>
      </c>
    </row>
    <row r="627" spans="1:7" x14ac:dyDescent="0.2">
      <c r="A627" s="269" t="s">
        <v>1446</v>
      </c>
      <c r="B627" s="376" t="str">
        <f t="shared" si="9"/>
        <v>Ibrox</v>
      </c>
      <c r="C627" s="269" t="s">
        <v>127</v>
      </c>
      <c r="D627" s="290">
        <v>18</v>
      </c>
      <c r="E627" s="291">
        <v>3634</v>
      </c>
      <c r="F627" s="321">
        <v>495.32195927352802</v>
      </c>
      <c r="G627" s="14" t="s">
        <v>1447</v>
      </c>
    </row>
    <row r="628" spans="1:7" x14ac:dyDescent="0.2">
      <c r="A628" s="269" t="s">
        <v>1448</v>
      </c>
      <c r="B628" s="376" t="str">
        <f t="shared" si="9"/>
        <v>Ibrox East and Cessnock</v>
      </c>
      <c r="C628" s="269" t="s">
        <v>127</v>
      </c>
      <c r="D628" s="290">
        <v>28</v>
      </c>
      <c r="E628" s="291">
        <v>3357</v>
      </c>
      <c r="F628" s="321">
        <v>834.07804587429303</v>
      </c>
      <c r="G628" s="14" t="s">
        <v>1449</v>
      </c>
    </row>
    <row r="629" spans="1:7" x14ac:dyDescent="0.2">
      <c r="A629" s="269" t="s">
        <v>1450</v>
      </c>
      <c r="B629" s="376" t="str">
        <f t="shared" si="9"/>
        <v>Kinning Park and Festival Park</v>
      </c>
      <c r="C629" s="269" t="s">
        <v>127</v>
      </c>
      <c r="D629" s="290">
        <v>20</v>
      </c>
      <c r="E629" s="291">
        <v>4422</v>
      </c>
      <c r="F629" s="321">
        <v>452.28403437358702</v>
      </c>
      <c r="G629" s="14" t="s">
        <v>1451</v>
      </c>
    </row>
    <row r="630" spans="1:7" x14ac:dyDescent="0.2">
      <c r="A630" s="269" t="s">
        <v>1452</v>
      </c>
      <c r="B630" s="376" t="str">
        <f t="shared" si="9"/>
        <v>Kingston West and Dumbreck</v>
      </c>
      <c r="C630" s="269" t="s">
        <v>127</v>
      </c>
      <c r="D630" s="290">
        <v>9</v>
      </c>
      <c r="E630" s="291">
        <v>3729</v>
      </c>
      <c r="F630" s="321">
        <v>241.351568785197</v>
      </c>
      <c r="G630" s="14" t="s">
        <v>1453</v>
      </c>
    </row>
    <row r="631" spans="1:7" x14ac:dyDescent="0.2">
      <c r="A631" s="269" t="s">
        <v>1454</v>
      </c>
      <c r="B631" s="376" t="str">
        <f t="shared" si="9"/>
        <v>Pollokshields West</v>
      </c>
      <c r="C631" s="269" t="s">
        <v>127</v>
      </c>
      <c r="D631" s="290">
        <v>11</v>
      </c>
      <c r="E631" s="291">
        <v>4633</v>
      </c>
      <c r="F631" s="321">
        <v>237.427153032592</v>
      </c>
      <c r="G631" s="14" t="s">
        <v>1455</v>
      </c>
    </row>
    <row r="632" spans="1:7" x14ac:dyDescent="0.2">
      <c r="A632" s="269" t="s">
        <v>1456</v>
      </c>
      <c r="B632" s="376" t="str">
        <f t="shared" si="9"/>
        <v>Pollokshields East</v>
      </c>
      <c r="C632" s="269" t="s">
        <v>127</v>
      </c>
      <c r="D632" s="290">
        <v>14</v>
      </c>
      <c r="E632" s="291">
        <v>5215</v>
      </c>
      <c r="F632" s="321">
        <v>268.45637583892602</v>
      </c>
      <c r="G632" s="14" t="s">
        <v>1457</v>
      </c>
    </row>
    <row r="633" spans="1:7" x14ac:dyDescent="0.2">
      <c r="A633" s="269" t="s">
        <v>1458</v>
      </c>
      <c r="B633" s="376" t="str">
        <f t="shared" si="9"/>
        <v>Govanhill West</v>
      </c>
      <c r="C633" s="269" t="s">
        <v>127</v>
      </c>
      <c r="D633" s="290">
        <v>14</v>
      </c>
      <c r="E633" s="291">
        <v>5751</v>
      </c>
      <c r="F633" s="321">
        <v>243.43592418709801</v>
      </c>
      <c r="G633" s="14" t="s">
        <v>1459</v>
      </c>
    </row>
    <row r="634" spans="1:7" x14ac:dyDescent="0.2">
      <c r="A634" s="269" t="s">
        <v>1460</v>
      </c>
      <c r="B634" s="376" t="str">
        <f t="shared" si="9"/>
        <v>Govanhill East and Aikenhead</v>
      </c>
      <c r="C634" s="269" t="s">
        <v>127</v>
      </c>
      <c r="D634" s="290">
        <v>13</v>
      </c>
      <c r="E634" s="291">
        <v>4593</v>
      </c>
      <c r="F634" s="321">
        <v>283.03940779446998</v>
      </c>
      <c r="G634" s="14" t="s">
        <v>1461</v>
      </c>
    </row>
    <row r="635" spans="1:7" x14ac:dyDescent="0.2">
      <c r="A635" s="269" t="s">
        <v>1462</v>
      </c>
      <c r="B635" s="376" t="str">
        <f t="shared" si="9"/>
        <v>Battlefield</v>
      </c>
      <c r="C635" s="269" t="s">
        <v>127</v>
      </c>
      <c r="D635" s="290">
        <v>11</v>
      </c>
      <c r="E635" s="291">
        <v>5116</v>
      </c>
      <c r="F635" s="321">
        <v>215.01172791243201</v>
      </c>
      <c r="G635" s="14" t="s">
        <v>1463</v>
      </c>
    </row>
    <row r="636" spans="1:7" x14ac:dyDescent="0.2">
      <c r="A636" s="269" t="s">
        <v>1464</v>
      </c>
      <c r="B636" s="376" t="str">
        <f t="shared" si="9"/>
        <v>Strathbungo</v>
      </c>
      <c r="C636" s="269" t="s">
        <v>127</v>
      </c>
      <c r="D636" s="290">
        <v>8</v>
      </c>
      <c r="E636" s="291">
        <v>5805</v>
      </c>
      <c r="F636" s="321">
        <v>137.81223083548699</v>
      </c>
      <c r="G636" s="14" t="s">
        <v>1465</v>
      </c>
    </row>
    <row r="637" spans="1:7" x14ac:dyDescent="0.2">
      <c r="A637" s="269" t="s">
        <v>1466</v>
      </c>
      <c r="B637" s="376" t="str">
        <f t="shared" si="9"/>
        <v>Maxwell Park</v>
      </c>
      <c r="C637" s="269" t="s">
        <v>127</v>
      </c>
      <c r="D637" s="290">
        <v>24</v>
      </c>
      <c r="E637" s="291">
        <v>5805</v>
      </c>
      <c r="F637" s="321">
        <v>413.43669250646002</v>
      </c>
      <c r="G637" s="14" t="s">
        <v>1467</v>
      </c>
    </row>
    <row r="638" spans="1:7" x14ac:dyDescent="0.2">
      <c r="A638" s="269" t="s">
        <v>1468</v>
      </c>
      <c r="B638" s="376" t="str">
        <f t="shared" si="9"/>
        <v>Shawlands West</v>
      </c>
      <c r="C638" s="269" t="s">
        <v>127</v>
      </c>
      <c r="D638" s="290">
        <v>5</v>
      </c>
      <c r="E638" s="291">
        <v>3974</v>
      </c>
      <c r="F638" s="321">
        <v>125.817815802718</v>
      </c>
      <c r="G638" s="14" t="s">
        <v>1469</v>
      </c>
    </row>
    <row r="639" spans="1:7" x14ac:dyDescent="0.2">
      <c r="A639" s="269" t="s">
        <v>1470</v>
      </c>
      <c r="B639" s="376" t="str">
        <f t="shared" si="9"/>
        <v>Shawlands East</v>
      </c>
      <c r="C639" s="269" t="s">
        <v>127</v>
      </c>
      <c r="D639" s="290">
        <v>1</v>
      </c>
      <c r="E639" s="291">
        <v>3546</v>
      </c>
      <c r="F639" s="321">
        <v>28.200789622109401</v>
      </c>
      <c r="G639" s="14" t="s">
        <v>1471</v>
      </c>
    </row>
    <row r="640" spans="1:7" x14ac:dyDescent="0.2">
      <c r="A640" s="269" t="s">
        <v>1472</v>
      </c>
      <c r="B640" s="376" t="str">
        <f t="shared" si="9"/>
        <v>Langside</v>
      </c>
      <c r="C640" s="269" t="s">
        <v>127</v>
      </c>
      <c r="D640" s="290">
        <v>5</v>
      </c>
      <c r="E640" s="291">
        <v>4584</v>
      </c>
      <c r="F640" s="321">
        <v>109.07504363001701</v>
      </c>
      <c r="G640" s="14" t="s">
        <v>1473</v>
      </c>
    </row>
    <row r="641" spans="1:7" x14ac:dyDescent="0.2">
      <c r="A641" s="269" t="s">
        <v>1474</v>
      </c>
      <c r="B641" s="376" t="str">
        <f t="shared" si="9"/>
        <v>Pollokshaws</v>
      </c>
      <c r="C641" s="269" t="s">
        <v>127</v>
      </c>
      <c r="D641" s="290">
        <v>19</v>
      </c>
      <c r="E641" s="291">
        <v>4482</v>
      </c>
      <c r="F641" s="321">
        <v>423.91789379741198</v>
      </c>
      <c r="G641" s="14" t="s">
        <v>1475</v>
      </c>
    </row>
    <row r="642" spans="1:7" x14ac:dyDescent="0.2">
      <c r="A642" s="269" t="s">
        <v>1476</v>
      </c>
      <c r="B642" s="376" t="str">
        <f t="shared" si="9"/>
        <v>Carnwadric West</v>
      </c>
      <c r="C642" s="269" t="s">
        <v>127</v>
      </c>
      <c r="D642" s="290">
        <v>15</v>
      </c>
      <c r="E642" s="291">
        <v>4184</v>
      </c>
      <c r="F642" s="321">
        <v>358.50860420650099</v>
      </c>
      <c r="G642" s="14" t="s">
        <v>1477</v>
      </c>
    </row>
    <row r="643" spans="1:7" x14ac:dyDescent="0.2">
      <c r="A643" s="269" t="s">
        <v>1478</v>
      </c>
      <c r="B643" s="376" t="str">
        <f t="shared" si="9"/>
        <v>Carnwadric East</v>
      </c>
      <c r="C643" s="269" t="s">
        <v>127</v>
      </c>
      <c r="D643" s="290">
        <v>8</v>
      </c>
      <c r="E643" s="291">
        <v>3114</v>
      </c>
      <c r="F643" s="321">
        <v>256.904303147078</v>
      </c>
      <c r="G643" s="14" t="s">
        <v>1479</v>
      </c>
    </row>
    <row r="644" spans="1:7" x14ac:dyDescent="0.2">
      <c r="A644" s="269" t="s">
        <v>1480</v>
      </c>
      <c r="B644" s="376" t="str">
        <f t="shared" ref="B644:B707" si="10">HYPERLINK(CONCATENATE("https://statistics.gov.scot/atlas/resource?uri=http%3A%2F%2Fstatistics.gov.scot%2Fid%2Fstatistical-geography%2F",A644),G644)</f>
        <v>Newlands</v>
      </c>
      <c r="C644" s="269" t="s">
        <v>127</v>
      </c>
      <c r="D644" s="290">
        <v>15</v>
      </c>
      <c r="E644" s="291">
        <v>5210</v>
      </c>
      <c r="F644" s="321">
        <v>287.907869481766</v>
      </c>
      <c r="G644" s="14" t="s">
        <v>1481</v>
      </c>
    </row>
    <row r="645" spans="1:7" x14ac:dyDescent="0.2">
      <c r="A645" s="269" t="s">
        <v>1482</v>
      </c>
      <c r="B645" s="376" t="str">
        <f t="shared" si="10"/>
        <v>Merrylee and Millbrae</v>
      </c>
      <c r="C645" s="269" t="s">
        <v>127</v>
      </c>
      <c r="D645" s="290">
        <v>7</v>
      </c>
      <c r="E645" s="291">
        <v>3491</v>
      </c>
      <c r="F645" s="321">
        <v>200.515611572615</v>
      </c>
      <c r="G645" s="14" t="s">
        <v>1483</v>
      </c>
    </row>
    <row r="646" spans="1:7" x14ac:dyDescent="0.2">
      <c r="A646" s="269" t="s">
        <v>1484</v>
      </c>
      <c r="B646" s="376" t="str">
        <f t="shared" si="10"/>
        <v>Muirend and Old Cathcart</v>
      </c>
      <c r="C646" s="269" t="s">
        <v>127</v>
      </c>
      <c r="D646" s="290">
        <v>9</v>
      </c>
      <c r="E646" s="291">
        <v>4587</v>
      </c>
      <c r="F646" s="321">
        <v>196.206671026815</v>
      </c>
      <c r="G646" s="14" t="s">
        <v>1485</v>
      </c>
    </row>
    <row r="647" spans="1:7" x14ac:dyDescent="0.2">
      <c r="A647" s="269" t="s">
        <v>1486</v>
      </c>
      <c r="B647" s="376" t="str">
        <f t="shared" si="10"/>
        <v>Carmunnock North</v>
      </c>
      <c r="C647" s="269" t="s">
        <v>127</v>
      </c>
      <c r="D647" s="290">
        <v>5</v>
      </c>
      <c r="E647" s="291">
        <v>2864</v>
      </c>
      <c r="F647" s="321">
        <v>174.581005586592</v>
      </c>
      <c r="G647" s="14" t="s">
        <v>1487</v>
      </c>
    </row>
    <row r="648" spans="1:7" x14ac:dyDescent="0.2">
      <c r="A648" s="269" t="s">
        <v>1488</v>
      </c>
      <c r="B648" s="376" t="str">
        <f t="shared" si="10"/>
        <v>Carmunnock South</v>
      </c>
      <c r="C648" s="269" t="s">
        <v>127</v>
      </c>
      <c r="D648" s="290">
        <v>6</v>
      </c>
      <c r="E648" s="291">
        <v>3731</v>
      </c>
      <c r="F648" s="321">
        <v>160.81479496113599</v>
      </c>
      <c r="G648" s="14" t="s">
        <v>1489</v>
      </c>
    </row>
    <row r="649" spans="1:7" x14ac:dyDescent="0.2">
      <c r="A649" s="269" t="s">
        <v>1490</v>
      </c>
      <c r="B649" s="376" t="str">
        <f t="shared" si="10"/>
        <v>Glenwood South</v>
      </c>
      <c r="C649" s="269" t="s">
        <v>127</v>
      </c>
      <c r="D649" s="290">
        <v>9</v>
      </c>
      <c r="E649" s="291">
        <v>5007</v>
      </c>
      <c r="F649" s="321">
        <v>179.74835230677101</v>
      </c>
      <c r="G649" s="14" t="s">
        <v>1491</v>
      </c>
    </row>
    <row r="650" spans="1:7" x14ac:dyDescent="0.2">
      <c r="A650" s="269" t="s">
        <v>1492</v>
      </c>
      <c r="B650" s="376" t="str">
        <f t="shared" si="10"/>
        <v>Glenwood North</v>
      </c>
      <c r="C650" s="269" t="s">
        <v>127</v>
      </c>
      <c r="D650" s="290">
        <v>14</v>
      </c>
      <c r="E650" s="291">
        <v>4297</v>
      </c>
      <c r="F650" s="321">
        <v>325.80870374680001</v>
      </c>
      <c r="G650" s="14" t="s">
        <v>1493</v>
      </c>
    </row>
    <row r="651" spans="1:7" x14ac:dyDescent="0.2">
      <c r="A651" s="269" t="s">
        <v>1494</v>
      </c>
      <c r="B651" s="376" t="str">
        <f t="shared" si="10"/>
        <v>Castlemilk</v>
      </c>
      <c r="C651" s="269" t="s">
        <v>127</v>
      </c>
      <c r="D651" s="290">
        <v>12</v>
      </c>
      <c r="E651" s="291">
        <v>4965</v>
      </c>
      <c r="F651" s="321">
        <v>241.69184290030199</v>
      </c>
      <c r="G651" s="14" t="s">
        <v>1495</v>
      </c>
    </row>
    <row r="652" spans="1:7" x14ac:dyDescent="0.2">
      <c r="A652" s="269" t="s">
        <v>1496</v>
      </c>
      <c r="B652" s="376" t="str">
        <f t="shared" si="10"/>
        <v>Kingspark South</v>
      </c>
      <c r="C652" s="269" t="s">
        <v>127</v>
      </c>
      <c r="D652" s="290">
        <v>7</v>
      </c>
      <c r="E652" s="291">
        <v>3961</v>
      </c>
      <c r="F652" s="321">
        <v>176.72304973491501</v>
      </c>
      <c r="G652" s="14" t="s">
        <v>1497</v>
      </c>
    </row>
    <row r="653" spans="1:7" x14ac:dyDescent="0.2">
      <c r="A653" s="269" t="s">
        <v>1498</v>
      </c>
      <c r="B653" s="376" t="str">
        <f t="shared" si="10"/>
        <v>Kingspark North</v>
      </c>
      <c r="C653" s="269" t="s">
        <v>127</v>
      </c>
      <c r="D653" s="290">
        <v>11</v>
      </c>
      <c r="E653" s="291">
        <v>4046</v>
      </c>
      <c r="F653" s="321">
        <v>271.87345526445898</v>
      </c>
      <c r="G653" s="14" t="s">
        <v>1499</v>
      </c>
    </row>
    <row r="654" spans="1:7" x14ac:dyDescent="0.2">
      <c r="A654" s="269" t="s">
        <v>1500</v>
      </c>
      <c r="B654" s="376" t="str">
        <f t="shared" si="10"/>
        <v>Cathcart</v>
      </c>
      <c r="C654" s="269" t="s">
        <v>127</v>
      </c>
      <c r="D654" s="290">
        <v>18</v>
      </c>
      <c r="E654" s="291">
        <v>5514</v>
      </c>
      <c r="F654" s="321">
        <v>326.44178454842199</v>
      </c>
      <c r="G654" s="14" t="s">
        <v>1501</v>
      </c>
    </row>
    <row r="655" spans="1:7" x14ac:dyDescent="0.2">
      <c r="A655" s="269" t="s">
        <v>1502</v>
      </c>
      <c r="B655" s="376" t="str">
        <f t="shared" si="10"/>
        <v>Mount Florida</v>
      </c>
      <c r="C655" s="269" t="s">
        <v>127</v>
      </c>
      <c r="D655" s="290">
        <v>7</v>
      </c>
      <c r="E655" s="291">
        <v>4443</v>
      </c>
      <c r="F655" s="321">
        <v>157.55120414134601</v>
      </c>
      <c r="G655" s="14" t="s">
        <v>1503</v>
      </c>
    </row>
    <row r="656" spans="1:7" x14ac:dyDescent="0.2">
      <c r="A656" s="269" t="s">
        <v>1504</v>
      </c>
      <c r="B656" s="376" t="str">
        <f t="shared" si="10"/>
        <v>Toryglen and Oatlands</v>
      </c>
      <c r="C656" s="269" t="s">
        <v>127</v>
      </c>
      <c r="D656" s="290">
        <v>30</v>
      </c>
      <c r="E656" s="291">
        <v>6845</v>
      </c>
      <c r="F656" s="321">
        <v>438.27611395179002</v>
      </c>
      <c r="G656" s="14" t="s">
        <v>1505</v>
      </c>
    </row>
    <row r="657" spans="1:7" x14ac:dyDescent="0.2">
      <c r="A657" s="269" t="s">
        <v>1506</v>
      </c>
      <c r="B657" s="376" t="str">
        <f t="shared" si="10"/>
        <v>Gorbals and Hutchesontown</v>
      </c>
      <c r="C657" s="269" t="s">
        <v>127</v>
      </c>
      <c r="D657" s="290">
        <v>11</v>
      </c>
      <c r="E657" s="291">
        <v>6212</v>
      </c>
      <c r="F657" s="321">
        <v>177.07662588538301</v>
      </c>
      <c r="G657" s="14" t="s">
        <v>1507</v>
      </c>
    </row>
    <row r="658" spans="1:7" x14ac:dyDescent="0.2">
      <c r="A658" s="269" t="s">
        <v>1508</v>
      </c>
      <c r="B658" s="376" t="str">
        <f t="shared" si="10"/>
        <v>Laurieston and Tradeston</v>
      </c>
      <c r="C658" s="269" t="s">
        <v>127</v>
      </c>
      <c r="D658" s="290">
        <v>12</v>
      </c>
      <c r="E658" s="291">
        <v>6281</v>
      </c>
      <c r="F658" s="321">
        <v>191.052380194237</v>
      </c>
      <c r="G658" s="14" t="s">
        <v>1509</v>
      </c>
    </row>
    <row r="659" spans="1:7" x14ac:dyDescent="0.2">
      <c r="A659" s="269" t="s">
        <v>1510</v>
      </c>
      <c r="B659" s="376" t="str">
        <f t="shared" si="10"/>
        <v>Calton and Gallowgate</v>
      </c>
      <c r="C659" s="269" t="s">
        <v>127</v>
      </c>
      <c r="D659" s="290">
        <v>15</v>
      </c>
      <c r="E659" s="291">
        <v>4767</v>
      </c>
      <c r="F659" s="321">
        <v>314.66331025802401</v>
      </c>
      <c r="G659" s="14" t="s">
        <v>1511</v>
      </c>
    </row>
    <row r="660" spans="1:7" x14ac:dyDescent="0.2">
      <c r="A660" s="269" t="s">
        <v>1512</v>
      </c>
      <c r="B660" s="376" t="str">
        <f t="shared" si="10"/>
        <v>Bridgeton</v>
      </c>
      <c r="C660" s="269" t="s">
        <v>127</v>
      </c>
      <c r="D660" s="290">
        <v>13</v>
      </c>
      <c r="E660" s="291">
        <v>4254</v>
      </c>
      <c r="F660" s="321">
        <v>305.59473436765398</v>
      </c>
      <c r="G660" s="14" t="s">
        <v>1513</v>
      </c>
    </row>
    <row r="661" spans="1:7" x14ac:dyDescent="0.2">
      <c r="A661" s="269" t="s">
        <v>1514</v>
      </c>
      <c r="B661" s="376" t="str">
        <f t="shared" si="10"/>
        <v>Dalmarnock</v>
      </c>
      <c r="C661" s="269" t="s">
        <v>127</v>
      </c>
      <c r="D661" s="290">
        <v>11</v>
      </c>
      <c r="E661" s="291">
        <v>3897</v>
      </c>
      <c r="F661" s="321">
        <v>282.26841159866598</v>
      </c>
      <c r="G661" s="14" t="s">
        <v>1515</v>
      </c>
    </row>
    <row r="662" spans="1:7" x14ac:dyDescent="0.2">
      <c r="A662" s="269" t="s">
        <v>1516</v>
      </c>
      <c r="B662" s="376" t="str">
        <f t="shared" si="10"/>
        <v>Parkhead West and Barrowfield</v>
      </c>
      <c r="C662" s="269" t="s">
        <v>127</v>
      </c>
      <c r="D662" s="290">
        <v>44</v>
      </c>
      <c r="E662" s="291">
        <v>7485</v>
      </c>
      <c r="F662" s="321">
        <v>587.84235136940595</v>
      </c>
      <c r="G662" s="14" t="s">
        <v>1517</v>
      </c>
    </row>
    <row r="663" spans="1:7" x14ac:dyDescent="0.2">
      <c r="A663" s="269" t="s">
        <v>1518</v>
      </c>
      <c r="B663" s="376" t="str">
        <f t="shared" si="10"/>
        <v>Parkhead East and Braidfauld North</v>
      </c>
      <c r="C663" s="269" t="s">
        <v>127</v>
      </c>
      <c r="D663" s="290">
        <v>11</v>
      </c>
      <c r="E663" s="291">
        <v>3642</v>
      </c>
      <c r="F663" s="321">
        <v>302.03185063152102</v>
      </c>
      <c r="G663" s="14" t="s">
        <v>1519</v>
      </c>
    </row>
    <row r="664" spans="1:7" x14ac:dyDescent="0.2">
      <c r="A664" s="269" t="s">
        <v>1520</v>
      </c>
      <c r="B664" s="376" t="str">
        <f t="shared" si="10"/>
        <v>Braidfauld</v>
      </c>
      <c r="C664" s="269" t="s">
        <v>127</v>
      </c>
      <c r="D664" s="290">
        <v>32</v>
      </c>
      <c r="E664" s="291">
        <v>6677</v>
      </c>
      <c r="F664" s="321">
        <v>479.257151415306</v>
      </c>
      <c r="G664" s="14" t="s">
        <v>1521</v>
      </c>
    </row>
    <row r="665" spans="1:7" x14ac:dyDescent="0.2">
      <c r="A665" s="269" t="s">
        <v>1522</v>
      </c>
      <c r="B665" s="376" t="str">
        <f t="shared" si="10"/>
        <v>Shettleston South</v>
      </c>
      <c r="C665" s="269" t="s">
        <v>127</v>
      </c>
      <c r="D665" s="290">
        <v>17</v>
      </c>
      <c r="E665" s="291">
        <v>3824</v>
      </c>
      <c r="F665" s="321">
        <v>444.56066945606699</v>
      </c>
      <c r="G665" s="14" t="s">
        <v>1523</v>
      </c>
    </row>
    <row r="666" spans="1:7" x14ac:dyDescent="0.2">
      <c r="A666" s="269" t="s">
        <v>1524</v>
      </c>
      <c r="B666" s="376" t="str">
        <f t="shared" si="10"/>
        <v>Carmyle and Mount Vernon South</v>
      </c>
      <c r="C666" s="269" t="s">
        <v>127</v>
      </c>
      <c r="D666" s="290">
        <v>15</v>
      </c>
      <c r="E666" s="291">
        <v>2614</v>
      </c>
      <c r="F666" s="321">
        <v>573.83320581484304</v>
      </c>
      <c r="G666" s="14" t="s">
        <v>1525</v>
      </c>
    </row>
    <row r="667" spans="1:7" x14ac:dyDescent="0.2">
      <c r="A667" s="269" t="s">
        <v>1526</v>
      </c>
      <c r="B667" s="376" t="str">
        <f t="shared" si="10"/>
        <v>Mount Vernon North and Sandyhills</v>
      </c>
      <c r="C667" s="269" t="s">
        <v>127</v>
      </c>
      <c r="D667" s="290">
        <v>8</v>
      </c>
      <c r="E667" s="291">
        <v>3515</v>
      </c>
      <c r="F667" s="321">
        <v>227.59601706970099</v>
      </c>
      <c r="G667" s="14" t="s">
        <v>1527</v>
      </c>
    </row>
    <row r="668" spans="1:7" x14ac:dyDescent="0.2">
      <c r="A668" s="269" t="s">
        <v>1528</v>
      </c>
      <c r="B668" s="376" t="str">
        <f t="shared" si="10"/>
        <v>Baillieston West</v>
      </c>
      <c r="C668" s="269" t="s">
        <v>127</v>
      </c>
      <c r="D668" s="290">
        <v>16</v>
      </c>
      <c r="E668" s="291">
        <v>3558</v>
      </c>
      <c r="F668" s="321">
        <v>449.69083754918501</v>
      </c>
      <c r="G668" s="14" t="s">
        <v>1529</v>
      </c>
    </row>
    <row r="669" spans="1:7" x14ac:dyDescent="0.2">
      <c r="A669" s="269" t="s">
        <v>1530</v>
      </c>
      <c r="B669" s="376" t="str">
        <f t="shared" si="10"/>
        <v>Baillieston East</v>
      </c>
      <c r="C669" s="269" t="s">
        <v>127</v>
      </c>
      <c r="D669" s="290">
        <v>18</v>
      </c>
      <c r="E669" s="291">
        <v>7383</v>
      </c>
      <c r="F669" s="321">
        <v>243.80333197887001</v>
      </c>
      <c r="G669" s="14" t="s">
        <v>1531</v>
      </c>
    </row>
    <row r="670" spans="1:7" x14ac:dyDescent="0.2">
      <c r="A670" s="269" t="s">
        <v>1532</v>
      </c>
      <c r="B670" s="376" t="str">
        <f t="shared" si="10"/>
        <v>Garrowhill West</v>
      </c>
      <c r="C670" s="269" t="s">
        <v>127</v>
      </c>
      <c r="D670" s="290">
        <v>11</v>
      </c>
      <c r="E670" s="291">
        <v>4077</v>
      </c>
      <c r="F670" s="321">
        <v>269.80623007113098</v>
      </c>
      <c r="G670" s="14" t="s">
        <v>1533</v>
      </c>
    </row>
    <row r="671" spans="1:7" x14ac:dyDescent="0.2">
      <c r="A671" s="269" t="s">
        <v>1534</v>
      </c>
      <c r="B671" s="376" t="str">
        <f t="shared" si="10"/>
        <v>Garrowhill East and Swinton</v>
      </c>
      <c r="C671" s="269" t="s">
        <v>127</v>
      </c>
      <c r="D671" s="290">
        <v>9</v>
      </c>
      <c r="E671" s="291">
        <v>4129</v>
      </c>
      <c r="F671" s="321">
        <v>217.970452894163</v>
      </c>
      <c r="G671" s="14" t="s">
        <v>1535</v>
      </c>
    </row>
    <row r="672" spans="1:7" x14ac:dyDescent="0.2">
      <c r="A672" s="269" t="s">
        <v>1536</v>
      </c>
      <c r="B672" s="376" t="str">
        <f t="shared" si="10"/>
        <v>Easterhouse East</v>
      </c>
      <c r="C672" s="269" t="s">
        <v>127</v>
      </c>
      <c r="D672" s="290">
        <v>18</v>
      </c>
      <c r="E672" s="291">
        <v>3284</v>
      </c>
      <c r="F672" s="321">
        <v>548.11205846528605</v>
      </c>
      <c r="G672" s="14" t="s">
        <v>1537</v>
      </c>
    </row>
    <row r="673" spans="1:7" x14ac:dyDescent="0.2">
      <c r="A673" s="269" t="s">
        <v>1538</v>
      </c>
      <c r="B673" s="376" t="str">
        <f t="shared" si="10"/>
        <v>Central Easterhouse</v>
      </c>
      <c r="C673" s="269" t="s">
        <v>127</v>
      </c>
      <c r="D673" s="290">
        <v>13</v>
      </c>
      <c r="E673" s="291">
        <v>2348</v>
      </c>
      <c r="F673" s="321">
        <v>553.66269165247002</v>
      </c>
      <c r="G673" s="14" t="s">
        <v>1539</v>
      </c>
    </row>
    <row r="674" spans="1:7" x14ac:dyDescent="0.2">
      <c r="A674" s="269" t="s">
        <v>1540</v>
      </c>
      <c r="B674" s="376" t="str">
        <f t="shared" si="10"/>
        <v>Garthamlock, Auchinlea and Gartloch</v>
      </c>
      <c r="C674" s="269" t="s">
        <v>127</v>
      </c>
      <c r="D674" s="290">
        <v>11</v>
      </c>
      <c r="E674" s="291">
        <v>4724</v>
      </c>
      <c r="F674" s="321">
        <v>232.85351397121099</v>
      </c>
      <c r="G674" s="14" t="s">
        <v>1541</v>
      </c>
    </row>
    <row r="675" spans="1:7" x14ac:dyDescent="0.2">
      <c r="A675" s="269" t="s">
        <v>1542</v>
      </c>
      <c r="B675" s="376" t="str">
        <f t="shared" si="10"/>
        <v>North Barlanark and Easterhouse South</v>
      </c>
      <c r="C675" s="269" t="s">
        <v>127</v>
      </c>
      <c r="D675" s="290">
        <v>11</v>
      </c>
      <c r="E675" s="291">
        <v>3627</v>
      </c>
      <c r="F675" s="321">
        <v>303.28094844223898</v>
      </c>
      <c r="G675" s="14" t="s">
        <v>1543</v>
      </c>
    </row>
    <row r="676" spans="1:7" x14ac:dyDescent="0.2">
      <c r="A676" s="269" t="s">
        <v>1544</v>
      </c>
      <c r="B676" s="376" t="str">
        <f t="shared" si="10"/>
        <v>Barlanark</v>
      </c>
      <c r="C676" s="269" t="s">
        <v>127</v>
      </c>
      <c r="D676" s="290">
        <v>16</v>
      </c>
      <c r="E676" s="291">
        <v>4971</v>
      </c>
      <c r="F676" s="321">
        <v>321.86682760008102</v>
      </c>
      <c r="G676" s="14" t="s">
        <v>1545</v>
      </c>
    </row>
    <row r="677" spans="1:7" x14ac:dyDescent="0.2">
      <c r="A677" s="269" t="s">
        <v>1546</v>
      </c>
      <c r="B677" s="376" t="str">
        <f t="shared" si="10"/>
        <v>Greenfield</v>
      </c>
      <c r="C677" s="269" t="s">
        <v>127</v>
      </c>
      <c r="D677" s="290">
        <v>29</v>
      </c>
      <c r="E677" s="291">
        <v>5103</v>
      </c>
      <c r="F677" s="321">
        <v>568.29316088575399</v>
      </c>
      <c r="G677" s="14" t="s">
        <v>1547</v>
      </c>
    </row>
    <row r="678" spans="1:7" x14ac:dyDescent="0.2">
      <c r="A678" s="269" t="s">
        <v>1548</v>
      </c>
      <c r="B678" s="376" t="str">
        <f t="shared" si="10"/>
        <v>Shettleston North</v>
      </c>
      <c r="C678" s="269" t="s">
        <v>127</v>
      </c>
      <c r="D678" s="290">
        <v>13</v>
      </c>
      <c r="E678" s="291">
        <v>4770</v>
      </c>
      <c r="F678" s="321">
        <v>272.53668763102701</v>
      </c>
      <c r="G678" s="14" t="s">
        <v>1549</v>
      </c>
    </row>
    <row r="679" spans="1:7" x14ac:dyDescent="0.2">
      <c r="A679" s="269" t="s">
        <v>1550</v>
      </c>
      <c r="B679" s="376" t="str">
        <f t="shared" si="10"/>
        <v>Tollcross</v>
      </c>
      <c r="C679" s="269" t="s">
        <v>127</v>
      </c>
      <c r="D679" s="290">
        <v>13</v>
      </c>
      <c r="E679" s="291">
        <v>4089</v>
      </c>
      <c r="F679" s="321">
        <v>317.92614331132302</v>
      </c>
      <c r="G679" s="14" t="s">
        <v>969</v>
      </c>
    </row>
    <row r="680" spans="1:7" x14ac:dyDescent="0.2">
      <c r="A680" s="269" t="s">
        <v>1551</v>
      </c>
      <c r="B680" s="376" t="str">
        <f t="shared" si="10"/>
        <v>Old Shettleston and Parkhead North</v>
      </c>
      <c r="C680" s="269" t="s">
        <v>127</v>
      </c>
      <c r="D680" s="290">
        <v>21</v>
      </c>
      <c r="E680" s="291">
        <v>5041</v>
      </c>
      <c r="F680" s="321">
        <v>416.58401110890702</v>
      </c>
      <c r="G680" s="14" t="s">
        <v>1552</v>
      </c>
    </row>
    <row r="681" spans="1:7" x14ac:dyDescent="0.2">
      <c r="A681" s="269" t="s">
        <v>1553</v>
      </c>
      <c r="B681" s="376" t="str">
        <f t="shared" si="10"/>
        <v>Carntyne</v>
      </c>
      <c r="C681" s="269" t="s">
        <v>127</v>
      </c>
      <c r="D681" s="290">
        <v>26</v>
      </c>
      <c r="E681" s="291">
        <v>3498</v>
      </c>
      <c r="F681" s="321">
        <v>743.28187535734696</v>
      </c>
      <c r="G681" s="14" t="s">
        <v>1554</v>
      </c>
    </row>
    <row r="682" spans="1:7" x14ac:dyDescent="0.2">
      <c r="A682" s="269" t="s">
        <v>1555</v>
      </c>
      <c r="B682" s="376" t="str">
        <f t="shared" si="10"/>
        <v>Cranhill, Lightburn and Queenslie South</v>
      </c>
      <c r="C682" s="269" t="s">
        <v>127</v>
      </c>
      <c r="D682" s="290">
        <v>29</v>
      </c>
      <c r="E682" s="291">
        <v>6563</v>
      </c>
      <c r="F682" s="321">
        <v>441.87109553557798</v>
      </c>
      <c r="G682" s="14" t="s">
        <v>1556</v>
      </c>
    </row>
    <row r="683" spans="1:7" x14ac:dyDescent="0.2">
      <c r="A683" s="269" t="s">
        <v>1557</v>
      </c>
      <c r="B683" s="376" t="str">
        <f t="shared" si="10"/>
        <v>Craigend and Ruchazie</v>
      </c>
      <c r="C683" s="269" t="s">
        <v>127</v>
      </c>
      <c r="D683" s="290">
        <v>32</v>
      </c>
      <c r="E683" s="291">
        <v>5685</v>
      </c>
      <c r="F683" s="321">
        <v>562.88478452066795</v>
      </c>
      <c r="G683" s="14" t="s">
        <v>1558</v>
      </c>
    </row>
    <row r="684" spans="1:7" x14ac:dyDescent="0.2">
      <c r="A684" s="269" t="s">
        <v>1559</v>
      </c>
      <c r="B684" s="376" t="str">
        <f t="shared" si="10"/>
        <v>Riddrie and Hogganfield</v>
      </c>
      <c r="C684" s="269" t="s">
        <v>127</v>
      </c>
      <c r="D684" s="290">
        <v>18</v>
      </c>
      <c r="E684" s="291">
        <v>5676</v>
      </c>
      <c r="F684" s="321">
        <v>317.124735729387</v>
      </c>
      <c r="G684" s="14" t="s">
        <v>1560</v>
      </c>
    </row>
    <row r="685" spans="1:7" x14ac:dyDescent="0.2">
      <c r="A685" s="269" t="s">
        <v>1561</v>
      </c>
      <c r="B685" s="376" t="str">
        <f t="shared" si="10"/>
        <v>Blackhill and Barmulloch East</v>
      </c>
      <c r="C685" s="269" t="s">
        <v>127</v>
      </c>
      <c r="D685" s="290">
        <v>19</v>
      </c>
      <c r="E685" s="291">
        <v>4541</v>
      </c>
      <c r="F685" s="321">
        <v>418.41004184100399</v>
      </c>
      <c r="G685" s="14" t="s">
        <v>1562</v>
      </c>
    </row>
    <row r="686" spans="1:7" x14ac:dyDescent="0.2">
      <c r="A686" s="269" t="s">
        <v>1563</v>
      </c>
      <c r="B686" s="376" t="str">
        <f t="shared" si="10"/>
        <v>Robroyston and Millerston</v>
      </c>
      <c r="C686" s="269" t="s">
        <v>127</v>
      </c>
      <c r="D686" s="290">
        <v>18</v>
      </c>
      <c r="E686" s="291">
        <v>6505</v>
      </c>
      <c r="F686" s="321">
        <v>276.71022290545699</v>
      </c>
      <c r="G686" s="14" t="s">
        <v>1564</v>
      </c>
    </row>
    <row r="687" spans="1:7" x14ac:dyDescent="0.2">
      <c r="A687" s="269" t="s">
        <v>1565</v>
      </c>
      <c r="B687" s="376" t="str">
        <f t="shared" si="10"/>
        <v>Balornock</v>
      </c>
      <c r="C687" s="269" t="s">
        <v>127</v>
      </c>
      <c r="D687" s="290">
        <v>23</v>
      </c>
      <c r="E687" s="291">
        <v>3437</v>
      </c>
      <c r="F687" s="321">
        <v>669.18824556299103</v>
      </c>
      <c r="G687" s="14" t="s">
        <v>1566</v>
      </c>
    </row>
    <row r="688" spans="1:7" x14ac:dyDescent="0.2">
      <c r="A688" s="269" t="s">
        <v>1567</v>
      </c>
      <c r="B688" s="376" t="str">
        <f t="shared" si="10"/>
        <v>Barmulloch</v>
      </c>
      <c r="C688" s="269" t="s">
        <v>127</v>
      </c>
      <c r="D688" s="290">
        <v>9</v>
      </c>
      <c r="E688" s="291">
        <v>3032</v>
      </c>
      <c r="F688" s="321">
        <v>296.83377308707099</v>
      </c>
      <c r="G688" s="14" t="s">
        <v>1568</v>
      </c>
    </row>
    <row r="689" spans="1:7" x14ac:dyDescent="0.2">
      <c r="A689" s="269" t="s">
        <v>1569</v>
      </c>
      <c r="B689" s="376" t="str">
        <f t="shared" si="10"/>
        <v>Petershill</v>
      </c>
      <c r="C689" s="269" t="s">
        <v>127</v>
      </c>
      <c r="D689" s="290">
        <v>10</v>
      </c>
      <c r="E689" s="291">
        <v>3623</v>
      </c>
      <c r="F689" s="321">
        <v>276.01435274634298</v>
      </c>
      <c r="G689" s="14" t="s">
        <v>1570</v>
      </c>
    </row>
    <row r="690" spans="1:7" x14ac:dyDescent="0.2">
      <c r="A690" s="269" t="s">
        <v>1571</v>
      </c>
      <c r="B690" s="376" t="str">
        <f t="shared" si="10"/>
        <v>Springburn</v>
      </c>
      <c r="C690" s="269" t="s">
        <v>127</v>
      </c>
      <c r="D690" s="290">
        <v>23</v>
      </c>
      <c r="E690" s="291">
        <v>4462</v>
      </c>
      <c r="F690" s="321">
        <v>515.46391752577301</v>
      </c>
      <c r="G690" s="14" t="s">
        <v>1572</v>
      </c>
    </row>
    <row r="691" spans="1:7" x14ac:dyDescent="0.2">
      <c r="A691" s="269" t="s">
        <v>1573</v>
      </c>
      <c r="B691" s="376" t="str">
        <f t="shared" si="10"/>
        <v>Springburn East and Cowlairs</v>
      </c>
      <c r="C691" s="269" t="s">
        <v>127</v>
      </c>
      <c r="D691" s="290">
        <v>13</v>
      </c>
      <c r="E691" s="291">
        <v>4875</v>
      </c>
      <c r="F691" s="321">
        <v>266.66666666666703</v>
      </c>
      <c r="G691" s="14" t="s">
        <v>1574</v>
      </c>
    </row>
    <row r="692" spans="1:7" x14ac:dyDescent="0.2">
      <c r="A692" s="269" t="s">
        <v>1575</v>
      </c>
      <c r="B692" s="376" t="str">
        <f t="shared" si="10"/>
        <v>Cowlairs and Port Dundas</v>
      </c>
      <c r="C692" s="269" t="s">
        <v>127</v>
      </c>
      <c r="D692" s="290">
        <v>13</v>
      </c>
      <c r="E692" s="291">
        <v>4149</v>
      </c>
      <c r="F692" s="321">
        <v>313.32851289467402</v>
      </c>
      <c r="G692" s="14" t="s">
        <v>1576</v>
      </c>
    </row>
    <row r="693" spans="1:7" x14ac:dyDescent="0.2">
      <c r="A693" s="269" t="s">
        <v>1577</v>
      </c>
      <c r="B693" s="376" t="str">
        <f t="shared" si="10"/>
        <v>Sighthill</v>
      </c>
      <c r="C693" s="269" t="s">
        <v>127</v>
      </c>
      <c r="D693" s="290">
        <v>3</v>
      </c>
      <c r="E693" s="291">
        <v>931</v>
      </c>
      <c r="F693" s="321">
        <v>322.23415682062301</v>
      </c>
      <c r="G693" s="14" t="s">
        <v>1578</v>
      </c>
    </row>
    <row r="694" spans="1:7" x14ac:dyDescent="0.2">
      <c r="A694" s="269" t="s">
        <v>1579</v>
      </c>
      <c r="B694" s="376" t="str">
        <f t="shared" si="10"/>
        <v>Roystonhill, Blochairn, and Provanmill</v>
      </c>
      <c r="C694" s="269" t="s">
        <v>127</v>
      </c>
      <c r="D694" s="290">
        <v>25</v>
      </c>
      <c r="E694" s="291">
        <v>6099</v>
      </c>
      <c r="F694" s="321">
        <v>409.90326282997199</v>
      </c>
      <c r="G694" s="14" t="s">
        <v>1580</v>
      </c>
    </row>
    <row r="695" spans="1:7" x14ac:dyDescent="0.2">
      <c r="A695" s="269" t="s">
        <v>1581</v>
      </c>
      <c r="B695" s="376" t="str">
        <f t="shared" si="10"/>
        <v>Dennistoun North</v>
      </c>
      <c r="C695" s="269" t="s">
        <v>127</v>
      </c>
      <c r="D695" s="290">
        <v>22</v>
      </c>
      <c r="E695" s="291">
        <v>4809</v>
      </c>
      <c r="F695" s="321">
        <v>457.47556664587199</v>
      </c>
      <c r="G695" s="14" t="s">
        <v>1582</v>
      </c>
    </row>
    <row r="696" spans="1:7" x14ac:dyDescent="0.2">
      <c r="A696" s="269" t="s">
        <v>1583</v>
      </c>
      <c r="B696" s="376" t="str">
        <f t="shared" si="10"/>
        <v>Alexandra Parade</v>
      </c>
      <c r="C696" s="269" t="s">
        <v>127</v>
      </c>
      <c r="D696" s="290">
        <v>3</v>
      </c>
      <c r="E696" s="291">
        <v>2714</v>
      </c>
      <c r="F696" s="321">
        <v>110.537951363301</v>
      </c>
      <c r="G696" s="14" t="s">
        <v>1584</v>
      </c>
    </row>
    <row r="697" spans="1:7" x14ac:dyDescent="0.2">
      <c r="A697" s="269" t="s">
        <v>1585</v>
      </c>
      <c r="B697" s="376" t="str">
        <f t="shared" si="10"/>
        <v>Carntyne West and Haghill</v>
      </c>
      <c r="C697" s="269" t="s">
        <v>127</v>
      </c>
      <c r="D697" s="290">
        <v>7</v>
      </c>
      <c r="E697" s="291">
        <v>4676</v>
      </c>
      <c r="F697" s="321">
        <v>149.70059880239501</v>
      </c>
      <c r="G697" s="14" t="s">
        <v>1586</v>
      </c>
    </row>
    <row r="698" spans="1:7" x14ac:dyDescent="0.2">
      <c r="A698" s="269" t="s">
        <v>1587</v>
      </c>
      <c r="B698" s="376" t="str">
        <f t="shared" si="10"/>
        <v>Dennistoun</v>
      </c>
      <c r="C698" s="269" t="s">
        <v>127</v>
      </c>
      <c r="D698" s="290">
        <v>5</v>
      </c>
      <c r="E698" s="291">
        <v>4435</v>
      </c>
      <c r="F698" s="321">
        <v>112.739571589628</v>
      </c>
      <c r="G698" s="14" t="s">
        <v>1588</v>
      </c>
    </row>
    <row r="699" spans="1:7" x14ac:dyDescent="0.2">
      <c r="A699" s="269" t="s">
        <v>1589</v>
      </c>
      <c r="B699" s="376" t="str">
        <f t="shared" si="10"/>
        <v>Gallowgate North and Bellgrove</v>
      </c>
      <c r="C699" s="269" t="s">
        <v>127</v>
      </c>
      <c r="D699" s="290">
        <v>12</v>
      </c>
      <c r="E699" s="291">
        <v>6581</v>
      </c>
      <c r="F699" s="321">
        <v>182.343108950008</v>
      </c>
      <c r="G699" s="14" t="s">
        <v>1590</v>
      </c>
    </row>
    <row r="700" spans="1:7" x14ac:dyDescent="0.2">
      <c r="A700" s="269" t="s">
        <v>1591</v>
      </c>
      <c r="B700" s="376" t="str">
        <f t="shared" si="10"/>
        <v>City Centre East</v>
      </c>
      <c r="C700" s="269" t="s">
        <v>127</v>
      </c>
      <c r="D700" s="290">
        <v>16</v>
      </c>
      <c r="E700" s="291">
        <v>10546</v>
      </c>
      <c r="F700" s="321">
        <v>151.71629053669599</v>
      </c>
      <c r="G700" s="14" t="s">
        <v>229</v>
      </c>
    </row>
    <row r="701" spans="1:7" x14ac:dyDescent="0.2">
      <c r="A701" s="269" t="s">
        <v>1592</v>
      </c>
      <c r="B701" s="376" t="str">
        <f t="shared" si="10"/>
        <v>City Centre West</v>
      </c>
      <c r="C701" s="269" t="s">
        <v>127</v>
      </c>
      <c r="D701" s="290">
        <v>12</v>
      </c>
      <c r="E701" s="291">
        <v>5912</v>
      </c>
      <c r="F701" s="321">
        <v>202.97699594046</v>
      </c>
      <c r="G701" s="14" t="s">
        <v>227</v>
      </c>
    </row>
    <row r="702" spans="1:7" x14ac:dyDescent="0.2">
      <c r="A702" s="269" t="s">
        <v>1593</v>
      </c>
      <c r="B702" s="376" t="str">
        <f t="shared" si="10"/>
        <v>City Centre South</v>
      </c>
      <c r="C702" s="269" t="s">
        <v>127</v>
      </c>
      <c r="D702" s="290">
        <v>2</v>
      </c>
      <c r="E702" s="291">
        <v>3982</v>
      </c>
      <c r="F702" s="321">
        <v>50.2260170768458</v>
      </c>
      <c r="G702" s="14" t="s">
        <v>1594</v>
      </c>
    </row>
    <row r="703" spans="1:7" x14ac:dyDescent="0.2">
      <c r="A703" s="269" t="s">
        <v>1595</v>
      </c>
      <c r="B703" s="376" t="str">
        <f t="shared" si="10"/>
        <v>Anderston</v>
      </c>
      <c r="C703" s="269" t="s">
        <v>127</v>
      </c>
      <c r="D703" s="290">
        <v>2</v>
      </c>
      <c r="E703" s="291">
        <v>5544</v>
      </c>
      <c r="F703" s="321">
        <v>36.075036075036103</v>
      </c>
      <c r="G703" s="14" t="s">
        <v>1596</v>
      </c>
    </row>
    <row r="704" spans="1:7" x14ac:dyDescent="0.2">
      <c r="A704" s="269" t="s">
        <v>1597</v>
      </c>
      <c r="B704" s="376" t="str">
        <f t="shared" si="10"/>
        <v>Finnieston and Kelvinhaugh</v>
      </c>
      <c r="C704" s="269" t="s">
        <v>127</v>
      </c>
      <c r="D704" s="290">
        <v>3</v>
      </c>
      <c r="E704" s="291">
        <v>10651</v>
      </c>
      <c r="F704" s="321">
        <v>28.166369354990099</v>
      </c>
      <c r="G704" s="14" t="s">
        <v>1598</v>
      </c>
    </row>
    <row r="705" spans="1:7" x14ac:dyDescent="0.2">
      <c r="A705" s="269" t="s">
        <v>1599</v>
      </c>
      <c r="B705" s="376" t="str">
        <f t="shared" si="10"/>
        <v>Woodlands</v>
      </c>
      <c r="C705" s="269" t="s">
        <v>127</v>
      </c>
      <c r="D705" s="290">
        <v>9</v>
      </c>
      <c r="E705" s="291">
        <v>7417</v>
      </c>
      <c r="F705" s="321">
        <v>121.34286099501099</v>
      </c>
      <c r="G705" s="14" t="s">
        <v>1600</v>
      </c>
    </row>
    <row r="706" spans="1:7" x14ac:dyDescent="0.2">
      <c r="A706" s="269" t="s">
        <v>1601</v>
      </c>
      <c r="B706" s="376" t="str">
        <f t="shared" si="10"/>
        <v>Woodside</v>
      </c>
      <c r="C706" s="269" t="s">
        <v>127</v>
      </c>
      <c r="D706" s="290">
        <v>17</v>
      </c>
      <c r="E706" s="291">
        <v>3500</v>
      </c>
      <c r="F706" s="321">
        <v>485.71428571428601</v>
      </c>
      <c r="G706" s="14" t="s">
        <v>263</v>
      </c>
    </row>
    <row r="707" spans="1:7" x14ac:dyDescent="0.2">
      <c r="A707" s="269" t="s">
        <v>1602</v>
      </c>
      <c r="B707" s="376" t="str">
        <f t="shared" si="10"/>
        <v>Firhill</v>
      </c>
      <c r="C707" s="269" t="s">
        <v>127</v>
      </c>
      <c r="D707" s="290">
        <v>15</v>
      </c>
      <c r="E707" s="291">
        <v>6336</v>
      </c>
      <c r="F707" s="321">
        <v>236.74242424242399</v>
      </c>
      <c r="G707" s="14" t="s">
        <v>1603</v>
      </c>
    </row>
    <row r="708" spans="1:7" x14ac:dyDescent="0.2">
      <c r="A708" s="269" t="s">
        <v>1604</v>
      </c>
      <c r="B708" s="376" t="str">
        <f t="shared" ref="B708:B771" si="11">HYPERLINK(CONCATENATE("https://statistics.gov.scot/atlas/resource?uri=http%3A%2F%2Fstatistics.gov.scot%2Fid%2Fstatistical-geography%2F",A708),G708)</f>
        <v>Keppochhill</v>
      </c>
      <c r="C708" s="269" t="s">
        <v>127</v>
      </c>
      <c r="D708" s="290">
        <v>17</v>
      </c>
      <c r="E708" s="291">
        <v>4891</v>
      </c>
      <c r="F708" s="321">
        <v>347.57718258024897</v>
      </c>
      <c r="G708" s="14" t="s">
        <v>1605</v>
      </c>
    </row>
    <row r="709" spans="1:7" x14ac:dyDescent="0.2">
      <c r="A709" s="269" t="s">
        <v>1606</v>
      </c>
      <c r="B709" s="376" t="str">
        <f t="shared" si="11"/>
        <v>Ruchill</v>
      </c>
      <c r="C709" s="269" t="s">
        <v>127</v>
      </c>
      <c r="D709" s="290">
        <v>22</v>
      </c>
      <c r="E709" s="291">
        <v>7376</v>
      </c>
      <c r="F709" s="321">
        <v>298.26464208242999</v>
      </c>
      <c r="G709" s="14" t="s">
        <v>1607</v>
      </c>
    </row>
    <row r="710" spans="1:7" x14ac:dyDescent="0.2">
      <c r="A710" s="269" t="s">
        <v>1608</v>
      </c>
      <c r="B710" s="376" t="str">
        <f t="shared" si="11"/>
        <v>Possil Park</v>
      </c>
      <c r="C710" s="269" t="s">
        <v>127</v>
      </c>
      <c r="D710" s="290">
        <v>47</v>
      </c>
      <c r="E710" s="291">
        <v>6303</v>
      </c>
      <c r="F710" s="321">
        <v>745.67666190702801</v>
      </c>
      <c r="G710" s="14" t="s">
        <v>1609</v>
      </c>
    </row>
    <row r="711" spans="1:7" x14ac:dyDescent="0.2">
      <c r="A711" s="269" t="s">
        <v>1610</v>
      </c>
      <c r="B711" s="376" t="str">
        <f t="shared" si="11"/>
        <v>Milton West</v>
      </c>
      <c r="C711" s="269" t="s">
        <v>127</v>
      </c>
      <c r="D711" s="290">
        <v>11</v>
      </c>
      <c r="E711" s="291">
        <v>4229</v>
      </c>
      <c r="F711" s="321">
        <v>260.10877275951799</v>
      </c>
      <c r="G711" s="14" t="s">
        <v>1611</v>
      </c>
    </row>
    <row r="712" spans="1:7" x14ac:dyDescent="0.2">
      <c r="A712" s="269" t="s">
        <v>1612</v>
      </c>
      <c r="B712" s="376" t="str">
        <f t="shared" si="11"/>
        <v>Milton East</v>
      </c>
      <c r="C712" s="269" t="s">
        <v>127</v>
      </c>
      <c r="D712" s="290">
        <v>20</v>
      </c>
      <c r="E712" s="291">
        <v>3186</v>
      </c>
      <c r="F712" s="321">
        <v>627.74639045825495</v>
      </c>
      <c r="G712" s="14" t="s">
        <v>1613</v>
      </c>
    </row>
    <row r="713" spans="1:7" x14ac:dyDescent="0.2">
      <c r="A713" s="269" t="s">
        <v>1614</v>
      </c>
      <c r="B713" s="376" t="str">
        <f t="shared" si="11"/>
        <v>Summerston Central and West</v>
      </c>
      <c r="C713" s="269" t="s">
        <v>127</v>
      </c>
      <c r="D713" s="290">
        <v>6</v>
      </c>
      <c r="E713" s="291">
        <v>4462</v>
      </c>
      <c r="F713" s="321">
        <v>134.46884805020201</v>
      </c>
      <c r="G713" s="14" t="s">
        <v>1615</v>
      </c>
    </row>
    <row r="714" spans="1:7" x14ac:dyDescent="0.2">
      <c r="A714" s="269" t="s">
        <v>1616</v>
      </c>
      <c r="B714" s="376" t="str">
        <f t="shared" si="11"/>
        <v>Summerston North</v>
      </c>
      <c r="C714" s="269" t="s">
        <v>127</v>
      </c>
      <c r="D714" s="290">
        <v>7</v>
      </c>
      <c r="E714" s="291">
        <v>3422</v>
      </c>
      <c r="F714" s="321">
        <v>204.55873758036199</v>
      </c>
      <c r="G714" s="14" t="s">
        <v>1617</v>
      </c>
    </row>
    <row r="715" spans="1:7" x14ac:dyDescent="0.2">
      <c r="A715" s="269" t="s">
        <v>1618</v>
      </c>
      <c r="B715" s="376" t="str">
        <f t="shared" si="11"/>
        <v>Maryhill East</v>
      </c>
      <c r="C715" s="269" t="s">
        <v>127</v>
      </c>
      <c r="D715" s="290">
        <v>6</v>
      </c>
      <c r="E715" s="291">
        <v>3435</v>
      </c>
      <c r="F715" s="321">
        <v>174.67248908296901</v>
      </c>
      <c r="G715" s="14" t="s">
        <v>1619</v>
      </c>
    </row>
    <row r="716" spans="1:7" x14ac:dyDescent="0.2">
      <c r="A716" s="269" t="s">
        <v>1620</v>
      </c>
      <c r="B716" s="376" t="str">
        <f t="shared" si="11"/>
        <v>Maryhill West</v>
      </c>
      <c r="C716" s="269" t="s">
        <v>127</v>
      </c>
      <c r="D716" s="290">
        <v>8</v>
      </c>
      <c r="E716" s="291">
        <v>3058</v>
      </c>
      <c r="F716" s="321">
        <v>261.60889470242</v>
      </c>
      <c r="G716" s="14" t="s">
        <v>1621</v>
      </c>
    </row>
    <row r="717" spans="1:7" x14ac:dyDescent="0.2">
      <c r="A717" s="269" t="s">
        <v>1622</v>
      </c>
      <c r="B717" s="376" t="str">
        <f t="shared" si="11"/>
        <v>Wyndford</v>
      </c>
      <c r="C717" s="269" t="s">
        <v>127</v>
      </c>
      <c r="D717" s="290">
        <v>9</v>
      </c>
      <c r="E717" s="291">
        <v>4340</v>
      </c>
      <c r="F717" s="321">
        <v>207.373271889401</v>
      </c>
      <c r="G717" s="14" t="s">
        <v>1623</v>
      </c>
    </row>
    <row r="718" spans="1:7" x14ac:dyDescent="0.2">
      <c r="A718" s="269" t="s">
        <v>1624</v>
      </c>
      <c r="B718" s="376" t="str">
        <f t="shared" si="11"/>
        <v>Kelvindale</v>
      </c>
      <c r="C718" s="269" t="s">
        <v>127</v>
      </c>
      <c r="D718" s="290">
        <v>11</v>
      </c>
      <c r="E718" s="291">
        <v>6113</v>
      </c>
      <c r="F718" s="321">
        <v>179.944380827744</v>
      </c>
      <c r="G718" s="14" t="s">
        <v>1625</v>
      </c>
    </row>
    <row r="719" spans="1:7" x14ac:dyDescent="0.2">
      <c r="A719" s="269" t="s">
        <v>1626</v>
      </c>
      <c r="B719" s="376" t="str">
        <f t="shared" si="11"/>
        <v>North Kelvin</v>
      </c>
      <c r="C719" s="269" t="s">
        <v>127</v>
      </c>
      <c r="D719" s="290">
        <v>2</v>
      </c>
      <c r="E719" s="291">
        <v>4149</v>
      </c>
      <c r="F719" s="321">
        <v>48.204386599180502</v>
      </c>
      <c r="G719" s="14" t="s">
        <v>1627</v>
      </c>
    </row>
    <row r="720" spans="1:7" x14ac:dyDescent="0.2">
      <c r="A720" s="269" t="s">
        <v>1628</v>
      </c>
      <c r="B720" s="376" t="str">
        <f t="shared" si="11"/>
        <v>Kelvingrove and University</v>
      </c>
      <c r="C720" s="269" t="s">
        <v>127</v>
      </c>
      <c r="D720" s="290">
        <v>4</v>
      </c>
      <c r="E720" s="291">
        <v>6386</v>
      </c>
      <c r="F720" s="321">
        <v>62.637018477920499</v>
      </c>
      <c r="G720" s="14" t="s">
        <v>1629</v>
      </c>
    </row>
    <row r="721" spans="1:7" x14ac:dyDescent="0.2">
      <c r="A721" s="269" t="s">
        <v>1630</v>
      </c>
      <c r="B721" s="376" t="str">
        <f t="shared" si="11"/>
        <v>Hillhead</v>
      </c>
      <c r="C721" s="269" t="s">
        <v>127</v>
      </c>
      <c r="D721" s="290">
        <v>10</v>
      </c>
      <c r="E721" s="291">
        <v>8853</v>
      </c>
      <c r="F721" s="321">
        <v>112.956060092624</v>
      </c>
      <c r="G721" s="14" t="s">
        <v>785</v>
      </c>
    </row>
    <row r="722" spans="1:7" x14ac:dyDescent="0.2">
      <c r="A722" s="269" t="s">
        <v>1631</v>
      </c>
      <c r="B722" s="376" t="str">
        <f t="shared" si="11"/>
        <v>Glasgow Harbour and Partick South</v>
      </c>
      <c r="C722" s="269" t="s">
        <v>127</v>
      </c>
      <c r="D722" s="290">
        <v>4</v>
      </c>
      <c r="E722" s="291">
        <v>5352</v>
      </c>
      <c r="F722" s="321">
        <v>74.738415545590499</v>
      </c>
      <c r="G722" s="14" t="s">
        <v>1632</v>
      </c>
    </row>
    <row r="723" spans="1:7" x14ac:dyDescent="0.2">
      <c r="A723" s="269" t="s">
        <v>1633</v>
      </c>
      <c r="B723" s="376" t="str">
        <f t="shared" si="11"/>
        <v>Partick</v>
      </c>
      <c r="C723" s="269" t="s">
        <v>127</v>
      </c>
      <c r="D723" s="290">
        <v>4</v>
      </c>
      <c r="E723" s="291">
        <v>3982</v>
      </c>
      <c r="F723" s="321">
        <v>100.452034153692</v>
      </c>
      <c r="G723" s="14" t="s">
        <v>1634</v>
      </c>
    </row>
    <row r="724" spans="1:7" x14ac:dyDescent="0.2">
      <c r="A724" s="269" t="s">
        <v>1635</v>
      </c>
      <c r="B724" s="376" t="str">
        <f t="shared" si="11"/>
        <v>Partickhill and Hyndland</v>
      </c>
      <c r="C724" s="269" t="s">
        <v>127</v>
      </c>
      <c r="D724" s="290">
        <v>11</v>
      </c>
      <c r="E724" s="291">
        <v>5786</v>
      </c>
      <c r="F724" s="321">
        <v>190.114068441065</v>
      </c>
      <c r="G724" s="14" t="s">
        <v>1636</v>
      </c>
    </row>
    <row r="725" spans="1:7" x14ac:dyDescent="0.2">
      <c r="A725" s="269" t="s">
        <v>1637</v>
      </c>
      <c r="B725" s="376" t="str">
        <f t="shared" si="11"/>
        <v>Dowanhill</v>
      </c>
      <c r="C725" s="269" t="s">
        <v>127</v>
      </c>
      <c r="D725" s="290">
        <v>14</v>
      </c>
      <c r="E725" s="291">
        <v>4530</v>
      </c>
      <c r="F725" s="321">
        <v>309.05077262693197</v>
      </c>
      <c r="G725" s="14" t="s">
        <v>1638</v>
      </c>
    </row>
    <row r="726" spans="1:7" x14ac:dyDescent="0.2">
      <c r="A726" s="269" t="s">
        <v>1639</v>
      </c>
      <c r="B726" s="376" t="str">
        <f t="shared" si="11"/>
        <v>Kelvinside and Jordanhill</v>
      </c>
      <c r="C726" s="269" t="s">
        <v>127</v>
      </c>
      <c r="D726" s="290">
        <v>21</v>
      </c>
      <c r="E726" s="291">
        <v>5732</v>
      </c>
      <c r="F726" s="321">
        <v>366.364270760642</v>
      </c>
      <c r="G726" s="14" t="s">
        <v>1640</v>
      </c>
    </row>
    <row r="727" spans="1:7" x14ac:dyDescent="0.2">
      <c r="A727" s="269" t="s">
        <v>1641</v>
      </c>
      <c r="B727" s="376" t="str">
        <f t="shared" si="11"/>
        <v>Broomhill</v>
      </c>
      <c r="C727" s="269" t="s">
        <v>127</v>
      </c>
      <c r="D727" s="290">
        <v>6</v>
      </c>
      <c r="E727" s="291">
        <v>4669</v>
      </c>
      <c r="F727" s="321">
        <v>128.50717498393701</v>
      </c>
      <c r="G727" s="14" t="s">
        <v>1642</v>
      </c>
    </row>
    <row r="728" spans="1:7" x14ac:dyDescent="0.2">
      <c r="A728" s="269" t="s">
        <v>1643</v>
      </c>
      <c r="B728" s="376" t="str">
        <f t="shared" si="11"/>
        <v>Victoria Park</v>
      </c>
      <c r="C728" s="269" t="s">
        <v>127</v>
      </c>
      <c r="D728" s="290">
        <v>5</v>
      </c>
      <c r="E728" s="291">
        <v>2671</v>
      </c>
      <c r="F728" s="321">
        <v>187.19580681392699</v>
      </c>
      <c r="G728" s="14" t="s">
        <v>1644</v>
      </c>
    </row>
    <row r="729" spans="1:7" x14ac:dyDescent="0.2">
      <c r="A729" s="269" t="s">
        <v>1645</v>
      </c>
      <c r="B729" s="376" t="str">
        <f t="shared" si="11"/>
        <v>Whiteinch</v>
      </c>
      <c r="C729" s="269" t="s">
        <v>127</v>
      </c>
      <c r="D729" s="290">
        <v>7</v>
      </c>
      <c r="E729" s="291">
        <v>3741</v>
      </c>
      <c r="F729" s="321">
        <v>187.11574445335501</v>
      </c>
      <c r="G729" s="14" t="s">
        <v>1646</v>
      </c>
    </row>
    <row r="730" spans="1:7" x14ac:dyDescent="0.2">
      <c r="A730" s="269" t="s">
        <v>1647</v>
      </c>
      <c r="B730" s="376" t="str">
        <f t="shared" si="11"/>
        <v>Scotstoun North and East</v>
      </c>
      <c r="C730" s="269" t="s">
        <v>127</v>
      </c>
      <c r="D730" s="290">
        <v>7</v>
      </c>
      <c r="E730" s="291">
        <v>4617</v>
      </c>
      <c r="F730" s="321">
        <v>151.61360190600001</v>
      </c>
      <c r="G730" s="14" t="s">
        <v>1648</v>
      </c>
    </row>
    <row r="731" spans="1:7" x14ac:dyDescent="0.2">
      <c r="A731" s="269" t="s">
        <v>1649</v>
      </c>
      <c r="B731" s="376" t="str">
        <f t="shared" si="11"/>
        <v>Scotstoun South and West</v>
      </c>
      <c r="C731" s="269" t="s">
        <v>127</v>
      </c>
      <c r="D731" s="290">
        <v>4</v>
      </c>
      <c r="E731" s="291">
        <v>3609</v>
      </c>
      <c r="F731" s="321">
        <v>110.834026045996</v>
      </c>
      <c r="G731" s="14" t="s">
        <v>1650</v>
      </c>
    </row>
    <row r="732" spans="1:7" x14ac:dyDescent="0.2">
      <c r="A732" s="269" t="s">
        <v>1651</v>
      </c>
      <c r="B732" s="376" t="str">
        <f t="shared" si="11"/>
        <v>Yoker South</v>
      </c>
      <c r="C732" s="269" t="s">
        <v>127</v>
      </c>
      <c r="D732" s="290">
        <v>12</v>
      </c>
      <c r="E732" s="291">
        <v>4805</v>
      </c>
      <c r="F732" s="321">
        <v>249.739854318418</v>
      </c>
      <c r="G732" s="14" t="s">
        <v>1652</v>
      </c>
    </row>
    <row r="733" spans="1:7" x14ac:dyDescent="0.2">
      <c r="A733" s="269" t="s">
        <v>1653</v>
      </c>
      <c r="B733" s="376" t="str">
        <f t="shared" si="11"/>
        <v>Yoker North</v>
      </c>
      <c r="C733" s="269" t="s">
        <v>127</v>
      </c>
      <c r="D733" s="290">
        <v>20</v>
      </c>
      <c r="E733" s="291">
        <v>2949</v>
      </c>
      <c r="F733" s="321">
        <v>678.19599864360805</v>
      </c>
      <c r="G733" s="14" t="s">
        <v>1654</v>
      </c>
    </row>
    <row r="734" spans="1:7" x14ac:dyDescent="0.2">
      <c r="A734" s="269" t="s">
        <v>1655</v>
      </c>
      <c r="B734" s="376" t="str">
        <f t="shared" si="11"/>
        <v>Knightswood West</v>
      </c>
      <c r="C734" s="269" t="s">
        <v>127</v>
      </c>
      <c r="D734" s="290">
        <v>6</v>
      </c>
      <c r="E734" s="291">
        <v>2488</v>
      </c>
      <c r="F734" s="321">
        <v>241.15755627009699</v>
      </c>
      <c r="G734" s="14" t="s">
        <v>1656</v>
      </c>
    </row>
    <row r="735" spans="1:7" x14ac:dyDescent="0.2">
      <c r="A735" s="269" t="s">
        <v>1657</v>
      </c>
      <c r="B735" s="376" t="str">
        <f t="shared" si="11"/>
        <v>Knightswood East</v>
      </c>
      <c r="C735" s="269" t="s">
        <v>127</v>
      </c>
      <c r="D735" s="290">
        <v>11</v>
      </c>
      <c r="E735" s="291">
        <v>3945</v>
      </c>
      <c r="F735" s="321">
        <v>278.833967046895</v>
      </c>
      <c r="G735" s="14" t="s">
        <v>1658</v>
      </c>
    </row>
    <row r="736" spans="1:7" x14ac:dyDescent="0.2">
      <c r="A736" s="269" t="s">
        <v>1659</v>
      </c>
      <c r="B736" s="376" t="str">
        <f t="shared" si="11"/>
        <v>Knightswood Park West</v>
      </c>
      <c r="C736" s="269" t="s">
        <v>127</v>
      </c>
      <c r="D736" s="290">
        <v>8</v>
      </c>
      <c r="E736" s="291">
        <v>3371</v>
      </c>
      <c r="F736" s="321">
        <v>237.31830317413201</v>
      </c>
      <c r="G736" s="14" t="s">
        <v>1660</v>
      </c>
    </row>
    <row r="737" spans="1:7" x14ac:dyDescent="0.2">
      <c r="A737" s="269" t="s">
        <v>1661</v>
      </c>
      <c r="B737" s="376" t="str">
        <f t="shared" si="11"/>
        <v>Knightswood Park East</v>
      </c>
      <c r="C737" s="269" t="s">
        <v>127</v>
      </c>
      <c r="D737" s="290">
        <v>9</v>
      </c>
      <c r="E737" s="291">
        <v>3890</v>
      </c>
      <c r="F737" s="321">
        <v>231.36246786632401</v>
      </c>
      <c r="G737" s="14" t="s">
        <v>1662</v>
      </c>
    </row>
    <row r="738" spans="1:7" x14ac:dyDescent="0.2">
      <c r="A738" s="269" t="s">
        <v>1663</v>
      </c>
      <c r="B738" s="376" t="str">
        <f t="shared" si="11"/>
        <v>Anniesland East</v>
      </c>
      <c r="C738" s="269" t="s">
        <v>127</v>
      </c>
      <c r="D738" s="290">
        <v>19</v>
      </c>
      <c r="E738" s="291">
        <v>4273</v>
      </c>
      <c r="F738" s="321">
        <v>444.65246899134098</v>
      </c>
      <c r="G738" s="14" t="s">
        <v>1664</v>
      </c>
    </row>
    <row r="739" spans="1:7" x14ac:dyDescent="0.2">
      <c r="A739" s="269" t="s">
        <v>1665</v>
      </c>
      <c r="B739" s="376" t="str">
        <f t="shared" si="11"/>
        <v>Anniesland West</v>
      </c>
      <c r="C739" s="269" t="s">
        <v>127</v>
      </c>
      <c r="D739" s="290">
        <v>25</v>
      </c>
      <c r="E739" s="291">
        <v>6672</v>
      </c>
      <c r="F739" s="321">
        <v>374.70023980815398</v>
      </c>
      <c r="G739" s="14" t="s">
        <v>1666</v>
      </c>
    </row>
    <row r="740" spans="1:7" x14ac:dyDescent="0.2">
      <c r="A740" s="269" t="s">
        <v>1667</v>
      </c>
      <c r="B740" s="376" t="str">
        <f t="shared" si="11"/>
        <v>Blairdardie East</v>
      </c>
      <c r="C740" s="269" t="s">
        <v>127</v>
      </c>
      <c r="D740" s="290">
        <v>15</v>
      </c>
      <c r="E740" s="291">
        <v>5437</v>
      </c>
      <c r="F740" s="321">
        <v>275.88743792532699</v>
      </c>
      <c r="G740" s="14" t="s">
        <v>1668</v>
      </c>
    </row>
    <row r="741" spans="1:7" x14ac:dyDescent="0.2">
      <c r="A741" s="269" t="s">
        <v>1669</v>
      </c>
      <c r="B741" s="376" t="str">
        <f t="shared" si="11"/>
        <v>Blairdardie West</v>
      </c>
      <c r="C741" s="269" t="s">
        <v>127</v>
      </c>
      <c r="D741" s="290">
        <v>4</v>
      </c>
      <c r="E741" s="291">
        <v>2987</v>
      </c>
      <c r="F741" s="321">
        <v>133.91362571141599</v>
      </c>
      <c r="G741" s="14" t="s">
        <v>1670</v>
      </c>
    </row>
    <row r="742" spans="1:7" x14ac:dyDescent="0.2">
      <c r="A742" s="269" t="s">
        <v>1671</v>
      </c>
      <c r="B742" s="376" t="str">
        <f t="shared" si="11"/>
        <v>Drumchapel South</v>
      </c>
      <c r="C742" s="269" t="s">
        <v>127</v>
      </c>
      <c r="D742" s="290">
        <v>23</v>
      </c>
      <c r="E742" s="291">
        <v>2495</v>
      </c>
      <c r="F742" s="321">
        <v>921.84368737474995</v>
      </c>
      <c r="G742" s="14" t="s">
        <v>1672</v>
      </c>
    </row>
    <row r="743" spans="1:7" x14ac:dyDescent="0.2">
      <c r="A743" s="269" t="s">
        <v>1673</v>
      </c>
      <c r="B743" s="376" t="str">
        <f t="shared" si="11"/>
        <v>Drumchapel North</v>
      </c>
      <c r="C743" s="269" t="s">
        <v>127</v>
      </c>
      <c r="D743" s="290">
        <v>11</v>
      </c>
      <c r="E743" s="291">
        <v>3247</v>
      </c>
      <c r="F743" s="321">
        <v>338.77425315675998</v>
      </c>
      <c r="G743" s="14" t="s">
        <v>1674</v>
      </c>
    </row>
    <row r="744" spans="1:7" x14ac:dyDescent="0.2">
      <c r="A744" s="269" t="s">
        <v>1675</v>
      </c>
      <c r="B744" s="376" t="str">
        <f t="shared" si="11"/>
        <v>Drumry East</v>
      </c>
      <c r="C744" s="269" t="s">
        <v>127</v>
      </c>
      <c r="D744" s="290">
        <v>11</v>
      </c>
      <c r="E744" s="291">
        <v>3445</v>
      </c>
      <c r="F744" s="321">
        <v>319.30333817126302</v>
      </c>
      <c r="G744" s="14" t="s">
        <v>1676</v>
      </c>
    </row>
    <row r="745" spans="1:7" x14ac:dyDescent="0.2">
      <c r="A745" s="269" t="s">
        <v>1677</v>
      </c>
      <c r="B745" s="376" t="str">
        <f t="shared" si="11"/>
        <v>Drumry West</v>
      </c>
      <c r="C745" s="269" t="s">
        <v>127</v>
      </c>
      <c r="D745" s="290">
        <v>5</v>
      </c>
      <c r="E745" s="291">
        <v>3525</v>
      </c>
      <c r="F745" s="321">
        <v>141.84397163120599</v>
      </c>
      <c r="G745" s="14" t="s">
        <v>1678</v>
      </c>
    </row>
    <row r="746" spans="1:7" x14ac:dyDescent="0.2">
      <c r="A746" s="269" t="s">
        <v>1679</v>
      </c>
      <c r="B746" s="376" t="str">
        <f t="shared" si="11"/>
        <v>Lochaber West</v>
      </c>
      <c r="C746" s="269" t="s">
        <v>111</v>
      </c>
      <c r="D746" s="290" t="s">
        <v>3008</v>
      </c>
      <c r="E746" s="291">
        <v>4753</v>
      </c>
      <c r="F746" s="321" t="s">
        <v>3008</v>
      </c>
      <c r="G746" s="14" t="s">
        <v>1680</v>
      </c>
    </row>
    <row r="747" spans="1:7" x14ac:dyDescent="0.2">
      <c r="A747" s="269" t="s">
        <v>1681</v>
      </c>
      <c r="B747" s="376" t="str">
        <f t="shared" si="11"/>
        <v>Fort William North</v>
      </c>
      <c r="C747" s="269" t="s">
        <v>111</v>
      </c>
      <c r="D747" s="290">
        <v>2</v>
      </c>
      <c r="E747" s="291">
        <v>4656</v>
      </c>
      <c r="F747" s="321">
        <v>42.955326460481103</v>
      </c>
      <c r="G747" s="14" t="s">
        <v>1682</v>
      </c>
    </row>
    <row r="748" spans="1:7" x14ac:dyDescent="0.2">
      <c r="A748" s="269" t="s">
        <v>1683</v>
      </c>
      <c r="B748" s="376" t="str">
        <f t="shared" si="11"/>
        <v>Fort William South</v>
      </c>
      <c r="C748" s="269" t="s">
        <v>111</v>
      </c>
      <c r="D748" s="290">
        <v>4</v>
      </c>
      <c r="E748" s="291">
        <v>5565</v>
      </c>
      <c r="F748" s="321">
        <v>71.877807726864404</v>
      </c>
      <c r="G748" s="14" t="s">
        <v>1684</v>
      </c>
    </row>
    <row r="749" spans="1:7" x14ac:dyDescent="0.2">
      <c r="A749" s="269" t="s">
        <v>1685</v>
      </c>
      <c r="B749" s="376" t="str">
        <f t="shared" si="11"/>
        <v>Lochaber East and North</v>
      </c>
      <c r="C749" s="269" t="s">
        <v>111</v>
      </c>
      <c r="D749" s="290">
        <v>1</v>
      </c>
      <c r="E749" s="291">
        <v>4709</v>
      </c>
      <c r="F749" s="321">
        <v>21.2359311955829</v>
      </c>
      <c r="G749" s="14" t="s">
        <v>1686</v>
      </c>
    </row>
    <row r="750" spans="1:7" x14ac:dyDescent="0.2">
      <c r="A750" s="269" t="s">
        <v>1687</v>
      </c>
      <c r="B750" s="376" t="str">
        <f t="shared" si="11"/>
        <v>Badenoch and Strathspey South</v>
      </c>
      <c r="C750" s="269" t="s">
        <v>111</v>
      </c>
      <c r="D750" s="290">
        <v>2</v>
      </c>
      <c r="E750" s="291">
        <v>3827</v>
      </c>
      <c r="F750" s="321">
        <v>52.260256075254802</v>
      </c>
      <c r="G750" s="14" t="s">
        <v>1688</v>
      </c>
    </row>
    <row r="751" spans="1:7" x14ac:dyDescent="0.2">
      <c r="A751" s="269" t="s">
        <v>1689</v>
      </c>
      <c r="B751" s="376" t="str">
        <f t="shared" si="11"/>
        <v>Badenoch and Strathspey Central</v>
      </c>
      <c r="C751" s="269" t="s">
        <v>111</v>
      </c>
      <c r="D751" s="290">
        <v>1</v>
      </c>
      <c r="E751" s="291">
        <v>5261</v>
      </c>
      <c r="F751" s="321">
        <v>19.007793195209999</v>
      </c>
      <c r="G751" s="14" t="s">
        <v>1690</v>
      </c>
    </row>
    <row r="752" spans="1:7" x14ac:dyDescent="0.2">
      <c r="A752" s="269" t="s">
        <v>1691</v>
      </c>
      <c r="B752" s="376" t="str">
        <f t="shared" si="11"/>
        <v>Badenoch and Strathspey North</v>
      </c>
      <c r="C752" s="269" t="s">
        <v>111</v>
      </c>
      <c r="D752" s="290">
        <v>6</v>
      </c>
      <c r="E752" s="291">
        <v>4860</v>
      </c>
      <c r="F752" s="321">
        <v>123.456790123457</v>
      </c>
      <c r="G752" s="14" t="s">
        <v>1692</v>
      </c>
    </row>
    <row r="753" spans="1:7" x14ac:dyDescent="0.2">
      <c r="A753" s="269" t="s">
        <v>1693</v>
      </c>
      <c r="B753" s="376" t="str">
        <f t="shared" si="11"/>
        <v>Nairn Rural</v>
      </c>
      <c r="C753" s="269" t="s">
        <v>111</v>
      </c>
      <c r="D753" s="290">
        <v>1</v>
      </c>
      <c r="E753" s="291">
        <v>5051</v>
      </c>
      <c r="F753" s="321">
        <v>19.798059790140599</v>
      </c>
      <c r="G753" s="14" t="s">
        <v>1694</v>
      </c>
    </row>
    <row r="754" spans="1:7" x14ac:dyDescent="0.2">
      <c r="A754" s="269" t="s">
        <v>1695</v>
      </c>
      <c r="B754" s="376" t="str">
        <f t="shared" si="11"/>
        <v>Nairn East</v>
      </c>
      <c r="C754" s="269" t="s">
        <v>111</v>
      </c>
      <c r="D754" s="290">
        <v>3</v>
      </c>
      <c r="E754" s="291">
        <v>3974</v>
      </c>
      <c r="F754" s="321">
        <v>75.490689481630596</v>
      </c>
      <c r="G754" s="14" t="s">
        <v>1696</v>
      </c>
    </row>
    <row r="755" spans="1:7" x14ac:dyDescent="0.2">
      <c r="A755" s="269" t="s">
        <v>1697</v>
      </c>
      <c r="B755" s="376" t="str">
        <f t="shared" si="11"/>
        <v>Nairn West</v>
      </c>
      <c r="C755" s="269" t="s">
        <v>111</v>
      </c>
      <c r="D755" s="290">
        <v>4</v>
      </c>
      <c r="E755" s="291">
        <v>4431</v>
      </c>
      <c r="F755" s="321">
        <v>90.273076055066596</v>
      </c>
      <c r="G755" s="14" t="s">
        <v>1698</v>
      </c>
    </row>
    <row r="756" spans="1:7" x14ac:dyDescent="0.2">
      <c r="A756" s="269" t="s">
        <v>1699</v>
      </c>
      <c r="B756" s="376" t="str">
        <f t="shared" si="11"/>
        <v>Inverness East Rural</v>
      </c>
      <c r="C756" s="269" t="s">
        <v>111</v>
      </c>
      <c r="D756" s="290">
        <v>8</v>
      </c>
      <c r="E756" s="291">
        <v>5730</v>
      </c>
      <c r="F756" s="321">
        <v>139.616055846422</v>
      </c>
      <c r="G756" s="14" t="s">
        <v>1700</v>
      </c>
    </row>
    <row r="757" spans="1:7" x14ac:dyDescent="0.2">
      <c r="A757" s="269" t="s">
        <v>1701</v>
      </c>
      <c r="B757" s="376" t="str">
        <f t="shared" si="11"/>
        <v>Inverness Culloden and Balloch</v>
      </c>
      <c r="C757" s="269" t="s">
        <v>111</v>
      </c>
      <c r="D757" s="290">
        <v>3</v>
      </c>
      <c r="E757" s="291">
        <v>3931</v>
      </c>
      <c r="F757" s="321">
        <v>76.316458916306303</v>
      </c>
      <c r="G757" s="14" t="s">
        <v>1702</v>
      </c>
    </row>
    <row r="758" spans="1:7" x14ac:dyDescent="0.2">
      <c r="A758" s="269" t="s">
        <v>1703</v>
      </c>
      <c r="B758" s="376" t="str">
        <f t="shared" si="11"/>
        <v>Inverness Smithton</v>
      </c>
      <c r="C758" s="269" t="s">
        <v>111</v>
      </c>
      <c r="D758" s="290">
        <v>1</v>
      </c>
      <c r="E758" s="291">
        <v>2999</v>
      </c>
      <c r="F758" s="321">
        <v>33.344448149383098</v>
      </c>
      <c r="G758" s="14" t="s">
        <v>1704</v>
      </c>
    </row>
    <row r="759" spans="1:7" x14ac:dyDescent="0.2">
      <c r="A759" s="269" t="s">
        <v>1705</v>
      </c>
      <c r="B759" s="376" t="str">
        <f t="shared" si="11"/>
        <v>Inverness Westhill</v>
      </c>
      <c r="C759" s="269" t="s">
        <v>111</v>
      </c>
      <c r="D759" s="290">
        <v>5</v>
      </c>
      <c r="E759" s="291">
        <v>6284</v>
      </c>
      <c r="F759" s="321">
        <v>79.567154678548704</v>
      </c>
      <c r="G759" s="14" t="s">
        <v>1706</v>
      </c>
    </row>
    <row r="760" spans="1:7" x14ac:dyDescent="0.2">
      <c r="A760" s="269" t="s">
        <v>1707</v>
      </c>
      <c r="B760" s="376" t="str">
        <f t="shared" si="11"/>
        <v>Inverness Inshes</v>
      </c>
      <c r="C760" s="269" t="s">
        <v>111</v>
      </c>
      <c r="D760" s="290">
        <v>1</v>
      </c>
      <c r="E760" s="291">
        <v>5800</v>
      </c>
      <c r="F760" s="321">
        <v>17.241379310344801</v>
      </c>
      <c r="G760" s="14" t="s">
        <v>1708</v>
      </c>
    </row>
    <row r="761" spans="1:7" x14ac:dyDescent="0.2">
      <c r="A761" s="269" t="s">
        <v>1709</v>
      </c>
      <c r="B761" s="376" t="str">
        <f t="shared" si="11"/>
        <v>Inverness Slackbuie</v>
      </c>
      <c r="C761" s="269" t="s">
        <v>111</v>
      </c>
      <c r="D761" s="290">
        <v>1</v>
      </c>
      <c r="E761" s="291">
        <v>3694</v>
      </c>
      <c r="F761" s="321">
        <v>27.070925825663199</v>
      </c>
      <c r="G761" s="14" t="s">
        <v>1710</v>
      </c>
    </row>
    <row r="762" spans="1:7" x14ac:dyDescent="0.2">
      <c r="A762" s="269" t="s">
        <v>1711</v>
      </c>
      <c r="B762" s="376" t="str">
        <f t="shared" si="11"/>
        <v>Inverness Lochardil and Holm Mains</v>
      </c>
      <c r="C762" s="269" t="s">
        <v>111</v>
      </c>
      <c r="D762" s="290">
        <v>1</v>
      </c>
      <c r="E762" s="291">
        <v>5607</v>
      </c>
      <c r="F762" s="321">
        <v>17.834849295523501</v>
      </c>
      <c r="G762" s="14" t="s">
        <v>1712</v>
      </c>
    </row>
    <row r="763" spans="1:7" x14ac:dyDescent="0.2">
      <c r="A763" s="269" t="s">
        <v>1713</v>
      </c>
      <c r="B763" s="376" t="str">
        <f t="shared" si="11"/>
        <v>Inverness Drummond</v>
      </c>
      <c r="C763" s="269" t="s">
        <v>111</v>
      </c>
      <c r="D763" s="290">
        <v>1</v>
      </c>
      <c r="E763" s="291">
        <v>3410</v>
      </c>
      <c r="F763" s="321">
        <v>29.325513196480902</v>
      </c>
      <c r="G763" s="14" t="s">
        <v>1714</v>
      </c>
    </row>
    <row r="764" spans="1:7" x14ac:dyDescent="0.2">
      <c r="A764" s="269" t="s">
        <v>1715</v>
      </c>
      <c r="B764" s="376" t="str">
        <f t="shared" si="11"/>
        <v>Inverness Hilton</v>
      </c>
      <c r="C764" s="269" t="s">
        <v>111</v>
      </c>
      <c r="D764" s="290" t="s">
        <v>3008</v>
      </c>
      <c r="E764" s="291">
        <v>3759</v>
      </c>
      <c r="F764" s="321" t="s">
        <v>3008</v>
      </c>
      <c r="G764" s="14" t="s">
        <v>1716</v>
      </c>
    </row>
    <row r="765" spans="1:7" x14ac:dyDescent="0.2">
      <c r="A765" s="269" t="s">
        <v>1717</v>
      </c>
      <c r="B765" s="376" t="str">
        <f t="shared" si="11"/>
        <v>Inverness Drakies</v>
      </c>
      <c r="C765" s="269" t="s">
        <v>111</v>
      </c>
      <c r="D765" s="290" t="s">
        <v>3008</v>
      </c>
      <c r="E765" s="291">
        <v>2259</v>
      </c>
      <c r="F765" s="321" t="s">
        <v>3008</v>
      </c>
      <c r="G765" s="14" t="s">
        <v>1718</v>
      </c>
    </row>
    <row r="766" spans="1:7" x14ac:dyDescent="0.2">
      <c r="A766" s="269" t="s">
        <v>1719</v>
      </c>
      <c r="B766" s="376" t="str">
        <f t="shared" si="11"/>
        <v>Inverness Central, Raigmore and Longman</v>
      </c>
      <c r="C766" s="269" t="s">
        <v>111</v>
      </c>
      <c r="D766" s="290">
        <v>4</v>
      </c>
      <c r="E766" s="291">
        <v>3907</v>
      </c>
      <c r="F766" s="321">
        <v>102.380342974149</v>
      </c>
      <c r="G766" s="14" t="s">
        <v>1720</v>
      </c>
    </row>
    <row r="767" spans="1:7" x14ac:dyDescent="0.2">
      <c r="A767" s="269" t="s">
        <v>1721</v>
      </c>
      <c r="B767" s="376" t="str">
        <f t="shared" si="11"/>
        <v>Inverness Crown and Haugh</v>
      </c>
      <c r="C767" s="269" t="s">
        <v>111</v>
      </c>
      <c r="D767" s="290">
        <v>7</v>
      </c>
      <c r="E767" s="291">
        <v>4395</v>
      </c>
      <c r="F767" s="321">
        <v>159.271899886234</v>
      </c>
      <c r="G767" s="14" t="s">
        <v>1722</v>
      </c>
    </row>
    <row r="768" spans="1:7" x14ac:dyDescent="0.2">
      <c r="A768" s="269" t="s">
        <v>1723</v>
      </c>
      <c r="B768" s="376" t="str">
        <f t="shared" si="11"/>
        <v>Inverness Ballifeary and Dalneigh</v>
      </c>
      <c r="C768" s="269" t="s">
        <v>111</v>
      </c>
      <c r="D768" s="290">
        <v>6</v>
      </c>
      <c r="E768" s="291">
        <v>4357</v>
      </c>
      <c r="F768" s="321">
        <v>137.709433096167</v>
      </c>
      <c r="G768" s="14" t="s">
        <v>1724</v>
      </c>
    </row>
    <row r="769" spans="1:7" x14ac:dyDescent="0.2">
      <c r="A769" s="269" t="s">
        <v>1725</v>
      </c>
      <c r="B769" s="376" t="str">
        <f t="shared" si="11"/>
        <v>Inverness Muirtown</v>
      </c>
      <c r="C769" s="269" t="s">
        <v>111</v>
      </c>
      <c r="D769" s="290">
        <v>7</v>
      </c>
      <c r="E769" s="291">
        <v>3694</v>
      </c>
      <c r="F769" s="321">
        <v>189.49648077964301</v>
      </c>
      <c r="G769" s="14" t="s">
        <v>1726</v>
      </c>
    </row>
    <row r="770" spans="1:7" x14ac:dyDescent="0.2">
      <c r="A770" s="269" t="s">
        <v>1727</v>
      </c>
      <c r="B770" s="376" t="str">
        <f t="shared" si="11"/>
        <v>Inverness Merkinch</v>
      </c>
      <c r="C770" s="269" t="s">
        <v>111</v>
      </c>
      <c r="D770" s="290">
        <v>1</v>
      </c>
      <c r="E770" s="291">
        <v>3354</v>
      </c>
      <c r="F770" s="321">
        <v>29.815146094215901</v>
      </c>
      <c r="G770" s="14" t="s">
        <v>1728</v>
      </c>
    </row>
    <row r="771" spans="1:7" x14ac:dyDescent="0.2">
      <c r="A771" s="269" t="s">
        <v>1729</v>
      </c>
      <c r="B771" s="376" t="str">
        <f t="shared" si="11"/>
        <v>Inverness Scorguie</v>
      </c>
      <c r="C771" s="269" t="s">
        <v>111</v>
      </c>
      <c r="D771" s="290">
        <v>6</v>
      </c>
      <c r="E771" s="291">
        <v>2906</v>
      </c>
      <c r="F771" s="321">
        <v>206.46937370956701</v>
      </c>
      <c r="G771" s="14" t="s">
        <v>1730</v>
      </c>
    </row>
    <row r="772" spans="1:7" x14ac:dyDescent="0.2">
      <c r="A772" s="269" t="s">
        <v>1731</v>
      </c>
      <c r="B772" s="376" t="str">
        <f t="shared" ref="B772:B835" si="12">HYPERLINK(CONCATENATE("https://statistics.gov.scot/atlas/resource?uri=http%3A%2F%2Fstatistics.gov.scot%2Fid%2Fstatistical-geography%2F",A772),G772)</f>
        <v>Inverness Kinmylies and South West</v>
      </c>
      <c r="C772" s="269" t="s">
        <v>111</v>
      </c>
      <c r="D772" s="290">
        <v>2</v>
      </c>
      <c r="E772" s="291">
        <v>4122</v>
      </c>
      <c r="F772" s="321">
        <v>48.520135856380399</v>
      </c>
      <c r="G772" s="14" t="s">
        <v>1732</v>
      </c>
    </row>
    <row r="773" spans="1:7" x14ac:dyDescent="0.2">
      <c r="A773" s="269" t="s">
        <v>1733</v>
      </c>
      <c r="B773" s="376" t="str">
        <f t="shared" si="12"/>
        <v>Inverness West Rural</v>
      </c>
      <c r="C773" s="269" t="s">
        <v>111</v>
      </c>
      <c r="D773" s="290">
        <v>5</v>
      </c>
      <c r="E773" s="291">
        <v>6861</v>
      </c>
      <c r="F773" s="321">
        <v>72.875674099985503</v>
      </c>
      <c r="G773" s="14" t="s">
        <v>1734</v>
      </c>
    </row>
    <row r="774" spans="1:7" x14ac:dyDescent="0.2">
      <c r="A774" s="269" t="s">
        <v>1735</v>
      </c>
      <c r="B774" s="376" t="str">
        <f t="shared" si="12"/>
        <v>Loch Ness</v>
      </c>
      <c r="C774" s="269" t="s">
        <v>111</v>
      </c>
      <c r="D774" s="290">
        <v>1</v>
      </c>
      <c r="E774" s="291">
        <v>4629</v>
      </c>
      <c r="F774" s="321">
        <v>21.602937999567899</v>
      </c>
      <c r="G774" s="14" t="s">
        <v>1736</v>
      </c>
    </row>
    <row r="775" spans="1:7" x14ac:dyDescent="0.2">
      <c r="A775" s="269" t="s">
        <v>1737</v>
      </c>
      <c r="B775" s="376" t="str">
        <f t="shared" si="12"/>
        <v>Lochalsh</v>
      </c>
      <c r="C775" s="269" t="s">
        <v>111</v>
      </c>
      <c r="D775" s="290" t="s">
        <v>3008</v>
      </c>
      <c r="E775" s="291">
        <v>2619</v>
      </c>
      <c r="F775" s="321" t="s">
        <v>3008</v>
      </c>
      <c r="G775" s="14" t="s">
        <v>1738</v>
      </c>
    </row>
    <row r="776" spans="1:7" x14ac:dyDescent="0.2">
      <c r="A776" s="269" t="s">
        <v>1739</v>
      </c>
      <c r="B776" s="376" t="str">
        <f t="shared" si="12"/>
        <v>Skye South</v>
      </c>
      <c r="C776" s="269" t="s">
        <v>111</v>
      </c>
      <c r="D776" s="290">
        <v>1</v>
      </c>
      <c r="E776" s="291">
        <v>3598</v>
      </c>
      <c r="F776" s="321">
        <v>27.793218454697101</v>
      </c>
      <c r="G776" s="14" t="s">
        <v>1740</v>
      </c>
    </row>
    <row r="777" spans="1:7" x14ac:dyDescent="0.2">
      <c r="A777" s="269" t="s">
        <v>1741</v>
      </c>
      <c r="B777" s="376" t="str">
        <f t="shared" si="12"/>
        <v>Skye North East</v>
      </c>
      <c r="C777" s="269" t="s">
        <v>111</v>
      </c>
      <c r="D777" s="290">
        <v>12</v>
      </c>
      <c r="E777" s="291">
        <v>3502</v>
      </c>
      <c r="F777" s="321">
        <v>342.661336379212</v>
      </c>
      <c r="G777" s="14" t="s">
        <v>1742</v>
      </c>
    </row>
    <row r="778" spans="1:7" x14ac:dyDescent="0.2">
      <c r="A778" s="269" t="s">
        <v>1743</v>
      </c>
      <c r="B778" s="376" t="str">
        <f t="shared" si="12"/>
        <v>Skye North West</v>
      </c>
      <c r="C778" s="269" t="s">
        <v>111</v>
      </c>
      <c r="D778" s="290" t="s">
        <v>3008</v>
      </c>
      <c r="E778" s="291">
        <v>3399</v>
      </c>
      <c r="F778" s="321" t="s">
        <v>3008</v>
      </c>
      <c r="G778" s="14" t="s">
        <v>1744</v>
      </c>
    </row>
    <row r="779" spans="1:7" x14ac:dyDescent="0.2">
      <c r="A779" s="269" t="s">
        <v>1745</v>
      </c>
      <c r="B779" s="376" t="str">
        <f t="shared" si="12"/>
        <v>Ross and Cromarty South West</v>
      </c>
      <c r="C779" s="269" t="s">
        <v>111</v>
      </c>
      <c r="D779" s="290" t="s">
        <v>3008</v>
      </c>
      <c r="E779" s="291">
        <v>3023</v>
      </c>
      <c r="F779" s="321" t="s">
        <v>3008</v>
      </c>
      <c r="G779" s="14" t="s">
        <v>1746</v>
      </c>
    </row>
    <row r="780" spans="1:7" x14ac:dyDescent="0.2">
      <c r="A780" s="269" t="s">
        <v>1747</v>
      </c>
      <c r="B780" s="376" t="str">
        <f t="shared" si="12"/>
        <v>Ross and Cromarty North West</v>
      </c>
      <c r="C780" s="269" t="s">
        <v>111</v>
      </c>
      <c r="D780" s="290" t="s">
        <v>3008</v>
      </c>
      <c r="E780" s="291">
        <v>3258</v>
      </c>
      <c r="F780" s="321" t="s">
        <v>3008</v>
      </c>
      <c r="G780" s="14" t="s">
        <v>1748</v>
      </c>
    </row>
    <row r="781" spans="1:7" x14ac:dyDescent="0.2">
      <c r="A781" s="269" t="s">
        <v>1749</v>
      </c>
      <c r="B781" s="376" t="str">
        <f t="shared" si="12"/>
        <v>Ross and Cromarty Central</v>
      </c>
      <c r="C781" s="269" t="s">
        <v>111</v>
      </c>
      <c r="D781" s="290">
        <v>8</v>
      </c>
      <c r="E781" s="291">
        <v>3756</v>
      </c>
      <c r="F781" s="321">
        <v>212.99254526091599</v>
      </c>
      <c r="G781" s="14" t="s">
        <v>1750</v>
      </c>
    </row>
    <row r="782" spans="1:7" x14ac:dyDescent="0.2">
      <c r="A782" s="269" t="s">
        <v>1751</v>
      </c>
      <c r="B782" s="376" t="str">
        <f t="shared" si="12"/>
        <v>Ross and Cromarty East</v>
      </c>
      <c r="C782" s="269" t="s">
        <v>111</v>
      </c>
      <c r="D782" s="290">
        <v>13</v>
      </c>
      <c r="E782" s="291">
        <v>3224</v>
      </c>
      <c r="F782" s="321">
        <v>403.22580645161298</v>
      </c>
      <c r="G782" s="14" t="s">
        <v>1752</v>
      </c>
    </row>
    <row r="783" spans="1:7" x14ac:dyDescent="0.2">
      <c r="A783" s="269" t="s">
        <v>1753</v>
      </c>
      <c r="B783" s="376" t="str">
        <f t="shared" si="12"/>
        <v>Muir of Ord</v>
      </c>
      <c r="C783" s="269" t="s">
        <v>111</v>
      </c>
      <c r="D783" s="290">
        <v>1</v>
      </c>
      <c r="E783" s="291">
        <v>3572</v>
      </c>
      <c r="F783" s="321">
        <v>27.995520716685299</v>
      </c>
      <c r="G783" s="14" t="s">
        <v>1754</v>
      </c>
    </row>
    <row r="784" spans="1:7" x14ac:dyDescent="0.2">
      <c r="A784" s="269" t="s">
        <v>1755</v>
      </c>
      <c r="B784" s="376" t="str">
        <f t="shared" si="12"/>
        <v>Conon</v>
      </c>
      <c r="C784" s="269" t="s">
        <v>111</v>
      </c>
      <c r="D784" s="290">
        <v>2</v>
      </c>
      <c r="E784" s="291">
        <v>3886</v>
      </c>
      <c r="F784" s="321">
        <v>51.466803911477101</v>
      </c>
      <c r="G784" s="14" t="s">
        <v>1756</v>
      </c>
    </row>
    <row r="785" spans="1:7" x14ac:dyDescent="0.2">
      <c r="A785" s="269" t="s">
        <v>1757</v>
      </c>
      <c r="B785" s="376" t="str">
        <f t="shared" si="12"/>
        <v>Dingwall</v>
      </c>
      <c r="C785" s="269" t="s">
        <v>111</v>
      </c>
      <c r="D785" s="290">
        <v>2</v>
      </c>
      <c r="E785" s="291">
        <v>5256</v>
      </c>
      <c r="F785" s="321">
        <v>38.051750380517497</v>
      </c>
      <c r="G785" s="14" t="s">
        <v>1758</v>
      </c>
    </row>
    <row r="786" spans="1:7" x14ac:dyDescent="0.2">
      <c r="A786" s="269" t="s">
        <v>1759</v>
      </c>
      <c r="B786" s="376" t="str">
        <f t="shared" si="12"/>
        <v>Black Isle South</v>
      </c>
      <c r="C786" s="269" t="s">
        <v>111</v>
      </c>
      <c r="D786" s="290">
        <v>3</v>
      </c>
      <c r="E786" s="291">
        <v>6958</v>
      </c>
      <c r="F786" s="321">
        <v>43.115837884449597</v>
      </c>
      <c r="G786" s="14" t="s">
        <v>1760</v>
      </c>
    </row>
    <row r="787" spans="1:7" x14ac:dyDescent="0.2">
      <c r="A787" s="269" t="s">
        <v>1761</v>
      </c>
      <c r="B787" s="376" t="str">
        <f t="shared" si="12"/>
        <v>Black Isle North</v>
      </c>
      <c r="C787" s="269" t="s">
        <v>111</v>
      </c>
      <c r="D787" s="290" t="s">
        <v>3008</v>
      </c>
      <c r="E787" s="291">
        <v>3577</v>
      </c>
      <c r="F787" s="321" t="s">
        <v>3008</v>
      </c>
      <c r="G787" s="14" t="s">
        <v>1762</v>
      </c>
    </row>
    <row r="788" spans="1:7" x14ac:dyDescent="0.2">
      <c r="A788" s="269" t="s">
        <v>1763</v>
      </c>
      <c r="B788" s="376" t="str">
        <f t="shared" si="12"/>
        <v>Alness</v>
      </c>
      <c r="C788" s="269" t="s">
        <v>111</v>
      </c>
      <c r="D788" s="290">
        <v>11</v>
      </c>
      <c r="E788" s="291">
        <v>5922</v>
      </c>
      <c r="F788" s="321">
        <v>185.74805808848399</v>
      </c>
      <c r="G788" s="14" t="s">
        <v>1764</v>
      </c>
    </row>
    <row r="789" spans="1:7" x14ac:dyDescent="0.2">
      <c r="A789" s="269" t="s">
        <v>1765</v>
      </c>
      <c r="B789" s="376" t="str">
        <f t="shared" si="12"/>
        <v>Invergordon</v>
      </c>
      <c r="C789" s="269" t="s">
        <v>111</v>
      </c>
      <c r="D789" s="290">
        <v>32</v>
      </c>
      <c r="E789" s="291">
        <v>4373</v>
      </c>
      <c r="F789" s="321">
        <v>731.76309169906301</v>
      </c>
      <c r="G789" s="14" t="s">
        <v>1766</v>
      </c>
    </row>
    <row r="790" spans="1:7" x14ac:dyDescent="0.2">
      <c r="A790" s="269" t="s">
        <v>1767</v>
      </c>
      <c r="B790" s="376" t="str">
        <f t="shared" si="12"/>
        <v>Seaboard</v>
      </c>
      <c r="C790" s="269" t="s">
        <v>111</v>
      </c>
      <c r="D790" s="290">
        <v>1</v>
      </c>
      <c r="E790" s="291">
        <v>4364</v>
      </c>
      <c r="F790" s="321">
        <v>22.914757103574701</v>
      </c>
      <c r="G790" s="14" t="s">
        <v>1768</v>
      </c>
    </row>
    <row r="791" spans="1:7" x14ac:dyDescent="0.2">
      <c r="A791" s="269" t="s">
        <v>1769</v>
      </c>
      <c r="B791" s="376" t="str">
        <f t="shared" si="12"/>
        <v>Tain</v>
      </c>
      <c r="C791" s="269" t="s">
        <v>111</v>
      </c>
      <c r="D791" s="290">
        <v>4</v>
      </c>
      <c r="E791" s="291">
        <v>3699</v>
      </c>
      <c r="F791" s="321">
        <v>108.137334414707</v>
      </c>
      <c r="G791" s="14" t="s">
        <v>1770</v>
      </c>
    </row>
    <row r="792" spans="1:7" x14ac:dyDescent="0.2">
      <c r="A792" s="269" t="s">
        <v>1771</v>
      </c>
      <c r="B792" s="376" t="str">
        <f t="shared" si="12"/>
        <v>Sutherland South</v>
      </c>
      <c r="C792" s="269" t="s">
        <v>111</v>
      </c>
      <c r="D792" s="290">
        <v>2</v>
      </c>
      <c r="E792" s="291">
        <v>6184</v>
      </c>
      <c r="F792" s="321">
        <v>32.341526520051801</v>
      </c>
      <c r="G792" s="14" t="s">
        <v>1772</v>
      </c>
    </row>
    <row r="793" spans="1:7" x14ac:dyDescent="0.2">
      <c r="A793" s="269" t="s">
        <v>1773</v>
      </c>
      <c r="B793" s="376" t="str">
        <f t="shared" si="12"/>
        <v>Sutherland East</v>
      </c>
      <c r="C793" s="269" t="s">
        <v>111</v>
      </c>
      <c r="D793" s="290">
        <v>1</v>
      </c>
      <c r="E793" s="291">
        <v>4084</v>
      </c>
      <c r="F793" s="321">
        <v>24.4857982370225</v>
      </c>
      <c r="G793" s="14" t="s">
        <v>1774</v>
      </c>
    </row>
    <row r="794" spans="1:7" x14ac:dyDescent="0.2">
      <c r="A794" s="269" t="s">
        <v>1775</v>
      </c>
      <c r="B794" s="376" t="str">
        <f t="shared" si="12"/>
        <v>Caithness South</v>
      </c>
      <c r="C794" s="269" t="s">
        <v>111</v>
      </c>
      <c r="D794" s="290">
        <v>1</v>
      </c>
      <c r="E794" s="291">
        <v>2953</v>
      </c>
      <c r="F794" s="321">
        <v>33.8638672536404</v>
      </c>
      <c r="G794" s="14" t="s">
        <v>1776</v>
      </c>
    </row>
    <row r="795" spans="1:7" x14ac:dyDescent="0.2">
      <c r="A795" s="269" t="s">
        <v>1777</v>
      </c>
      <c r="B795" s="376" t="str">
        <f t="shared" si="12"/>
        <v>Wick South</v>
      </c>
      <c r="C795" s="269" t="s">
        <v>111</v>
      </c>
      <c r="D795" s="290">
        <v>4</v>
      </c>
      <c r="E795" s="291">
        <v>3420</v>
      </c>
      <c r="F795" s="321">
        <v>116.959064327485</v>
      </c>
      <c r="G795" s="14" t="s">
        <v>1778</v>
      </c>
    </row>
    <row r="796" spans="1:7" x14ac:dyDescent="0.2">
      <c r="A796" s="269" t="s">
        <v>1779</v>
      </c>
      <c r="B796" s="376" t="str">
        <f t="shared" si="12"/>
        <v>Wick North</v>
      </c>
      <c r="C796" s="269" t="s">
        <v>111</v>
      </c>
      <c r="D796" s="290">
        <v>2</v>
      </c>
      <c r="E796" s="291">
        <v>3169</v>
      </c>
      <c r="F796" s="321">
        <v>63.111391606184903</v>
      </c>
      <c r="G796" s="14" t="s">
        <v>1780</v>
      </c>
    </row>
    <row r="797" spans="1:7" x14ac:dyDescent="0.2">
      <c r="A797" s="269" t="s">
        <v>1781</v>
      </c>
      <c r="B797" s="376" t="str">
        <f t="shared" si="12"/>
        <v>Caithness North East</v>
      </c>
      <c r="C797" s="269" t="s">
        <v>111</v>
      </c>
      <c r="D797" s="290">
        <v>1</v>
      </c>
      <c r="E797" s="291">
        <v>3509</v>
      </c>
      <c r="F797" s="321">
        <v>28.498147620404701</v>
      </c>
      <c r="G797" s="14" t="s">
        <v>1782</v>
      </c>
    </row>
    <row r="798" spans="1:7" x14ac:dyDescent="0.2">
      <c r="A798" s="269" t="s">
        <v>1783</v>
      </c>
      <c r="B798" s="376" t="str">
        <f t="shared" si="12"/>
        <v>Caithness North West</v>
      </c>
      <c r="C798" s="269" t="s">
        <v>111</v>
      </c>
      <c r="D798" s="290">
        <v>3</v>
      </c>
      <c r="E798" s="291">
        <v>5004</v>
      </c>
      <c r="F798" s="321">
        <v>59.952038369304603</v>
      </c>
      <c r="G798" s="14" t="s">
        <v>1784</v>
      </c>
    </row>
    <row r="799" spans="1:7" x14ac:dyDescent="0.2">
      <c r="A799" s="269" t="s">
        <v>1785</v>
      </c>
      <c r="B799" s="376" t="str">
        <f t="shared" si="12"/>
        <v>Thurso East</v>
      </c>
      <c r="C799" s="269" t="s">
        <v>111</v>
      </c>
      <c r="D799" s="290">
        <v>1</v>
      </c>
      <c r="E799" s="291">
        <v>2561</v>
      </c>
      <c r="F799" s="321">
        <v>39.047247169074602</v>
      </c>
      <c r="G799" s="14" t="s">
        <v>1786</v>
      </c>
    </row>
    <row r="800" spans="1:7" x14ac:dyDescent="0.2">
      <c r="A800" s="269" t="s">
        <v>1787</v>
      </c>
      <c r="B800" s="376" t="str">
        <f t="shared" si="12"/>
        <v>Thurso West</v>
      </c>
      <c r="C800" s="269" t="s">
        <v>111</v>
      </c>
      <c r="D800" s="290" t="s">
        <v>3008</v>
      </c>
      <c r="E800" s="291">
        <v>4575</v>
      </c>
      <c r="F800" s="321" t="s">
        <v>3008</v>
      </c>
      <c r="G800" s="14" t="s">
        <v>1788</v>
      </c>
    </row>
    <row r="801" spans="1:7" x14ac:dyDescent="0.2">
      <c r="A801" s="269" t="s">
        <v>1789</v>
      </c>
      <c r="B801" s="376" t="str">
        <f t="shared" si="12"/>
        <v>Sutherland North and West</v>
      </c>
      <c r="C801" s="269" t="s">
        <v>111</v>
      </c>
      <c r="D801" s="290">
        <v>2</v>
      </c>
      <c r="E801" s="291">
        <v>3200</v>
      </c>
      <c r="F801" s="321">
        <v>62.5</v>
      </c>
      <c r="G801" s="14" t="s">
        <v>1790</v>
      </c>
    </row>
    <row r="802" spans="1:7" x14ac:dyDescent="0.2">
      <c r="A802" s="269" t="s">
        <v>1791</v>
      </c>
      <c r="B802" s="376" t="str">
        <f t="shared" si="12"/>
        <v>Kilmacolm Central</v>
      </c>
      <c r="C802" s="269" t="s">
        <v>128</v>
      </c>
      <c r="D802" s="290">
        <v>8</v>
      </c>
      <c r="E802" s="291">
        <v>2519</v>
      </c>
      <c r="F802" s="321">
        <v>317.586343787217</v>
      </c>
      <c r="G802" s="14" t="s">
        <v>1792</v>
      </c>
    </row>
    <row r="803" spans="1:7" x14ac:dyDescent="0.2">
      <c r="A803" s="269" t="s">
        <v>1793</v>
      </c>
      <c r="B803" s="376" t="str">
        <f t="shared" si="12"/>
        <v>Kilmacolm, Quarriers, Greenock Upper East/Central</v>
      </c>
      <c r="C803" s="269" t="s">
        <v>128</v>
      </c>
      <c r="D803" s="290">
        <v>9</v>
      </c>
      <c r="E803" s="291">
        <v>3165</v>
      </c>
      <c r="F803" s="321">
        <v>284.36018957345999</v>
      </c>
      <c r="G803" s="14" t="s">
        <v>1794</v>
      </c>
    </row>
    <row r="804" spans="1:7" x14ac:dyDescent="0.2">
      <c r="A804" s="269" t="s">
        <v>1795</v>
      </c>
      <c r="B804" s="376" t="str">
        <f t="shared" si="12"/>
        <v>Inverkip and Wemyss Bay</v>
      </c>
      <c r="C804" s="269" t="s">
        <v>128</v>
      </c>
      <c r="D804" s="290">
        <v>9</v>
      </c>
      <c r="E804" s="291">
        <v>5997</v>
      </c>
      <c r="F804" s="321">
        <v>150.07503751875899</v>
      </c>
      <c r="G804" s="14" t="s">
        <v>1796</v>
      </c>
    </row>
    <row r="805" spans="1:7" x14ac:dyDescent="0.2">
      <c r="A805" s="269" t="s">
        <v>1797</v>
      </c>
      <c r="B805" s="376" t="str">
        <f t="shared" si="12"/>
        <v>West Braeside, East Inverkip and West Gourock</v>
      </c>
      <c r="C805" s="269" t="s">
        <v>128</v>
      </c>
      <c r="D805" s="290">
        <v>6</v>
      </c>
      <c r="E805" s="291">
        <v>2988</v>
      </c>
      <c r="F805" s="321">
        <v>200.80321285140599</v>
      </c>
      <c r="G805" s="14" t="s">
        <v>1798</v>
      </c>
    </row>
    <row r="806" spans="1:7" x14ac:dyDescent="0.2">
      <c r="A806" s="269" t="s">
        <v>1799</v>
      </c>
      <c r="B806" s="376" t="str">
        <f t="shared" si="12"/>
        <v>Gourock Upper and West Central and Upper Larkfield</v>
      </c>
      <c r="C806" s="269" t="s">
        <v>128</v>
      </c>
      <c r="D806" s="290">
        <v>13</v>
      </c>
      <c r="E806" s="291">
        <v>4158</v>
      </c>
      <c r="F806" s="321">
        <v>312.65031265031303</v>
      </c>
      <c r="G806" s="14" t="s">
        <v>1800</v>
      </c>
    </row>
    <row r="807" spans="1:7" x14ac:dyDescent="0.2">
      <c r="A807" s="269" t="s">
        <v>1801</v>
      </c>
      <c r="B807" s="376" t="str">
        <f t="shared" si="12"/>
        <v>Gourock Central, Upper East and IRH</v>
      </c>
      <c r="C807" s="269" t="s">
        <v>128</v>
      </c>
      <c r="D807" s="290">
        <v>7</v>
      </c>
      <c r="E807" s="291">
        <v>3838</v>
      </c>
      <c r="F807" s="321">
        <v>182.386659718603</v>
      </c>
      <c r="G807" s="14" t="s">
        <v>1802</v>
      </c>
    </row>
    <row r="808" spans="1:7" x14ac:dyDescent="0.2">
      <c r="A808" s="269" t="s">
        <v>1803</v>
      </c>
      <c r="B808" s="376" t="str">
        <f t="shared" si="12"/>
        <v>Braeside, Branchton, Lower Larkfield and Ravenscraig</v>
      </c>
      <c r="C808" s="269" t="s">
        <v>128</v>
      </c>
      <c r="D808" s="290">
        <v>18</v>
      </c>
      <c r="E808" s="291">
        <v>6216</v>
      </c>
      <c r="F808" s="321">
        <v>289.57528957529001</v>
      </c>
      <c r="G808" s="14" t="s">
        <v>1804</v>
      </c>
    </row>
    <row r="809" spans="1:7" x14ac:dyDescent="0.2">
      <c r="A809" s="269" t="s">
        <v>1805</v>
      </c>
      <c r="B809" s="376" t="str">
        <f t="shared" si="12"/>
        <v>Lower Bow and Larkfield, Fancy Farm, Mallard Bowl</v>
      </c>
      <c r="C809" s="269" t="s">
        <v>128</v>
      </c>
      <c r="D809" s="290">
        <v>22</v>
      </c>
      <c r="E809" s="291">
        <v>4520</v>
      </c>
      <c r="F809" s="321">
        <v>486.72566371681398</v>
      </c>
      <c r="G809" s="14" t="s">
        <v>1806</v>
      </c>
    </row>
    <row r="810" spans="1:7" x14ac:dyDescent="0.2">
      <c r="A810" s="269" t="s">
        <v>1807</v>
      </c>
      <c r="B810" s="376" t="str">
        <f t="shared" si="12"/>
        <v>Gourock East, Greenock West and Lyle Road</v>
      </c>
      <c r="C810" s="269" t="s">
        <v>128</v>
      </c>
      <c r="D810" s="290">
        <v>30</v>
      </c>
      <c r="E810" s="291">
        <v>4889</v>
      </c>
      <c r="F810" s="321">
        <v>613.62241767232604</v>
      </c>
      <c r="G810" s="14" t="s">
        <v>1808</v>
      </c>
    </row>
    <row r="811" spans="1:7" x14ac:dyDescent="0.2">
      <c r="A811" s="269" t="s">
        <v>1809</v>
      </c>
      <c r="B811" s="376" t="str">
        <f t="shared" si="12"/>
        <v>Greenock West and Central</v>
      </c>
      <c r="C811" s="269" t="s">
        <v>128</v>
      </c>
      <c r="D811" s="290">
        <v>16</v>
      </c>
      <c r="E811" s="291">
        <v>5331</v>
      </c>
      <c r="F811" s="321">
        <v>300.131307447008</v>
      </c>
      <c r="G811" s="14" t="s">
        <v>1810</v>
      </c>
    </row>
    <row r="812" spans="1:7" x14ac:dyDescent="0.2">
      <c r="A812" s="269" t="s">
        <v>1811</v>
      </c>
      <c r="B812" s="376" t="str">
        <f t="shared" si="12"/>
        <v>Bow Farm, Barrs Cottage, Cowdenknowes and Overton</v>
      </c>
      <c r="C812" s="269" t="s">
        <v>128</v>
      </c>
      <c r="D812" s="290">
        <v>13</v>
      </c>
      <c r="E812" s="291">
        <v>3971</v>
      </c>
      <c r="F812" s="321">
        <v>327.373457567363</v>
      </c>
      <c r="G812" s="14" t="s">
        <v>1812</v>
      </c>
    </row>
    <row r="813" spans="1:7" x14ac:dyDescent="0.2">
      <c r="A813" s="269" t="s">
        <v>1813</v>
      </c>
      <c r="B813" s="376" t="str">
        <f t="shared" si="12"/>
        <v>Greenock Upper Central</v>
      </c>
      <c r="C813" s="269" t="s">
        <v>128</v>
      </c>
      <c r="D813" s="290">
        <v>9</v>
      </c>
      <c r="E813" s="291">
        <v>3719</v>
      </c>
      <c r="F813" s="321">
        <v>242.00053777897301</v>
      </c>
      <c r="G813" s="14" t="s">
        <v>1814</v>
      </c>
    </row>
    <row r="814" spans="1:7" x14ac:dyDescent="0.2">
      <c r="A814" s="269" t="s">
        <v>1815</v>
      </c>
      <c r="B814" s="376" t="str">
        <f t="shared" si="12"/>
        <v>Greenock Town Centre and East Central</v>
      </c>
      <c r="C814" s="269" t="s">
        <v>128</v>
      </c>
      <c r="D814" s="290">
        <v>33</v>
      </c>
      <c r="E814" s="291">
        <v>4810</v>
      </c>
      <c r="F814" s="321">
        <v>686.07068607068595</v>
      </c>
      <c r="G814" s="14" t="s">
        <v>1816</v>
      </c>
    </row>
    <row r="815" spans="1:7" x14ac:dyDescent="0.2">
      <c r="A815" s="269" t="s">
        <v>1817</v>
      </c>
      <c r="B815" s="376" t="str">
        <f t="shared" si="12"/>
        <v>Greenock East</v>
      </c>
      <c r="C815" s="269" t="s">
        <v>128</v>
      </c>
      <c r="D815" s="290">
        <v>16</v>
      </c>
      <c r="E815" s="291">
        <v>6512</v>
      </c>
      <c r="F815" s="321">
        <v>245.700245700246</v>
      </c>
      <c r="G815" s="14" t="s">
        <v>1818</v>
      </c>
    </row>
    <row r="816" spans="1:7" x14ac:dyDescent="0.2">
      <c r="A816" s="269" t="s">
        <v>1819</v>
      </c>
      <c r="B816" s="376" t="str">
        <f t="shared" si="12"/>
        <v>Port Glasgow Upper, West and Central</v>
      </c>
      <c r="C816" s="269" t="s">
        <v>128</v>
      </c>
      <c r="D816" s="290">
        <v>17</v>
      </c>
      <c r="E816" s="291">
        <v>5381</v>
      </c>
      <c r="F816" s="321">
        <v>315.926407730905</v>
      </c>
      <c r="G816" s="14" t="s">
        <v>1820</v>
      </c>
    </row>
    <row r="817" spans="1:7" x14ac:dyDescent="0.2">
      <c r="A817" s="269" t="s">
        <v>1821</v>
      </c>
      <c r="B817" s="376" t="str">
        <f t="shared" si="12"/>
        <v>Port Glasgow Mid, East and Central</v>
      </c>
      <c r="C817" s="269" t="s">
        <v>128</v>
      </c>
      <c r="D817" s="290">
        <v>8</v>
      </c>
      <c r="E817" s="291">
        <v>4399</v>
      </c>
      <c r="F817" s="321">
        <v>181.85951352580099</v>
      </c>
      <c r="G817" s="14" t="s">
        <v>1822</v>
      </c>
    </row>
    <row r="818" spans="1:7" x14ac:dyDescent="0.2">
      <c r="A818" s="269" t="s">
        <v>1823</v>
      </c>
      <c r="B818" s="376" t="str">
        <f t="shared" si="12"/>
        <v>Port Glasgow Upper East</v>
      </c>
      <c r="C818" s="269" t="s">
        <v>128</v>
      </c>
      <c r="D818" s="290">
        <v>9</v>
      </c>
      <c r="E818" s="291">
        <v>4647</v>
      </c>
      <c r="F818" s="321">
        <v>193.673337637185</v>
      </c>
      <c r="G818" s="14" t="s">
        <v>1824</v>
      </c>
    </row>
    <row r="819" spans="1:7" x14ac:dyDescent="0.2">
      <c r="A819" s="269" t="s">
        <v>1825</v>
      </c>
      <c r="B819" s="376" t="str">
        <f t="shared" si="12"/>
        <v>Rural South Midlothian</v>
      </c>
      <c r="C819" s="269" t="s">
        <v>129</v>
      </c>
      <c r="D819" s="290">
        <v>5</v>
      </c>
      <c r="E819" s="291">
        <v>3741</v>
      </c>
      <c r="F819" s="321">
        <v>133.65410318096801</v>
      </c>
      <c r="G819" s="14" t="s">
        <v>1826</v>
      </c>
    </row>
    <row r="820" spans="1:7" x14ac:dyDescent="0.2">
      <c r="A820" s="269" t="s">
        <v>1827</v>
      </c>
      <c r="B820" s="376" t="str">
        <f t="shared" si="12"/>
        <v>Penicuik Southeast</v>
      </c>
      <c r="C820" s="269" t="s">
        <v>129</v>
      </c>
      <c r="D820" s="290">
        <v>13</v>
      </c>
      <c r="E820" s="291">
        <v>3711</v>
      </c>
      <c r="F820" s="321">
        <v>350.30988951764999</v>
      </c>
      <c r="G820" s="14" t="s">
        <v>1828</v>
      </c>
    </row>
    <row r="821" spans="1:7" x14ac:dyDescent="0.2">
      <c r="A821" s="269" t="s">
        <v>1829</v>
      </c>
      <c r="B821" s="376" t="str">
        <f t="shared" si="12"/>
        <v>Penicuik Southwest</v>
      </c>
      <c r="C821" s="269" t="s">
        <v>129</v>
      </c>
      <c r="D821" s="290">
        <v>7</v>
      </c>
      <c r="E821" s="291">
        <v>3673</v>
      </c>
      <c r="F821" s="321">
        <v>190.57990743261601</v>
      </c>
      <c r="G821" s="14" t="s">
        <v>1830</v>
      </c>
    </row>
    <row r="822" spans="1:7" x14ac:dyDescent="0.2">
      <c r="A822" s="269" t="s">
        <v>1831</v>
      </c>
      <c r="B822" s="376" t="str">
        <f t="shared" si="12"/>
        <v>Penicuik East</v>
      </c>
      <c r="C822" s="269" t="s">
        <v>129</v>
      </c>
      <c r="D822" s="290">
        <v>5</v>
      </c>
      <c r="E822" s="291">
        <v>2751</v>
      </c>
      <c r="F822" s="321">
        <v>181.752090149037</v>
      </c>
      <c r="G822" s="14" t="s">
        <v>1832</v>
      </c>
    </row>
    <row r="823" spans="1:7" x14ac:dyDescent="0.2">
      <c r="A823" s="269" t="s">
        <v>1833</v>
      </c>
      <c r="B823" s="376" t="str">
        <f t="shared" si="12"/>
        <v>Penicuik North</v>
      </c>
      <c r="C823" s="269" t="s">
        <v>129</v>
      </c>
      <c r="D823" s="290">
        <v>2</v>
      </c>
      <c r="E823" s="291">
        <v>3391</v>
      </c>
      <c r="F823" s="321">
        <v>58.979652020053102</v>
      </c>
      <c r="G823" s="14" t="s">
        <v>1834</v>
      </c>
    </row>
    <row r="824" spans="1:7" x14ac:dyDescent="0.2">
      <c r="A824" s="269" t="s">
        <v>1835</v>
      </c>
      <c r="B824" s="376" t="str">
        <f t="shared" si="12"/>
        <v>Pentland</v>
      </c>
      <c r="C824" s="269" t="s">
        <v>129</v>
      </c>
      <c r="D824" s="290">
        <v>2</v>
      </c>
      <c r="E824" s="291">
        <v>3557</v>
      </c>
      <c r="F824" s="321">
        <v>56.227157717177398</v>
      </c>
      <c r="G824" s="14" t="s">
        <v>1836</v>
      </c>
    </row>
    <row r="825" spans="1:7" x14ac:dyDescent="0.2">
      <c r="A825" s="269" t="s">
        <v>1837</v>
      </c>
      <c r="B825" s="376" t="str">
        <f t="shared" si="12"/>
        <v>Roslin and Bilston</v>
      </c>
      <c r="C825" s="269" t="s">
        <v>129</v>
      </c>
      <c r="D825" s="290">
        <v>5</v>
      </c>
      <c r="E825" s="291">
        <v>3301</v>
      </c>
      <c r="F825" s="321">
        <v>151.46925174189599</v>
      </c>
      <c r="G825" s="14" t="s">
        <v>1838</v>
      </c>
    </row>
    <row r="826" spans="1:7" x14ac:dyDescent="0.2">
      <c r="A826" s="269" t="s">
        <v>1839</v>
      </c>
      <c r="B826" s="376" t="str">
        <f t="shared" si="12"/>
        <v>Straiton</v>
      </c>
      <c r="C826" s="269" t="s">
        <v>129</v>
      </c>
      <c r="D826" s="290">
        <v>5</v>
      </c>
      <c r="E826" s="291">
        <v>2461</v>
      </c>
      <c r="F826" s="321">
        <v>203.169443315725</v>
      </c>
      <c r="G826" s="14" t="s">
        <v>1840</v>
      </c>
    </row>
    <row r="827" spans="1:7" x14ac:dyDescent="0.2">
      <c r="A827" s="269" t="s">
        <v>1841</v>
      </c>
      <c r="B827" s="376" t="str">
        <f t="shared" si="12"/>
        <v>Loanhead</v>
      </c>
      <c r="C827" s="269" t="s">
        <v>129</v>
      </c>
      <c r="D827" s="290">
        <v>18</v>
      </c>
      <c r="E827" s="291">
        <v>3842</v>
      </c>
      <c r="F827" s="321">
        <v>468.50598646538299</v>
      </c>
      <c r="G827" s="14" t="s">
        <v>1842</v>
      </c>
    </row>
    <row r="828" spans="1:7" x14ac:dyDescent="0.2">
      <c r="A828" s="269" t="s">
        <v>1843</v>
      </c>
      <c r="B828" s="376" t="str">
        <f t="shared" si="12"/>
        <v>Bonnyrigg South</v>
      </c>
      <c r="C828" s="269" t="s">
        <v>129</v>
      </c>
      <c r="D828" s="290">
        <v>19</v>
      </c>
      <c r="E828" s="291">
        <v>4737</v>
      </c>
      <c r="F828" s="321">
        <v>401.09774118640502</v>
      </c>
      <c r="G828" s="14" t="s">
        <v>1844</v>
      </c>
    </row>
    <row r="829" spans="1:7" x14ac:dyDescent="0.2">
      <c r="A829" s="269" t="s">
        <v>1845</v>
      </c>
      <c r="B829" s="376" t="str">
        <f t="shared" si="12"/>
        <v>Bonnyrigg North</v>
      </c>
      <c r="C829" s="269" t="s">
        <v>129</v>
      </c>
      <c r="D829" s="290">
        <v>31</v>
      </c>
      <c r="E829" s="291">
        <v>5616</v>
      </c>
      <c r="F829" s="321">
        <v>551.99430199430196</v>
      </c>
      <c r="G829" s="14" t="s">
        <v>1846</v>
      </c>
    </row>
    <row r="830" spans="1:7" x14ac:dyDescent="0.2">
      <c r="A830" s="269" t="s">
        <v>1847</v>
      </c>
      <c r="B830" s="376" t="str">
        <f t="shared" si="12"/>
        <v>Newbattle and Dalhousie</v>
      </c>
      <c r="C830" s="269" t="s">
        <v>129</v>
      </c>
      <c r="D830" s="290">
        <v>4</v>
      </c>
      <c r="E830" s="291">
        <v>8878</v>
      </c>
      <c r="F830" s="321">
        <v>45.055192610948403</v>
      </c>
      <c r="G830" s="14" t="s">
        <v>1848</v>
      </c>
    </row>
    <row r="831" spans="1:7" x14ac:dyDescent="0.2">
      <c r="A831" s="269" t="s">
        <v>1849</v>
      </c>
      <c r="B831" s="376" t="str">
        <f t="shared" si="12"/>
        <v>Eskbank</v>
      </c>
      <c r="C831" s="269" t="s">
        <v>129</v>
      </c>
      <c r="D831" s="290">
        <v>30</v>
      </c>
      <c r="E831" s="291">
        <v>4905</v>
      </c>
      <c r="F831" s="321">
        <v>611.62079510703404</v>
      </c>
      <c r="G831" s="14" t="s">
        <v>1850</v>
      </c>
    </row>
    <row r="832" spans="1:7" x14ac:dyDescent="0.2">
      <c r="A832" s="269" t="s">
        <v>1851</v>
      </c>
      <c r="B832" s="376" t="str">
        <f t="shared" si="12"/>
        <v>Shawfair</v>
      </c>
      <c r="C832" s="269" t="s">
        <v>129</v>
      </c>
      <c r="D832" s="290">
        <v>12</v>
      </c>
      <c r="E832" s="291">
        <v>4848</v>
      </c>
      <c r="F832" s="321">
        <v>247.52475247524799</v>
      </c>
      <c r="G832" s="14" t="s">
        <v>1852</v>
      </c>
    </row>
    <row r="833" spans="1:7" x14ac:dyDescent="0.2">
      <c r="A833" s="269" t="s">
        <v>1853</v>
      </c>
      <c r="B833" s="376" t="str">
        <f t="shared" si="12"/>
        <v>Thornybank</v>
      </c>
      <c r="C833" s="269" t="s">
        <v>129</v>
      </c>
      <c r="D833" s="290">
        <v>6</v>
      </c>
      <c r="E833" s="291">
        <v>4540</v>
      </c>
      <c r="F833" s="321">
        <v>132.15859030837001</v>
      </c>
      <c r="G833" s="14" t="s">
        <v>1854</v>
      </c>
    </row>
    <row r="834" spans="1:7" x14ac:dyDescent="0.2">
      <c r="A834" s="269" t="s">
        <v>1855</v>
      </c>
      <c r="B834" s="376" t="str">
        <f t="shared" si="12"/>
        <v>Dalkeith</v>
      </c>
      <c r="C834" s="269" t="s">
        <v>129</v>
      </c>
      <c r="D834" s="290">
        <v>8</v>
      </c>
      <c r="E834" s="291">
        <v>2930</v>
      </c>
      <c r="F834" s="321">
        <v>273.03754266211598</v>
      </c>
      <c r="G834" s="14" t="s">
        <v>1856</v>
      </c>
    </row>
    <row r="835" spans="1:7" x14ac:dyDescent="0.2">
      <c r="A835" s="269" t="s">
        <v>1857</v>
      </c>
      <c r="B835" s="376" t="str">
        <f t="shared" si="12"/>
        <v>Pathhead and Rural East Midlothian</v>
      </c>
      <c r="C835" s="269" t="s">
        <v>129</v>
      </c>
      <c r="D835" s="290">
        <v>15</v>
      </c>
      <c r="E835" s="291">
        <v>7797</v>
      </c>
      <c r="F835" s="321">
        <v>192.38168526356301</v>
      </c>
      <c r="G835" s="14" t="s">
        <v>1858</v>
      </c>
    </row>
    <row r="836" spans="1:7" x14ac:dyDescent="0.2">
      <c r="A836" s="269" t="s">
        <v>1859</v>
      </c>
      <c r="B836" s="376" t="str">
        <f t="shared" ref="B836:B899" si="13">HYPERLINK(CONCATENATE("https://statistics.gov.scot/atlas/resource?uri=http%3A%2F%2Fstatistics.gov.scot%2Fid%2Fstatistical-geography%2F",A836),G836)</f>
        <v>Easthouses</v>
      </c>
      <c r="C836" s="269" t="s">
        <v>129</v>
      </c>
      <c r="D836" s="290">
        <v>7</v>
      </c>
      <c r="E836" s="291">
        <v>3052</v>
      </c>
      <c r="F836" s="321">
        <v>229.35779816513801</v>
      </c>
      <c r="G836" s="14" t="s">
        <v>1860</v>
      </c>
    </row>
    <row r="837" spans="1:7" x14ac:dyDescent="0.2">
      <c r="A837" s="269" t="s">
        <v>1861</v>
      </c>
      <c r="B837" s="376" t="str">
        <f t="shared" si="13"/>
        <v>Mayfield</v>
      </c>
      <c r="C837" s="269" t="s">
        <v>129</v>
      </c>
      <c r="D837" s="290">
        <v>7</v>
      </c>
      <c r="E837" s="291">
        <v>4519</v>
      </c>
      <c r="F837" s="321">
        <v>154.90152688647899</v>
      </c>
      <c r="G837" s="14" t="s">
        <v>1862</v>
      </c>
    </row>
    <row r="838" spans="1:7" x14ac:dyDescent="0.2">
      <c r="A838" s="269" t="s">
        <v>1863</v>
      </c>
      <c r="B838" s="376" t="str">
        <f t="shared" si="13"/>
        <v>Newtongrange</v>
      </c>
      <c r="C838" s="269" t="s">
        <v>129</v>
      </c>
      <c r="D838" s="290">
        <v>8</v>
      </c>
      <c r="E838" s="291">
        <v>4123</v>
      </c>
      <c r="F838" s="321">
        <v>194.03347077370901</v>
      </c>
      <c r="G838" s="14" t="s">
        <v>1864</v>
      </c>
    </row>
    <row r="839" spans="1:7" x14ac:dyDescent="0.2">
      <c r="A839" s="269" t="s">
        <v>1865</v>
      </c>
      <c r="B839" s="376" t="str">
        <f t="shared" si="13"/>
        <v>North Gorebridge</v>
      </c>
      <c r="C839" s="269" t="s">
        <v>129</v>
      </c>
      <c r="D839" s="290">
        <v>9</v>
      </c>
      <c r="E839" s="291">
        <v>3208</v>
      </c>
      <c r="F839" s="321">
        <v>280.548628428928</v>
      </c>
      <c r="G839" s="14" t="s">
        <v>1866</v>
      </c>
    </row>
    <row r="840" spans="1:7" x14ac:dyDescent="0.2">
      <c r="A840" s="269" t="s">
        <v>1867</v>
      </c>
      <c r="B840" s="376" t="str">
        <f t="shared" si="13"/>
        <v>Gorebridge and Middleton</v>
      </c>
      <c r="C840" s="269" t="s">
        <v>129</v>
      </c>
      <c r="D840" s="290">
        <v>22</v>
      </c>
      <c r="E840" s="291">
        <v>3569</v>
      </c>
      <c r="F840" s="321">
        <v>616.41916503222205</v>
      </c>
      <c r="G840" s="14" t="s">
        <v>1868</v>
      </c>
    </row>
    <row r="841" spans="1:7" x14ac:dyDescent="0.2">
      <c r="A841" s="269" t="s">
        <v>1869</v>
      </c>
      <c r="B841" s="376" t="str">
        <f t="shared" si="13"/>
        <v>South Speyside and the Cabrach</v>
      </c>
      <c r="C841" s="269" t="s">
        <v>130</v>
      </c>
      <c r="D841" s="290">
        <v>4</v>
      </c>
      <c r="E841" s="291">
        <v>4154</v>
      </c>
      <c r="F841" s="321">
        <v>96.292729898892702</v>
      </c>
      <c r="G841" s="14" t="s">
        <v>1870</v>
      </c>
    </row>
    <row r="842" spans="1:7" x14ac:dyDescent="0.2">
      <c r="A842" s="269" t="s">
        <v>1871</v>
      </c>
      <c r="B842" s="376" t="str">
        <f t="shared" si="13"/>
        <v>North Speyside</v>
      </c>
      <c r="C842" s="269" t="s">
        <v>130</v>
      </c>
      <c r="D842" s="290">
        <v>1</v>
      </c>
      <c r="E842" s="291">
        <v>3614</v>
      </c>
      <c r="F842" s="321">
        <v>27.6701715550636</v>
      </c>
      <c r="G842" s="14" t="s">
        <v>1872</v>
      </c>
    </row>
    <row r="843" spans="1:7" x14ac:dyDescent="0.2">
      <c r="A843" s="269" t="s">
        <v>1873</v>
      </c>
      <c r="B843" s="376" t="str">
        <f t="shared" si="13"/>
        <v>Rural Keith and Strathisla</v>
      </c>
      <c r="C843" s="269" t="s">
        <v>130</v>
      </c>
      <c r="D843" s="290">
        <v>2</v>
      </c>
      <c r="E843" s="291">
        <v>3124</v>
      </c>
      <c r="F843" s="321">
        <v>64.020486555697801</v>
      </c>
      <c r="G843" s="14" t="s">
        <v>1874</v>
      </c>
    </row>
    <row r="844" spans="1:7" x14ac:dyDescent="0.2">
      <c r="A844" s="269" t="s">
        <v>1875</v>
      </c>
      <c r="B844" s="376" t="str">
        <f t="shared" si="13"/>
        <v>Keith and Fife Keith</v>
      </c>
      <c r="C844" s="269" t="s">
        <v>130</v>
      </c>
      <c r="D844" s="290">
        <v>7</v>
      </c>
      <c r="E844" s="291">
        <v>4488</v>
      </c>
      <c r="F844" s="321">
        <v>155.97147950089101</v>
      </c>
      <c r="G844" s="14" t="s">
        <v>1876</v>
      </c>
    </row>
    <row r="845" spans="1:7" x14ac:dyDescent="0.2">
      <c r="A845" s="269" t="s">
        <v>1877</v>
      </c>
      <c r="B845" s="376" t="str">
        <f t="shared" si="13"/>
        <v>Cullen, Portknockie, Findochty, Drybridge and Berryhillock</v>
      </c>
      <c r="C845" s="269" t="s">
        <v>130</v>
      </c>
      <c r="D845" s="290">
        <v>6</v>
      </c>
      <c r="E845" s="291">
        <v>5584</v>
      </c>
      <c r="F845" s="321">
        <v>107.449856733524</v>
      </c>
      <c r="G845" s="14" t="s">
        <v>1878</v>
      </c>
    </row>
    <row r="846" spans="1:7" x14ac:dyDescent="0.2">
      <c r="A846" s="269" t="s">
        <v>1879</v>
      </c>
      <c r="B846" s="376" t="str">
        <f t="shared" si="13"/>
        <v>Buckie Central East</v>
      </c>
      <c r="C846" s="269" t="s">
        <v>130</v>
      </c>
      <c r="D846" s="290">
        <v>7</v>
      </c>
      <c r="E846" s="291">
        <v>3366</v>
      </c>
      <c r="F846" s="321">
        <v>207.96197266785501</v>
      </c>
      <c r="G846" s="14" t="s">
        <v>1880</v>
      </c>
    </row>
    <row r="847" spans="1:7" x14ac:dyDescent="0.2">
      <c r="A847" s="269" t="s">
        <v>1881</v>
      </c>
      <c r="B847" s="376" t="str">
        <f t="shared" si="13"/>
        <v>Buckie West and Mains of Buckie</v>
      </c>
      <c r="C847" s="269" t="s">
        <v>130</v>
      </c>
      <c r="D847" s="290">
        <v>5</v>
      </c>
      <c r="E847" s="291">
        <v>4945</v>
      </c>
      <c r="F847" s="321">
        <v>101.112234580384</v>
      </c>
      <c r="G847" s="14" t="s">
        <v>1882</v>
      </c>
    </row>
    <row r="848" spans="1:7" x14ac:dyDescent="0.2">
      <c r="A848" s="269" t="s">
        <v>1883</v>
      </c>
      <c r="B848" s="376" t="str">
        <f t="shared" si="13"/>
        <v>Mosstodloch, Portgordon and seaward</v>
      </c>
      <c r="C848" s="269" t="s">
        <v>130</v>
      </c>
      <c r="D848" s="290">
        <v>5</v>
      </c>
      <c r="E848" s="291">
        <v>3532</v>
      </c>
      <c r="F848" s="321">
        <v>141.56285390713501</v>
      </c>
      <c r="G848" s="14" t="s">
        <v>1884</v>
      </c>
    </row>
    <row r="849" spans="1:7" x14ac:dyDescent="0.2">
      <c r="A849" s="269" t="s">
        <v>1885</v>
      </c>
      <c r="B849" s="376" t="str">
        <f t="shared" si="13"/>
        <v>Fochabers, Aultmore, Clochan and Ordiquish</v>
      </c>
      <c r="C849" s="269" t="s">
        <v>130</v>
      </c>
      <c r="D849" s="290">
        <v>2</v>
      </c>
      <c r="E849" s="291">
        <v>2471</v>
      </c>
      <c r="F849" s="321">
        <v>80.938891137191405</v>
      </c>
      <c r="G849" s="14" t="s">
        <v>1886</v>
      </c>
    </row>
    <row r="850" spans="1:7" x14ac:dyDescent="0.2">
      <c r="A850" s="269" t="s">
        <v>1887</v>
      </c>
      <c r="B850" s="376" t="str">
        <f t="shared" si="13"/>
        <v>Heldon West, Fogwatt to Inchberry</v>
      </c>
      <c r="C850" s="269" t="s">
        <v>130</v>
      </c>
      <c r="D850" s="290" t="s">
        <v>3008</v>
      </c>
      <c r="E850" s="291">
        <v>5340</v>
      </c>
      <c r="F850" s="321" t="s">
        <v>3008</v>
      </c>
      <c r="G850" s="14" t="s">
        <v>1888</v>
      </c>
    </row>
    <row r="851" spans="1:7" x14ac:dyDescent="0.2">
      <c r="A851" s="269" t="s">
        <v>1889</v>
      </c>
      <c r="B851" s="376" t="str">
        <f t="shared" si="13"/>
        <v>Lhanbryde, Urquhart, Pitgavney and seaward</v>
      </c>
      <c r="C851" s="269" t="s">
        <v>130</v>
      </c>
      <c r="D851" s="290" t="s">
        <v>3008</v>
      </c>
      <c r="E851" s="291">
        <v>3432</v>
      </c>
      <c r="F851" s="321" t="s">
        <v>3008</v>
      </c>
      <c r="G851" s="14" t="s">
        <v>1890</v>
      </c>
    </row>
    <row r="852" spans="1:7" x14ac:dyDescent="0.2">
      <c r="A852" s="269" t="s">
        <v>1891</v>
      </c>
      <c r="B852" s="376" t="str">
        <f t="shared" si="13"/>
        <v>Elgin Cathedral to Ashgrove and Pinefield</v>
      </c>
      <c r="C852" s="269" t="s">
        <v>130</v>
      </c>
      <c r="D852" s="290">
        <v>4</v>
      </c>
      <c r="E852" s="291">
        <v>4159</v>
      </c>
      <c r="F852" s="321">
        <v>96.176965616734805</v>
      </c>
      <c r="G852" s="14" t="s">
        <v>1892</v>
      </c>
    </row>
    <row r="853" spans="1:7" x14ac:dyDescent="0.2">
      <c r="A853" s="269" t="s">
        <v>1893</v>
      </c>
      <c r="B853" s="376" t="str">
        <f t="shared" si="13"/>
        <v>New Elgin East</v>
      </c>
      <c r="C853" s="269" t="s">
        <v>130</v>
      </c>
      <c r="D853" s="290">
        <v>1</v>
      </c>
      <c r="E853" s="291">
        <v>3982</v>
      </c>
      <c r="F853" s="321">
        <v>25.1130085384229</v>
      </c>
      <c r="G853" s="14" t="s">
        <v>1894</v>
      </c>
    </row>
    <row r="854" spans="1:7" x14ac:dyDescent="0.2">
      <c r="A854" s="269" t="s">
        <v>1895</v>
      </c>
      <c r="B854" s="376" t="str">
        <f t="shared" si="13"/>
        <v>New Elgin West</v>
      </c>
      <c r="C854" s="269" t="s">
        <v>130</v>
      </c>
      <c r="D854" s="290">
        <v>2</v>
      </c>
      <c r="E854" s="291">
        <v>4058</v>
      </c>
      <c r="F854" s="321">
        <v>49.2853622474125</v>
      </c>
      <c r="G854" s="14" t="s">
        <v>1896</v>
      </c>
    </row>
    <row r="855" spans="1:7" x14ac:dyDescent="0.2">
      <c r="A855" s="269" t="s">
        <v>1897</v>
      </c>
      <c r="B855" s="376" t="str">
        <f t="shared" si="13"/>
        <v>Elgin Central West</v>
      </c>
      <c r="C855" s="269" t="s">
        <v>130</v>
      </c>
      <c r="D855" s="290">
        <v>2</v>
      </c>
      <c r="E855" s="291">
        <v>3067</v>
      </c>
      <c r="F855" s="321">
        <v>65.210303227910003</v>
      </c>
      <c r="G855" s="14" t="s">
        <v>1898</v>
      </c>
    </row>
    <row r="856" spans="1:7" x14ac:dyDescent="0.2">
      <c r="A856" s="269" t="s">
        <v>1899</v>
      </c>
      <c r="B856" s="376" t="str">
        <f t="shared" si="13"/>
        <v>Elgin Bishopmill East and Ladyhill</v>
      </c>
      <c r="C856" s="269" t="s">
        <v>130</v>
      </c>
      <c r="D856" s="290">
        <v>1</v>
      </c>
      <c r="E856" s="291">
        <v>3242</v>
      </c>
      <c r="F856" s="321">
        <v>30.845157310302302</v>
      </c>
      <c r="G856" s="14" t="s">
        <v>1900</v>
      </c>
    </row>
    <row r="857" spans="1:7" x14ac:dyDescent="0.2">
      <c r="A857" s="269" t="s">
        <v>1901</v>
      </c>
      <c r="B857" s="376" t="str">
        <f t="shared" si="13"/>
        <v>Elgin Bishopmill West and Newfield</v>
      </c>
      <c r="C857" s="269" t="s">
        <v>130</v>
      </c>
      <c r="D857" s="290">
        <v>1</v>
      </c>
      <c r="E857" s="291">
        <v>3119</v>
      </c>
      <c r="F857" s="321">
        <v>32.061558191728103</v>
      </c>
      <c r="G857" s="14" t="s">
        <v>1902</v>
      </c>
    </row>
    <row r="858" spans="1:7" x14ac:dyDescent="0.2">
      <c r="A858" s="269" t="s">
        <v>1903</v>
      </c>
      <c r="B858" s="376" t="str">
        <f t="shared" si="13"/>
        <v>Lossiemouth East and Seatown</v>
      </c>
      <c r="C858" s="269" t="s">
        <v>130</v>
      </c>
      <c r="D858" s="290">
        <v>1</v>
      </c>
      <c r="E858" s="291">
        <v>3365</v>
      </c>
      <c r="F858" s="321">
        <v>29.7176820208024</v>
      </c>
      <c r="G858" s="14" t="s">
        <v>1904</v>
      </c>
    </row>
    <row r="859" spans="1:7" x14ac:dyDescent="0.2">
      <c r="A859" s="269" t="s">
        <v>1905</v>
      </c>
      <c r="B859" s="376" t="str">
        <f t="shared" si="13"/>
        <v>Lossiemouth West</v>
      </c>
      <c r="C859" s="269" t="s">
        <v>130</v>
      </c>
      <c r="D859" s="290">
        <v>1</v>
      </c>
      <c r="E859" s="291">
        <v>4192</v>
      </c>
      <c r="F859" s="321">
        <v>23.8549618320611</v>
      </c>
      <c r="G859" s="14" t="s">
        <v>1906</v>
      </c>
    </row>
    <row r="860" spans="1:7" x14ac:dyDescent="0.2">
      <c r="A860" s="269" t="s">
        <v>1907</v>
      </c>
      <c r="B860" s="376" t="str">
        <f t="shared" si="13"/>
        <v>Burghead, Roseisle and Laich</v>
      </c>
      <c r="C860" s="269" t="s">
        <v>130</v>
      </c>
      <c r="D860" s="290">
        <v>3</v>
      </c>
      <c r="E860" s="291">
        <v>5507</v>
      </c>
      <c r="F860" s="321">
        <v>54.476121300163399</v>
      </c>
      <c r="G860" s="14" t="s">
        <v>1908</v>
      </c>
    </row>
    <row r="861" spans="1:7" x14ac:dyDescent="0.2">
      <c r="A861" s="269" t="s">
        <v>1909</v>
      </c>
      <c r="B861" s="376" t="str">
        <f t="shared" si="13"/>
        <v>Findhorn, Kinloss and Pluscarden Valley</v>
      </c>
      <c r="C861" s="269" t="s">
        <v>130</v>
      </c>
      <c r="D861" s="290" t="s">
        <v>3008</v>
      </c>
      <c r="E861" s="291">
        <v>3768</v>
      </c>
      <c r="F861" s="321" t="s">
        <v>3008</v>
      </c>
      <c r="G861" s="14" t="s">
        <v>1910</v>
      </c>
    </row>
    <row r="862" spans="1:7" x14ac:dyDescent="0.2">
      <c r="A862" s="269" t="s">
        <v>1911</v>
      </c>
      <c r="B862" s="376" t="str">
        <f t="shared" si="13"/>
        <v>Forres Central East and seaward</v>
      </c>
      <c r="C862" s="269" t="s">
        <v>130</v>
      </c>
      <c r="D862" s="290">
        <v>1</v>
      </c>
      <c r="E862" s="291">
        <v>3659</v>
      </c>
      <c r="F862" s="321">
        <v>27.329871549603698</v>
      </c>
      <c r="G862" s="14" t="s">
        <v>1912</v>
      </c>
    </row>
    <row r="863" spans="1:7" x14ac:dyDescent="0.2">
      <c r="A863" s="269" t="s">
        <v>1913</v>
      </c>
      <c r="B863" s="376" t="str">
        <f t="shared" si="13"/>
        <v>Forres South West and Mannachie</v>
      </c>
      <c r="C863" s="269" t="s">
        <v>130</v>
      </c>
      <c r="D863" s="290">
        <v>3</v>
      </c>
      <c r="E863" s="291">
        <v>5235</v>
      </c>
      <c r="F863" s="321">
        <v>57.306590257879698</v>
      </c>
      <c r="G863" s="14" t="s">
        <v>1914</v>
      </c>
    </row>
    <row r="864" spans="1:7" x14ac:dyDescent="0.2">
      <c r="A864" s="269" t="s">
        <v>1915</v>
      </c>
      <c r="B864" s="376" t="str">
        <f t="shared" si="13"/>
        <v>Rafford, Dallas, Dyke to Dava</v>
      </c>
      <c r="C864" s="269" t="s">
        <v>130</v>
      </c>
      <c r="D864" s="290">
        <v>2</v>
      </c>
      <c r="E864" s="291">
        <v>4307</v>
      </c>
      <c r="F864" s="321">
        <v>46.436034362665403</v>
      </c>
      <c r="G864" s="14" t="s">
        <v>1916</v>
      </c>
    </row>
    <row r="865" spans="1:7" x14ac:dyDescent="0.2">
      <c r="A865" s="269" t="s">
        <v>1917</v>
      </c>
      <c r="B865" s="376" t="str">
        <f t="shared" si="13"/>
        <v>Arran</v>
      </c>
      <c r="C865" s="269" t="s">
        <v>131</v>
      </c>
      <c r="D865" s="290">
        <v>4</v>
      </c>
      <c r="E865" s="291">
        <v>4509</v>
      </c>
      <c r="F865" s="321">
        <v>88.711465956975005</v>
      </c>
      <c r="G865" s="14" t="s">
        <v>1918</v>
      </c>
    </row>
    <row r="866" spans="1:7" x14ac:dyDescent="0.2">
      <c r="A866" s="269" t="s">
        <v>1919</v>
      </c>
      <c r="B866" s="376" t="str">
        <f t="shared" si="13"/>
        <v>Springside and Rural</v>
      </c>
      <c r="C866" s="269" t="s">
        <v>131</v>
      </c>
      <c r="D866" s="290">
        <v>5</v>
      </c>
      <c r="E866" s="291">
        <v>2851</v>
      </c>
      <c r="F866" s="321">
        <v>175.37706068046299</v>
      </c>
      <c r="G866" s="14" t="s">
        <v>1920</v>
      </c>
    </row>
    <row r="867" spans="1:7" x14ac:dyDescent="0.2">
      <c r="A867" s="269" t="s">
        <v>1921</v>
      </c>
      <c r="B867" s="376" t="str">
        <f t="shared" si="13"/>
        <v>Irvine Tarryholme</v>
      </c>
      <c r="C867" s="269" t="s">
        <v>131</v>
      </c>
      <c r="D867" s="290">
        <v>8</v>
      </c>
      <c r="E867" s="291">
        <v>3049</v>
      </c>
      <c r="F867" s="321">
        <v>262.38110856018397</v>
      </c>
      <c r="G867" s="14" t="s">
        <v>1922</v>
      </c>
    </row>
    <row r="868" spans="1:7" x14ac:dyDescent="0.2">
      <c r="A868" s="269" t="s">
        <v>1923</v>
      </c>
      <c r="B868" s="376" t="str">
        <f t="shared" si="13"/>
        <v>Dreghorn</v>
      </c>
      <c r="C868" s="269" t="s">
        <v>131</v>
      </c>
      <c r="D868" s="290">
        <v>15</v>
      </c>
      <c r="E868" s="291">
        <v>3437</v>
      </c>
      <c r="F868" s="321">
        <v>436.42711667151599</v>
      </c>
      <c r="G868" s="14" t="s">
        <v>1924</v>
      </c>
    </row>
    <row r="869" spans="1:7" x14ac:dyDescent="0.2">
      <c r="A869" s="269" t="s">
        <v>1925</v>
      </c>
      <c r="B869" s="376" t="str">
        <f t="shared" si="13"/>
        <v>Irvine Broomlands</v>
      </c>
      <c r="C869" s="269" t="s">
        <v>131</v>
      </c>
      <c r="D869" s="290">
        <v>3</v>
      </c>
      <c r="E869" s="291">
        <v>2691</v>
      </c>
      <c r="F869" s="321">
        <v>111.48272017837201</v>
      </c>
      <c r="G869" s="14" t="s">
        <v>1926</v>
      </c>
    </row>
    <row r="870" spans="1:7" x14ac:dyDescent="0.2">
      <c r="A870" s="269" t="s">
        <v>1927</v>
      </c>
      <c r="B870" s="376" t="str">
        <f t="shared" si="13"/>
        <v>Irvine Bourtreehill</v>
      </c>
      <c r="C870" s="269" t="s">
        <v>131</v>
      </c>
      <c r="D870" s="290">
        <v>10</v>
      </c>
      <c r="E870" s="291">
        <v>2231</v>
      </c>
      <c r="F870" s="321">
        <v>448.22949350067199</v>
      </c>
      <c r="G870" s="14" t="s">
        <v>1928</v>
      </c>
    </row>
    <row r="871" spans="1:7" x14ac:dyDescent="0.2">
      <c r="A871" s="269" t="s">
        <v>1929</v>
      </c>
      <c r="B871" s="376" t="str">
        <f t="shared" si="13"/>
        <v>Irvine Girdle Toll and Staneca</v>
      </c>
      <c r="C871" s="269" t="s">
        <v>131</v>
      </c>
      <c r="D871" s="290">
        <v>11</v>
      </c>
      <c r="E871" s="291">
        <v>4170</v>
      </c>
      <c r="F871" s="321">
        <v>263.78896882494001</v>
      </c>
      <c r="G871" s="14" t="s">
        <v>1930</v>
      </c>
    </row>
    <row r="872" spans="1:7" x14ac:dyDescent="0.2">
      <c r="A872" s="269" t="s">
        <v>1931</v>
      </c>
      <c r="B872" s="376" t="str">
        <f t="shared" si="13"/>
        <v>Irvine Perceton and Lawthorn</v>
      </c>
      <c r="C872" s="269" t="s">
        <v>131</v>
      </c>
      <c r="D872" s="290">
        <v>12</v>
      </c>
      <c r="E872" s="291">
        <v>4852</v>
      </c>
      <c r="F872" s="321">
        <v>247.32069249793901</v>
      </c>
      <c r="G872" s="14" t="s">
        <v>1932</v>
      </c>
    </row>
    <row r="873" spans="1:7" x14ac:dyDescent="0.2">
      <c r="A873" s="269" t="s">
        <v>1933</v>
      </c>
      <c r="B873" s="376" t="str">
        <f t="shared" si="13"/>
        <v>Irvine Castlepark North</v>
      </c>
      <c r="C873" s="269" t="s">
        <v>131</v>
      </c>
      <c r="D873" s="290">
        <v>19</v>
      </c>
      <c r="E873" s="291">
        <v>3508</v>
      </c>
      <c r="F873" s="321">
        <v>541.61915621436697</v>
      </c>
      <c r="G873" s="14" t="s">
        <v>1934</v>
      </c>
    </row>
    <row r="874" spans="1:7" x14ac:dyDescent="0.2">
      <c r="A874" s="269" t="s">
        <v>1935</v>
      </c>
      <c r="B874" s="376" t="str">
        <f t="shared" si="13"/>
        <v>Irvine Castlepark South</v>
      </c>
      <c r="C874" s="269" t="s">
        <v>131</v>
      </c>
      <c r="D874" s="290">
        <v>8</v>
      </c>
      <c r="E874" s="291">
        <v>3202</v>
      </c>
      <c r="F874" s="321">
        <v>249.84384759525301</v>
      </c>
      <c r="G874" s="14" t="s">
        <v>1936</v>
      </c>
    </row>
    <row r="875" spans="1:7" x14ac:dyDescent="0.2">
      <c r="A875" s="269" t="s">
        <v>1937</v>
      </c>
      <c r="B875" s="376" t="str">
        <f t="shared" si="13"/>
        <v>Irvine East</v>
      </c>
      <c r="C875" s="269" t="s">
        <v>131</v>
      </c>
      <c r="D875" s="290">
        <v>8</v>
      </c>
      <c r="E875" s="291">
        <v>3085</v>
      </c>
      <c r="F875" s="321">
        <v>259.31928687196103</v>
      </c>
      <c r="G875" s="14" t="s">
        <v>1938</v>
      </c>
    </row>
    <row r="876" spans="1:7" x14ac:dyDescent="0.2">
      <c r="A876" s="269" t="s">
        <v>1939</v>
      </c>
      <c r="B876" s="376" t="str">
        <f t="shared" si="13"/>
        <v>Irvine Central</v>
      </c>
      <c r="C876" s="269" t="s">
        <v>131</v>
      </c>
      <c r="D876" s="290">
        <v>15</v>
      </c>
      <c r="E876" s="291">
        <v>3252</v>
      </c>
      <c r="F876" s="321">
        <v>461.254612546126</v>
      </c>
      <c r="G876" s="14" t="s">
        <v>1940</v>
      </c>
    </row>
    <row r="877" spans="1:7" x14ac:dyDescent="0.2">
      <c r="A877" s="269" t="s">
        <v>1941</v>
      </c>
      <c r="B877" s="376" t="str">
        <f t="shared" si="13"/>
        <v>Irvine Fullarton</v>
      </c>
      <c r="C877" s="269" t="s">
        <v>131</v>
      </c>
      <c r="D877" s="290">
        <v>26</v>
      </c>
      <c r="E877" s="291">
        <v>2763</v>
      </c>
      <c r="F877" s="321">
        <v>941.00615273253698</v>
      </c>
      <c r="G877" s="14" t="s">
        <v>1942</v>
      </c>
    </row>
    <row r="878" spans="1:7" x14ac:dyDescent="0.2">
      <c r="A878" s="269" t="s">
        <v>1943</v>
      </c>
      <c r="B878" s="376" t="str">
        <f t="shared" si="13"/>
        <v>Stevenston Ardeer</v>
      </c>
      <c r="C878" s="269" t="s">
        <v>131</v>
      </c>
      <c r="D878" s="290">
        <v>10</v>
      </c>
      <c r="E878" s="291">
        <v>3090</v>
      </c>
      <c r="F878" s="321">
        <v>323.62459546925601</v>
      </c>
      <c r="G878" s="14" t="s">
        <v>1944</v>
      </c>
    </row>
    <row r="879" spans="1:7" x14ac:dyDescent="0.2">
      <c r="A879" s="269" t="s">
        <v>1945</v>
      </c>
      <c r="B879" s="376" t="str">
        <f t="shared" si="13"/>
        <v>Saltcoats Central</v>
      </c>
      <c r="C879" s="269" t="s">
        <v>131</v>
      </c>
      <c r="D879" s="290">
        <v>22</v>
      </c>
      <c r="E879" s="291">
        <v>3682</v>
      </c>
      <c r="F879" s="321">
        <v>597.50135795763197</v>
      </c>
      <c r="G879" s="14" t="s">
        <v>1946</v>
      </c>
    </row>
    <row r="880" spans="1:7" x14ac:dyDescent="0.2">
      <c r="A880" s="269" t="s">
        <v>1947</v>
      </c>
      <c r="B880" s="376" t="str">
        <f t="shared" si="13"/>
        <v>Ardrossan Central</v>
      </c>
      <c r="C880" s="269" t="s">
        <v>131</v>
      </c>
      <c r="D880" s="290">
        <v>19</v>
      </c>
      <c r="E880" s="291">
        <v>3060</v>
      </c>
      <c r="F880" s="321">
        <v>620.91503267973906</v>
      </c>
      <c r="G880" s="14" t="s">
        <v>1948</v>
      </c>
    </row>
    <row r="881" spans="1:7" x14ac:dyDescent="0.2">
      <c r="A881" s="269" t="s">
        <v>1949</v>
      </c>
      <c r="B881" s="376" t="str">
        <f t="shared" si="13"/>
        <v>Ardrossan North West</v>
      </c>
      <c r="C881" s="269" t="s">
        <v>131</v>
      </c>
      <c r="D881" s="290">
        <v>14</v>
      </c>
      <c r="E881" s="291">
        <v>3093</v>
      </c>
      <c r="F881" s="321">
        <v>452.63498221791201</v>
      </c>
      <c r="G881" s="14" t="s">
        <v>1950</v>
      </c>
    </row>
    <row r="882" spans="1:7" x14ac:dyDescent="0.2">
      <c r="A882" s="269" t="s">
        <v>1951</v>
      </c>
      <c r="B882" s="376" t="str">
        <f t="shared" si="13"/>
        <v>Ardrossan North East</v>
      </c>
      <c r="C882" s="269" t="s">
        <v>131</v>
      </c>
      <c r="D882" s="290">
        <v>7</v>
      </c>
      <c r="E882" s="291">
        <v>4252</v>
      </c>
      <c r="F882" s="321">
        <v>164.62841015992501</v>
      </c>
      <c r="G882" s="14" t="s">
        <v>1952</v>
      </c>
    </row>
    <row r="883" spans="1:7" x14ac:dyDescent="0.2">
      <c r="A883" s="269" t="s">
        <v>1953</v>
      </c>
      <c r="B883" s="376" t="str">
        <f t="shared" si="13"/>
        <v>Saltcoats North West</v>
      </c>
      <c r="C883" s="269" t="s">
        <v>131</v>
      </c>
      <c r="D883" s="290">
        <v>5</v>
      </c>
      <c r="E883" s="291">
        <v>3532</v>
      </c>
      <c r="F883" s="321">
        <v>141.56285390713501</v>
      </c>
      <c r="G883" s="14" t="s">
        <v>1954</v>
      </c>
    </row>
    <row r="884" spans="1:7" x14ac:dyDescent="0.2">
      <c r="A884" s="269" t="s">
        <v>1955</v>
      </c>
      <c r="B884" s="376" t="str">
        <f t="shared" si="13"/>
        <v>Saltcoats North East</v>
      </c>
      <c r="C884" s="269" t="s">
        <v>131</v>
      </c>
      <c r="D884" s="290">
        <v>33</v>
      </c>
      <c r="E884" s="291">
        <v>5004</v>
      </c>
      <c r="F884" s="321">
        <v>659.47242206235001</v>
      </c>
      <c r="G884" s="14" t="s">
        <v>1956</v>
      </c>
    </row>
    <row r="885" spans="1:7" x14ac:dyDescent="0.2">
      <c r="A885" s="269" t="s">
        <v>1957</v>
      </c>
      <c r="B885" s="376" t="str">
        <f t="shared" si="13"/>
        <v>Stevenston North West</v>
      </c>
      <c r="C885" s="269" t="s">
        <v>131</v>
      </c>
      <c r="D885" s="290">
        <v>11</v>
      </c>
      <c r="E885" s="291">
        <v>2774</v>
      </c>
      <c r="F885" s="321">
        <v>396.53929343907703</v>
      </c>
      <c r="G885" s="14" t="s">
        <v>1958</v>
      </c>
    </row>
    <row r="886" spans="1:7" x14ac:dyDescent="0.2">
      <c r="A886" s="269" t="s">
        <v>1959</v>
      </c>
      <c r="B886" s="376" t="str">
        <f t="shared" si="13"/>
        <v>Stevenston Hayocks</v>
      </c>
      <c r="C886" s="269" t="s">
        <v>131</v>
      </c>
      <c r="D886" s="290">
        <v>8</v>
      </c>
      <c r="E886" s="291">
        <v>3964</v>
      </c>
      <c r="F886" s="321">
        <v>201.81634712411699</v>
      </c>
      <c r="G886" s="14" t="s">
        <v>1960</v>
      </c>
    </row>
    <row r="887" spans="1:7" x14ac:dyDescent="0.2">
      <c r="A887" s="269" t="s">
        <v>1961</v>
      </c>
      <c r="B887" s="376" t="str">
        <f t="shared" si="13"/>
        <v>Kilwinning Whitehirst Park and Woodside</v>
      </c>
      <c r="C887" s="269" t="s">
        <v>131</v>
      </c>
      <c r="D887" s="290">
        <v>6</v>
      </c>
      <c r="E887" s="291">
        <v>4922</v>
      </c>
      <c r="F887" s="321">
        <v>121.901665989435</v>
      </c>
      <c r="G887" s="14" t="s">
        <v>1962</v>
      </c>
    </row>
    <row r="888" spans="1:7" x14ac:dyDescent="0.2">
      <c r="A888" s="269" t="s">
        <v>1963</v>
      </c>
      <c r="B888" s="376" t="str">
        <f t="shared" si="13"/>
        <v>Kilwinning Pennyburn</v>
      </c>
      <c r="C888" s="269" t="s">
        <v>131</v>
      </c>
      <c r="D888" s="290">
        <v>5</v>
      </c>
      <c r="E888" s="291">
        <v>2931</v>
      </c>
      <c r="F888" s="321">
        <v>170.59024223814399</v>
      </c>
      <c r="G888" s="14" t="s">
        <v>1964</v>
      </c>
    </row>
    <row r="889" spans="1:7" x14ac:dyDescent="0.2">
      <c r="A889" s="269" t="s">
        <v>1965</v>
      </c>
      <c r="B889" s="376" t="str">
        <f t="shared" si="13"/>
        <v>Kilwinning West and Blacklands</v>
      </c>
      <c r="C889" s="269" t="s">
        <v>131</v>
      </c>
      <c r="D889" s="290">
        <v>20</v>
      </c>
      <c r="E889" s="291">
        <v>4201</v>
      </c>
      <c r="F889" s="321">
        <v>476.077124494168</v>
      </c>
      <c r="G889" s="14" t="s">
        <v>1966</v>
      </c>
    </row>
    <row r="890" spans="1:7" x14ac:dyDescent="0.2">
      <c r="A890" s="269" t="s">
        <v>1967</v>
      </c>
      <c r="B890" s="376" t="str">
        <f t="shared" si="13"/>
        <v>Kilwinning Central and North</v>
      </c>
      <c r="C890" s="269" t="s">
        <v>131</v>
      </c>
      <c r="D890" s="290">
        <v>18</v>
      </c>
      <c r="E890" s="291">
        <v>3741</v>
      </c>
      <c r="F890" s="321">
        <v>481.15477145148401</v>
      </c>
      <c r="G890" s="14" t="s">
        <v>1968</v>
      </c>
    </row>
    <row r="891" spans="1:7" x14ac:dyDescent="0.2">
      <c r="A891" s="269" t="s">
        <v>1969</v>
      </c>
      <c r="B891" s="376" t="str">
        <f t="shared" si="13"/>
        <v>Dalry East and Rural</v>
      </c>
      <c r="C891" s="269" t="s">
        <v>131</v>
      </c>
      <c r="D891" s="290">
        <v>7</v>
      </c>
      <c r="E891" s="291">
        <v>2874</v>
      </c>
      <c r="F891" s="321">
        <v>243.56297842727901</v>
      </c>
      <c r="G891" s="14" t="s">
        <v>1970</v>
      </c>
    </row>
    <row r="892" spans="1:7" x14ac:dyDescent="0.2">
      <c r="A892" s="269" t="s">
        <v>1971</v>
      </c>
      <c r="B892" s="376" t="str">
        <f t="shared" si="13"/>
        <v>Dalry West</v>
      </c>
      <c r="C892" s="269" t="s">
        <v>131</v>
      </c>
      <c r="D892" s="290">
        <v>6</v>
      </c>
      <c r="E892" s="291">
        <v>2898</v>
      </c>
      <c r="F892" s="321">
        <v>207.03933747412</v>
      </c>
      <c r="G892" s="14" t="s">
        <v>1972</v>
      </c>
    </row>
    <row r="893" spans="1:7" x14ac:dyDescent="0.2">
      <c r="A893" s="269" t="s">
        <v>1973</v>
      </c>
      <c r="B893" s="376" t="str">
        <f t="shared" si="13"/>
        <v>Fairlie and Rural</v>
      </c>
      <c r="C893" s="269" t="s">
        <v>131</v>
      </c>
      <c r="D893" s="290">
        <v>3</v>
      </c>
      <c r="E893" s="291">
        <v>2874</v>
      </c>
      <c r="F893" s="321">
        <v>104.384133611691</v>
      </c>
      <c r="G893" s="14" t="s">
        <v>1974</v>
      </c>
    </row>
    <row r="894" spans="1:7" x14ac:dyDescent="0.2">
      <c r="A894" s="269" t="s">
        <v>1975</v>
      </c>
      <c r="B894" s="376" t="str">
        <f t="shared" si="13"/>
        <v>West Kilbride and Seamill</v>
      </c>
      <c r="C894" s="269" t="s">
        <v>131</v>
      </c>
      <c r="D894" s="290">
        <v>11</v>
      </c>
      <c r="E894" s="291">
        <v>4646</v>
      </c>
      <c r="F894" s="321">
        <v>236.76280671545399</v>
      </c>
      <c r="G894" s="14" t="s">
        <v>1976</v>
      </c>
    </row>
    <row r="895" spans="1:7" x14ac:dyDescent="0.2">
      <c r="A895" s="269" t="s">
        <v>1977</v>
      </c>
      <c r="B895" s="376" t="str">
        <f t="shared" si="13"/>
        <v>Largs South</v>
      </c>
      <c r="C895" s="269" t="s">
        <v>131</v>
      </c>
      <c r="D895" s="290">
        <v>12</v>
      </c>
      <c r="E895" s="291">
        <v>3571</v>
      </c>
      <c r="F895" s="321">
        <v>336.04032483898101</v>
      </c>
      <c r="G895" s="14" t="s">
        <v>1978</v>
      </c>
    </row>
    <row r="896" spans="1:7" x14ac:dyDescent="0.2">
      <c r="A896" s="269" t="s">
        <v>1979</v>
      </c>
      <c r="B896" s="376" t="str">
        <f t="shared" si="13"/>
        <v>Largs Central and Cumbrae</v>
      </c>
      <c r="C896" s="269" t="s">
        <v>131</v>
      </c>
      <c r="D896" s="290">
        <v>12</v>
      </c>
      <c r="E896" s="291">
        <v>4764</v>
      </c>
      <c r="F896" s="321">
        <v>251.88916876574299</v>
      </c>
      <c r="G896" s="14" t="s">
        <v>1980</v>
      </c>
    </row>
    <row r="897" spans="1:7" x14ac:dyDescent="0.2">
      <c r="A897" s="269" t="s">
        <v>1981</v>
      </c>
      <c r="B897" s="376" t="str">
        <f t="shared" si="13"/>
        <v>Largs North</v>
      </c>
      <c r="C897" s="269" t="s">
        <v>131</v>
      </c>
      <c r="D897" s="290">
        <v>9</v>
      </c>
      <c r="E897" s="291">
        <v>3899</v>
      </c>
      <c r="F897" s="321">
        <v>230.82841754296001</v>
      </c>
      <c r="G897" s="14" t="s">
        <v>1982</v>
      </c>
    </row>
    <row r="898" spans="1:7" x14ac:dyDescent="0.2">
      <c r="A898" s="269" t="s">
        <v>1983</v>
      </c>
      <c r="B898" s="376" t="str">
        <f t="shared" si="13"/>
        <v>Skelmorlie and Rural</v>
      </c>
      <c r="C898" s="269" t="s">
        <v>131</v>
      </c>
      <c r="D898" s="290">
        <v>10</v>
      </c>
      <c r="E898" s="291">
        <v>2921</v>
      </c>
      <c r="F898" s="321">
        <v>342.34851078397799</v>
      </c>
      <c r="G898" s="14" t="s">
        <v>1984</v>
      </c>
    </row>
    <row r="899" spans="1:7" x14ac:dyDescent="0.2">
      <c r="A899" s="269" t="s">
        <v>1985</v>
      </c>
      <c r="B899" s="376" t="str">
        <f t="shared" si="13"/>
        <v>Kilbirnie North</v>
      </c>
      <c r="C899" s="269" t="s">
        <v>131</v>
      </c>
      <c r="D899" s="290">
        <v>6</v>
      </c>
      <c r="E899" s="291">
        <v>3146</v>
      </c>
      <c r="F899" s="321">
        <v>190.718372536554</v>
      </c>
      <c r="G899" s="14" t="s">
        <v>1986</v>
      </c>
    </row>
    <row r="900" spans="1:7" x14ac:dyDescent="0.2">
      <c r="A900" s="269" t="s">
        <v>1987</v>
      </c>
      <c r="B900" s="376" t="str">
        <f t="shared" ref="B900:B963" si="14">HYPERLINK(CONCATENATE("https://statistics.gov.scot/atlas/resource?uri=http%3A%2F%2Fstatistics.gov.scot%2Fid%2Fstatistical-geography%2F",A900),G900)</f>
        <v>Kilbirnie South and Longbar</v>
      </c>
      <c r="C900" s="269" t="s">
        <v>131</v>
      </c>
      <c r="D900" s="290">
        <v>14</v>
      </c>
      <c r="E900" s="291">
        <v>3908</v>
      </c>
      <c r="F900" s="321">
        <v>358.23950870010202</v>
      </c>
      <c r="G900" s="14" t="s">
        <v>1988</v>
      </c>
    </row>
    <row r="901" spans="1:7" x14ac:dyDescent="0.2">
      <c r="A901" s="269" t="s">
        <v>1989</v>
      </c>
      <c r="B901" s="376" t="str">
        <f t="shared" si="14"/>
        <v>Beith West</v>
      </c>
      <c r="C901" s="269" t="s">
        <v>131</v>
      </c>
      <c r="D901" s="290">
        <v>4</v>
      </c>
      <c r="E901" s="291">
        <v>3002</v>
      </c>
      <c r="F901" s="321">
        <v>133.244503664224</v>
      </c>
      <c r="G901" s="14" t="s">
        <v>1990</v>
      </c>
    </row>
    <row r="902" spans="1:7" x14ac:dyDescent="0.2">
      <c r="A902" s="269" t="s">
        <v>1991</v>
      </c>
      <c r="B902" s="376" t="str">
        <f t="shared" si="14"/>
        <v>Beith East and Rural</v>
      </c>
      <c r="C902" s="269" t="s">
        <v>131</v>
      </c>
      <c r="D902" s="290">
        <v>26</v>
      </c>
      <c r="E902" s="291">
        <v>3901</v>
      </c>
      <c r="F902" s="321">
        <v>666.49577031530396</v>
      </c>
      <c r="G902" s="14" t="s">
        <v>1992</v>
      </c>
    </row>
    <row r="903" spans="1:7" x14ac:dyDescent="0.2">
      <c r="A903" s="269" t="s">
        <v>1993</v>
      </c>
      <c r="B903" s="376" t="str">
        <f t="shared" si="14"/>
        <v>Overtown</v>
      </c>
      <c r="C903" s="269" t="s">
        <v>132</v>
      </c>
      <c r="D903" s="290">
        <v>12</v>
      </c>
      <c r="E903" s="291">
        <v>3493</v>
      </c>
      <c r="F903" s="321">
        <v>343.54423131978302</v>
      </c>
      <c r="G903" s="14" t="s">
        <v>1994</v>
      </c>
    </row>
    <row r="904" spans="1:7" x14ac:dyDescent="0.2">
      <c r="A904" s="269" t="s">
        <v>1995</v>
      </c>
      <c r="B904" s="376" t="str">
        <f t="shared" si="14"/>
        <v>Netherton and Kirkhill</v>
      </c>
      <c r="C904" s="269" t="s">
        <v>132</v>
      </c>
      <c r="D904" s="290">
        <v>13</v>
      </c>
      <c r="E904" s="291">
        <v>3422</v>
      </c>
      <c r="F904" s="321">
        <v>379.89479836353001</v>
      </c>
      <c r="G904" s="14" t="s">
        <v>1996</v>
      </c>
    </row>
    <row r="905" spans="1:7" x14ac:dyDescent="0.2">
      <c r="A905" s="269" t="s">
        <v>1997</v>
      </c>
      <c r="B905" s="376" t="str">
        <f t="shared" si="14"/>
        <v>Muirhouse</v>
      </c>
      <c r="C905" s="269" t="s">
        <v>132</v>
      </c>
      <c r="D905" s="290">
        <v>6</v>
      </c>
      <c r="E905" s="291">
        <v>4159</v>
      </c>
      <c r="F905" s="321">
        <v>144.26544842510199</v>
      </c>
      <c r="G905" s="14" t="s">
        <v>1071</v>
      </c>
    </row>
    <row r="906" spans="1:7" x14ac:dyDescent="0.2">
      <c r="A906" s="269" t="s">
        <v>1998</v>
      </c>
      <c r="B906" s="376" t="str">
        <f t="shared" si="14"/>
        <v>Muirhouse and Knowetop</v>
      </c>
      <c r="C906" s="269" t="s">
        <v>132</v>
      </c>
      <c r="D906" s="290">
        <v>14</v>
      </c>
      <c r="E906" s="291">
        <v>6845</v>
      </c>
      <c r="F906" s="321">
        <v>204.52885317750199</v>
      </c>
      <c r="G906" s="14" t="s">
        <v>1999</v>
      </c>
    </row>
    <row r="907" spans="1:7" x14ac:dyDescent="0.2">
      <c r="A907" s="269" t="s">
        <v>2000</v>
      </c>
      <c r="B907" s="376" t="str">
        <f t="shared" si="14"/>
        <v>Craigneuk Wishaw</v>
      </c>
      <c r="C907" s="269" t="s">
        <v>132</v>
      </c>
      <c r="D907" s="290">
        <v>17</v>
      </c>
      <c r="E907" s="291">
        <v>4748</v>
      </c>
      <c r="F907" s="321">
        <v>358.04549283909</v>
      </c>
      <c r="G907" s="14" t="s">
        <v>2001</v>
      </c>
    </row>
    <row r="908" spans="1:7" x14ac:dyDescent="0.2">
      <c r="A908" s="269" t="s">
        <v>2002</v>
      </c>
      <c r="B908" s="376" t="str">
        <f t="shared" si="14"/>
        <v>Pather</v>
      </c>
      <c r="C908" s="269" t="s">
        <v>132</v>
      </c>
      <c r="D908" s="290">
        <v>8</v>
      </c>
      <c r="E908" s="291">
        <v>3899</v>
      </c>
      <c r="F908" s="321">
        <v>205.18081559374201</v>
      </c>
      <c r="G908" s="14" t="s">
        <v>2003</v>
      </c>
    </row>
    <row r="909" spans="1:7" x14ac:dyDescent="0.2">
      <c r="A909" s="269" t="s">
        <v>2004</v>
      </c>
      <c r="B909" s="376" t="str">
        <f t="shared" si="14"/>
        <v>Wishaw South</v>
      </c>
      <c r="C909" s="269" t="s">
        <v>132</v>
      </c>
      <c r="D909" s="290">
        <v>13</v>
      </c>
      <c r="E909" s="291">
        <v>4866</v>
      </c>
      <c r="F909" s="321">
        <v>267.159884915742</v>
      </c>
      <c r="G909" s="14" t="s">
        <v>2005</v>
      </c>
    </row>
    <row r="910" spans="1:7" x14ac:dyDescent="0.2">
      <c r="A910" s="269" t="s">
        <v>2006</v>
      </c>
      <c r="B910" s="376" t="str">
        <f t="shared" si="14"/>
        <v>Wishaw North</v>
      </c>
      <c r="C910" s="269" t="s">
        <v>132</v>
      </c>
      <c r="D910" s="290">
        <v>19</v>
      </c>
      <c r="E910" s="291">
        <v>6089</v>
      </c>
      <c r="F910" s="321">
        <v>312.03810149449799</v>
      </c>
      <c r="G910" s="14" t="s">
        <v>2007</v>
      </c>
    </row>
    <row r="911" spans="1:7" x14ac:dyDescent="0.2">
      <c r="A911" s="269" t="s">
        <v>2008</v>
      </c>
      <c r="B911" s="376" t="str">
        <f t="shared" si="14"/>
        <v>Coltness</v>
      </c>
      <c r="C911" s="269" t="s">
        <v>132</v>
      </c>
      <c r="D911" s="290">
        <v>13</v>
      </c>
      <c r="E911" s="291">
        <v>3743</v>
      </c>
      <c r="F911" s="321">
        <v>347.31498797755802</v>
      </c>
      <c r="G911" s="14" t="s">
        <v>2009</v>
      </c>
    </row>
    <row r="912" spans="1:7" x14ac:dyDescent="0.2">
      <c r="A912" s="269" t="s">
        <v>2010</v>
      </c>
      <c r="B912" s="376" t="str">
        <f t="shared" si="14"/>
        <v>Wishaw East</v>
      </c>
      <c r="C912" s="269" t="s">
        <v>132</v>
      </c>
      <c r="D912" s="290">
        <v>7</v>
      </c>
      <c r="E912" s="291">
        <v>2748</v>
      </c>
      <c r="F912" s="321">
        <v>254.73071324599701</v>
      </c>
      <c r="G912" s="14" t="s">
        <v>2011</v>
      </c>
    </row>
    <row r="913" spans="1:7" x14ac:dyDescent="0.2">
      <c r="A913" s="269" t="s">
        <v>2012</v>
      </c>
      <c r="B913" s="376" t="str">
        <f t="shared" si="14"/>
        <v>Newmains</v>
      </c>
      <c r="C913" s="269" t="s">
        <v>132</v>
      </c>
      <c r="D913" s="290">
        <v>9</v>
      </c>
      <c r="E913" s="291">
        <v>5516</v>
      </c>
      <c r="F913" s="321">
        <v>163.16171138506201</v>
      </c>
      <c r="G913" s="14" t="s">
        <v>2013</v>
      </c>
    </row>
    <row r="914" spans="1:7" x14ac:dyDescent="0.2">
      <c r="A914" s="269" t="s">
        <v>2014</v>
      </c>
      <c r="B914" s="376" t="str">
        <f t="shared" si="14"/>
        <v>Allanton - Newmains Rural</v>
      </c>
      <c r="C914" s="269" t="s">
        <v>132</v>
      </c>
      <c r="D914" s="290">
        <v>15</v>
      </c>
      <c r="E914" s="291">
        <v>3826</v>
      </c>
      <c r="F914" s="321">
        <v>392.05436487192901</v>
      </c>
      <c r="G914" s="14" t="s">
        <v>2015</v>
      </c>
    </row>
    <row r="915" spans="1:7" x14ac:dyDescent="0.2">
      <c r="A915" s="269" t="s">
        <v>2016</v>
      </c>
      <c r="B915" s="376" t="str">
        <f t="shared" si="14"/>
        <v>Shotts</v>
      </c>
      <c r="C915" s="269" t="s">
        <v>132</v>
      </c>
      <c r="D915" s="290">
        <v>12</v>
      </c>
      <c r="E915" s="291">
        <v>4314</v>
      </c>
      <c r="F915" s="321">
        <v>278.16411682892902</v>
      </c>
      <c r="G915" s="14" t="s">
        <v>2017</v>
      </c>
    </row>
    <row r="916" spans="1:7" x14ac:dyDescent="0.2">
      <c r="A916" s="269" t="s">
        <v>2018</v>
      </c>
      <c r="B916" s="376" t="str">
        <f t="shared" si="14"/>
        <v>Stane</v>
      </c>
      <c r="C916" s="269" t="s">
        <v>132</v>
      </c>
      <c r="D916" s="290">
        <v>4</v>
      </c>
      <c r="E916" s="291">
        <v>2896</v>
      </c>
      <c r="F916" s="321">
        <v>138.121546961326</v>
      </c>
      <c r="G916" s="14" t="s">
        <v>2019</v>
      </c>
    </row>
    <row r="917" spans="1:7" x14ac:dyDescent="0.2">
      <c r="A917" s="269" t="s">
        <v>2020</v>
      </c>
      <c r="B917" s="376" t="str">
        <f t="shared" si="14"/>
        <v>Harthill and Salsburgh</v>
      </c>
      <c r="C917" s="269" t="s">
        <v>132</v>
      </c>
      <c r="D917" s="290">
        <v>13</v>
      </c>
      <c r="E917" s="291">
        <v>5862</v>
      </c>
      <c r="F917" s="321">
        <v>221.76731490958699</v>
      </c>
      <c r="G917" s="14" t="s">
        <v>2021</v>
      </c>
    </row>
    <row r="918" spans="1:7" x14ac:dyDescent="0.2">
      <c r="A918" s="269" t="s">
        <v>2022</v>
      </c>
      <c r="B918" s="376" t="str">
        <f t="shared" si="14"/>
        <v>Cleland</v>
      </c>
      <c r="C918" s="269" t="s">
        <v>132</v>
      </c>
      <c r="D918" s="290">
        <v>14</v>
      </c>
      <c r="E918" s="291">
        <v>5224</v>
      </c>
      <c r="F918" s="321">
        <v>267.99387442572697</v>
      </c>
      <c r="G918" s="14" t="s">
        <v>2023</v>
      </c>
    </row>
    <row r="919" spans="1:7" x14ac:dyDescent="0.2">
      <c r="A919" s="269" t="s">
        <v>2024</v>
      </c>
      <c r="B919" s="376" t="str">
        <f t="shared" si="14"/>
        <v>Newarthill</v>
      </c>
      <c r="C919" s="269" t="s">
        <v>132</v>
      </c>
      <c r="D919" s="290">
        <v>16</v>
      </c>
      <c r="E919" s="291">
        <v>2994</v>
      </c>
      <c r="F919" s="321">
        <v>534.40213760855102</v>
      </c>
      <c r="G919" s="14" t="s">
        <v>2025</v>
      </c>
    </row>
    <row r="920" spans="1:7" x14ac:dyDescent="0.2">
      <c r="A920" s="269" t="s">
        <v>2026</v>
      </c>
      <c r="B920" s="376" t="str">
        <f t="shared" si="14"/>
        <v>Carfin North</v>
      </c>
      <c r="C920" s="269" t="s">
        <v>132</v>
      </c>
      <c r="D920" s="290">
        <v>9</v>
      </c>
      <c r="E920" s="291">
        <v>3992</v>
      </c>
      <c r="F920" s="321">
        <v>225.450901803607</v>
      </c>
      <c r="G920" s="14" t="s">
        <v>2027</v>
      </c>
    </row>
    <row r="921" spans="1:7" x14ac:dyDescent="0.2">
      <c r="A921" s="269" t="s">
        <v>2028</v>
      </c>
      <c r="B921" s="376" t="str">
        <f t="shared" si="14"/>
        <v>Clydesdale and New Stevenston</v>
      </c>
      <c r="C921" s="269" t="s">
        <v>132</v>
      </c>
      <c r="D921" s="290">
        <v>8</v>
      </c>
      <c r="E921" s="291">
        <v>3595</v>
      </c>
      <c r="F921" s="321">
        <v>222.53129346314299</v>
      </c>
      <c r="G921" s="14" t="s">
        <v>2029</v>
      </c>
    </row>
    <row r="922" spans="1:7" x14ac:dyDescent="0.2">
      <c r="A922" s="269" t="s">
        <v>2030</v>
      </c>
      <c r="B922" s="376" t="str">
        <f t="shared" si="14"/>
        <v>Carfin and Cleekhimin</v>
      </c>
      <c r="C922" s="269" t="s">
        <v>132</v>
      </c>
      <c r="D922" s="290">
        <v>6</v>
      </c>
      <c r="E922" s="291">
        <v>5393</v>
      </c>
      <c r="F922" s="321">
        <v>111.25533098461</v>
      </c>
      <c r="G922" s="14" t="s">
        <v>2031</v>
      </c>
    </row>
    <row r="923" spans="1:7" x14ac:dyDescent="0.2">
      <c r="A923" s="269" t="s">
        <v>2032</v>
      </c>
      <c r="B923" s="376" t="str">
        <f t="shared" si="14"/>
        <v>Motherwell South</v>
      </c>
      <c r="C923" s="269" t="s">
        <v>132</v>
      </c>
      <c r="D923" s="290">
        <v>20</v>
      </c>
      <c r="E923" s="291">
        <v>3710</v>
      </c>
      <c r="F923" s="321">
        <v>539.08355795148304</v>
      </c>
      <c r="G923" s="14" t="s">
        <v>2033</v>
      </c>
    </row>
    <row r="924" spans="1:7" x14ac:dyDescent="0.2">
      <c r="A924" s="269" t="s">
        <v>2034</v>
      </c>
      <c r="B924" s="376" t="str">
        <f t="shared" si="14"/>
        <v>Ladywell</v>
      </c>
      <c r="C924" s="269" t="s">
        <v>132</v>
      </c>
      <c r="D924" s="290">
        <v>10</v>
      </c>
      <c r="E924" s="291">
        <v>4424</v>
      </c>
      <c r="F924" s="321">
        <v>226.03978300180799</v>
      </c>
      <c r="G924" s="14" t="s">
        <v>2035</v>
      </c>
    </row>
    <row r="925" spans="1:7" x14ac:dyDescent="0.2">
      <c r="A925" s="269" t="s">
        <v>2036</v>
      </c>
      <c r="B925" s="376" t="str">
        <f t="shared" si="14"/>
        <v>Motherwell West</v>
      </c>
      <c r="C925" s="269" t="s">
        <v>132</v>
      </c>
      <c r="D925" s="290">
        <v>10</v>
      </c>
      <c r="E925" s="291">
        <v>4080</v>
      </c>
      <c r="F925" s="321">
        <v>245.09803921568599</v>
      </c>
      <c r="G925" s="14" t="s">
        <v>2037</v>
      </c>
    </row>
    <row r="926" spans="1:7" x14ac:dyDescent="0.2">
      <c r="A926" s="269" t="s">
        <v>2038</v>
      </c>
      <c r="B926" s="376" t="str">
        <f t="shared" si="14"/>
        <v>Motherwell North</v>
      </c>
      <c r="C926" s="269" t="s">
        <v>132</v>
      </c>
      <c r="D926" s="290">
        <v>13</v>
      </c>
      <c r="E926" s="291">
        <v>3010</v>
      </c>
      <c r="F926" s="321">
        <v>431.89368770764099</v>
      </c>
      <c r="G926" s="14" t="s">
        <v>2039</v>
      </c>
    </row>
    <row r="927" spans="1:7" x14ac:dyDescent="0.2">
      <c r="A927" s="269" t="s">
        <v>2040</v>
      </c>
      <c r="B927" s="376" t="str">
        <f t="shared" si="14"/>
        <v>Forgewood</v>
      </c>
      <c r="C927" s="269" t="s">
        <v>132</v>
      </c>
      <c r="D927" s="290">
        <v>24</v>
      </c>
      <c r="E927" s="291">
        <v>4791</v>
      </c>
      <c r="F927" s="321">
        <v>500.93926111459001</v>
      </c>
      <c r="G927" s="14" t="s">
        <v>2041</v>
      </c>
    </row>
    <row r="928" spans="1:7" x14ac:dyDescent="0.2">
      <c r="A928" s="269" t="s">
        <v>2042</v>
      </c>
      <c r="B928" s="376" t="str">
        <f t="shared" si="14"/>
        <v>Holytown</v>
      </c>
      <c r="C928" s="269" t="s">
        <v>132</v>
      </c>
      <c r="D928" s="290">
        <v>13</v>
      </c>
      <c r="E928" s="291">
        <v>5257</v>
      </c>
      <c r="F928" s="321">
        <v>247.28932851436201</v>
      </c>
      <c r="G928" s="14" t="s">
        <v>2043</v>
      </c>
    </row>
    <row r="929" spans="1:7" x14ac:dyDescent="0.2">
      <c r="A929" s="269" t="s">
        <v>2044</v>
      </c>
      <c r="B929" s="376" t="str">
        <f t="shared" si="14"/>
        <v>Milnwood</v>
      </c>
      <c r="C929" s="269" t="s">
        <v>132</v>
      </c>
      <c r="D929" s="290">
        <v>14</v>
      </c>
      <c r="E929" s="291">
        <v>4855</v>
      </c>
      <c r="F929" s="321">
        <v>288.36251287332698</v>
      </c>
      <c r="G929" s="14" t="s">
        <v>2045</v>
      </c>
    </row>
    <row r="930" spans="1:7" x14ac:dyDescent="0.2">
      <c r="A930" s="269" t="s">
        <v>2046</v>
      </c>
      <c r="B930" s="376" t="str">
        <f t="shared" si="14"/>
        <v>Orbiston</v>
      </c>
      <c r="C930" s="269" t="s">
        <v>132</v>
      </c>
      <c r="D930" s="290">
        <v>13</v>
      </c>
      <c r="E930" s="291">
        <v>4983</v>
      </c>
      <c r="F930" s="321">
        <v>260.88701585390299</v>
      </c>
      <c r="G930" s="14" t="s">
        <v>2047</v>
      </c>
    </row>
    <row r="931" spans="1:7" x14ac:dyDescent="0.2">
      <c r="A931" s="269" t="s">
        <v>2048</v>
      </c>
      <c r="B931" s="376" t="str">
        <f t="shared" si="14"/>
        <v>Bellshill South</v>
      </c>
      <c r="C931" s="269" t="s">
        <v>132</v>
      </c>
      <c r="D931" s="290">
        <v>21</v>
      </c>
      <c r="E931" s="291">
        <v>4583</v>
      </c>
      <c r="F931" s="321">
        <v>458.215142919485</v>
      </c>
      <c r="G931" s="14" t="s">
        <v>2049</v>
      </c>
    </row>
    <row r="932" spans="1:7" x14ac:dyDescent="0.2">
      <c r="A932" s="269" t="s">
        <v>2050</v>
      </c>
      <c r="B932" s="376" t="str">
        <f t="shared" si="14"/>
        <v>Hattonrigg</v>
      </c>
      <c r="C932" s="269" t="s">
        <v>132</v>
      </c>
      <c r="D932" s="290">
        <v>23</v>
      </c>
      <c r="E932" s="291">
        <v>2426</v>
      </c>
      <c r="F932" s="321">
        <v>948.06265457543304</v>
      </c>
      <c r="G932" s="14" t="s">
        <v>2051</v>
      </c>
    </row>
    <row r="933" spans="1:7" x14ac:dyDescent="0.2">
      <c r="A933" s="269" t="s">
        <v>2052</v>
      </c>
      <c r="B933" s="376" t="str">
        <f t="shared" si="14"/>
        <v>Bellshill Central</v>
      </c>
      <c r="C933" s="269" t="s">
        <v>132</v>
      </c>
      <c r="D933" s="290">
        <v>14</v>
      </c>
      <c r="E933" s="291">
        <v>3410</v>
      </c>
      <c r="F933" s="321">
        <v>410.55718475073297</v>
      </c>
      <c r="G933" s="14" t="s">
        <v>2053</v>
      </c>
    </row>
    <row r="934" spans="1:7" x14ac:dyDescent="0.2">
      <c r="A934" s="269" t="s">
        <v>2054</v>
      </c>
      <c r="B934" s="376" t="str">
        <f t="shared" si="14"/>
        <v>Fallside</v>
      </c>
      <c r="C934" s="269" t="s">
        <v>132</v>
      </c>
      <c r="D934" s="290">
        <v>34</v>
      </c>
      <c r="E934" s="291">
        <v>5018</v>
      </c>
      <c r="F934" s="321">
        <v>677.56078118772405</v>
      </c>
      <c r="G934" s="14" t="s">
        <v>2055</v>
      </c>
    </row>
    <row r="935" spans="1:7" x14ac:dyDescent="0.2">
      <c r="A935" s="269" t="s">
        <v>2056</v>
      </c>
      <c r="B935" s="376" t="str">
        <f t="shared" si="14"/>
        <v>Viewpark</v>
      </c>
      <c r="C935" s="269" t="s">
        <v>132</v>
      </c>
      <c r="D935" s="290">
        <v>19</v>
      </c>
      <c r="E935" s="291">
        <v>5751</v>
      </c>
      <c r="F935" s="321">
        <v>330.37732568248998</v>
      </c>
      <c r="G935" s="14" t="s">
        <v>2057</v>
      </c>
    </row>
    <row r="936" spans="1:7" x14ac:dyDescent="0.2">
      <c r="A936" s="269" t="s">
        <v>2058</v>
      </c>
      <c r="B936" s="376" t="str">
        <f t="shared" si="14"/>
        <v>Birkenshaw</v>
      </c>
      <c r="C936" s="269" t="s">
        <v>132</v>
      </c>
      <c r="D936" s="290">
        <v>10</v>
      </c>
      <c r="E936" s="291">
        <v>4634</v>
      </c>
      <c r="F936" s="321">
        <v>215.79628830384101</v>
      </c>
      <c r="G936" s="14" t="s">
        <v>2059</v>
      </c>
    </row>
    <row r="937" spans="1:7" x14ac:dyDescent="0.2">
      <c r="A937" s="269" t="s">
        <v>2060</v>
      </c>
      <c r="B937" s="376" t="str">
        <f t="shared" si="14"/>
        <v>Kirkwood and Bargeddie</v>
      </c>
      <c r="C937" s="269" t="s">
        <v>132</v>
      </c>
      <c r="D937" s="290">
        <v>20</v>
      </c>
      <c r="E937" s="291">
        <v>6196</v>
      </c>
      <c r="F937" s="321">
        <v>322.788896061976</v>
      </c>
      <c r="G937" s="14" t="s">
        <v>2061</v>
      </c>
    </row>
    <row r="938" spans="1:7" x14ac:dyDescent="0.2">
      <c r="A938" s="269" t="s">
        <v>2062</v>
      </c>
      <c r="B938" s="376" t="str">
        <f t="shared" si="14"/>
        <v>Kirkshaws</v>
      </c>
      <c r="C938" s="269" t="s">
        <v>132</v>
      </c>
      <c r="D938" s="290">
        <v>11</v>
      </c>
      <c r="E938" s="291">
        <v>5865</v>
      </c>
      <c r="F938" s="321">
        <v>187.55328218243801</v>
      </c>
      <c r="G938" s="14" t="s">
        <v>2063</v>
      </c>
    </row>
    <row r="939" spans="1:7" x14ac:dyDescent="0.2">
      <c r="A939" s="269" t="s">
        <v>2064</v>
      </c>
      <c r="B939" s="376" t="str">
        <f t="shared" si="14"/>
        <v>Dundyvan</v>
      </c>
      <c r="C939" s="269" t="s">
        <v>132</v>
      </c>
      <c r="D939" s="290">
        <v>37</v>
      </c>
      <c r="E939" s="291">
        <v>6255</v>
      </c>
      <c r="F939" s="321">
        <v>591.52677857713797</v>
      </c>
      <c r="G939" s="14" t="s">
        <v>2065</v>
      </c>
    </row>
    <row r="940" spans="1:7" x14ac:dyDescent="0.2">
      <c r="A940" s="269" t="s">
        <v>2066</v>
      </c>
      <c r="B940" s="376" t="str">
        <f t="shared" si="14"/>
        <v>Drumpellier and Langloan</v>
      </c>
      <c r="C940" s="269" t="s">
        <v>132</v>
      </c>
      <c r="D940" s="290">
        <v>8</v>
      </c>
      <c r="E940" s="291">
        <v>2429</v>
      </c>
      <c r="F940" s="321">
        <v>329.35364347468101</v>
      </c>
      <c r="G940" s="14" t="s">
        <v>2067</v>
      </c>
    </row>
    <row r="941" spans="1:7" x14ac:dyDescent="0.2">
      <c r="A941" s="269" t="s">
        <v>2068</v>
      </c>
      <c r="B941" s="376" t="str">
        <f t="shared" si="14"/>
        <v>Coatbridge West</v>
      </c>
      <c r="C941" s="269" t="s">
        <v>132</v>
      </c>
      <c r="D941" s="290">
        <v>20</v>
      </c>
      <c r="E941" s="291">
        <v>4046</v>
      </c>
      <c r="F941" s="321">
        <v>494.31537320810702</v>
      </c>
      <c r="G941" s="14" t="s">
        <v>2069</v>
      </c>
    </row>
    <row r="942" spans="1:7" x14ac:dyDescent="0.2">
      <c r="A942" s="269" t="s">
        <v>2070</v>
      </c>
      <c r="B942" s="376" t="str">
        <f t="shared" si="14"/>
        <v>Townhead</v>
      </c>
      <c r="C942" s="269" t="s">
        <v>132</v>
      </c>
      <c r="D942" s="290">
        <v>18</v>
      </c>
      <c r="E942" s="291">
        <v>4672</v>
      </c>
      <c r="F942" s="321">
        <v>385.27397260274</v>
      </c>
      <c r="G942" s="14" t="s">
        <v>2071</v>
      </c>
    </row>
    <row r="943" spans="1:7" x14ac:dyDescent="0.2">
      <c r="A943" s="269" t="s">
        <v>2072</v>
      </c>
      <c r="B943" s="376" t="str">
        <f t="shared" si="14"/>
        <v>Sunnyside and Cliftonville</v>
      </c>
      <c r="C943" s="269" t="s">
        <v>132</v>
      </c>
      <c r="D943" s="290">
        <v>25</v>
      </c>
      <c r="E943" s="291">
        <v>3888</v>
      </c>
      <c r="F943" s="321">
        <v>643.00411522633794</v>
      </c>
      <c r="G943" s="14" t="s">
        <v>2073</v>
      </c>
    </row>
    <row r="944" spans="1:7" x14ac:dyDescent="0.2">
      <c r="A944" s="269" t="s">
        <v>2074</v>
      </c>
      <c r="B944" s="376" t="str">
        <f t="shared" si="14"/>
        <v>Cliftonville</v>
      </c>
      <c r="C944" s="269" t="s">
        <v>132</v>
      </c>
      <c r="D944" s="290">
        <v>10</v>
      </c>
      <c r="E944" s="291">
        <v>2856</v>
      </c>
      <c r="F944" s="321">
        <v>350.140056022409</v>
      </c>
      <c r="G944" s="14" t="s">
        <v>2075</v>
      </c>
    </row>
    <row r="945" spans="1:7" x14ac:dyDescent="0.2">
      <c r="A945" s="269" t="s">
        <v>2076</v>
      </c>
      <c r="B945" s="376" t="str">
        <f t="shared" si="14"/>
        <v>Shawhead and Whifflet</v>
      </c>
      <c r="C945" s="269" t="s">
        <v>132</v>
      </c>
      <c r="D945" s="290">
        <v>8</v>
      </c>
      <c r="E945" s="291">
        <v>3280</v>
      </c>
      <c r="F945" s="321">
        <v>243.90243902438999</v>
      </c>
      <c r="G945" s="14" t="s">
        <v>2077</v>
      </c>
    </row>
    <row r="946" spans="1:7" x14ac:dyDescent="0.2">
      <c r="A946" s="269" t="s">
        <v>2078</v>
      </c>
      <c r="B946" s="376" t="str">
        <f t="shared" si="14"/>
        <v>Greenend and Carnbroe</v>
      </c>
      <c r="C946" s="269" t="s">
        <v>132</v>
      </c>
      <c r="D946" s="290">
        <v>21</v>
      </c>
      <c r="E946" s="291">
        <v>6214</v>
      </c>
      <c r="F946" s="321">
        <v>337.94657225619602</v>
      </c>
      <c r="G946" s="14" t="s">
        <v>2079</v>
      </c>
    </row>
    <row r="947" spans="1:7" x14ac:dyDescent="0.2">
      <c r="A947" s="269" t="s">
        <v>2080</v>
      </c>
      <c r="B947" s="376" t="str">
        <f t="shared" si="14"/>
        <v>Calderbank and Brownsburn</v>
      </c>
      <c r="C947" s="269" t="s">
        <v>132</v>
      </c>
      <c r="D947" s="290">
        <v>10</v>
      </c>
      <c r="E947" s="291">
        <v>2374</v>
      </c>
      <c r="F947" s="321">
        <v>421.22999157539999</v>
      </c>
      <c r="G947" s="14" t="s">
        <v>2081</v>
      </c>
    </row>
    <row r="948" spans="1:7" x14ac:dyDescent="0.2">
      <c r="A948" s="269" t="s">
        <v>2082</v>
      </c>
      <c r="B948" s="376" t="str">
        <f t="shared" si="14"/>
        <v>Chapelhall West</v>
      </c>
      <c r="C948" s="269" t="s">
        <v>132</v>
      </c>
      <c r="D948" s="290">
        <v>4</v>
      </c>
      <c r="E948" s="291">
        <v>2524</v>
      </c>
      <c r="F948" s="321">
        <v>158.478605388273</v>
      </c>
      <c r="G948" s="14" t="s">
        <v>2083</v>
      </c>
    </row>
    <row r="949" spans="1:7" x14ac:dyDescent="0.2">
      <c r="A949" s="269" t="s">
        <v>2084</v>
      </c>
      <c r="B949" s="376" t="str">
        <f t="shared" si="14"/>
        <v>Chapelhall East</v>
      </c>
      <c r="C949" s="269" t="s">
        <v>132</v>
      </c>
      <c r="D949" s="290">
        <v>6</v>
      </c>
      <c r="E949" s="291">
        <v>4151</v>
      </c>
      <c r="F949" s="321">
        <v>144.543483497952</v>
      </c>
      <c r="G949" s="14" t="s">
        <v>2085</v>
      </c>
    </row>
    <row r="950" spans="1:7" x14ac:dyDescent="0.2">
      <c r="A950" s="269" t="s">
        <v>2086</v>
      </c>
      <c r="B950" s="376" t="str">
        <f t="shared" si="14"/>
        <v>Craigneuk Airdrie</v>
      </c>
      <c r="C950" s="269" t="s">
        <v>132</v>
      </c>
      <c r="D950" s="290">
        <v>9</v>
      </c>
      <c r="E950" s="291">
        <v>3401</v>
      </c>
      <c r="F950" s="321">
        <v>264.62805057336101</v>
      </c>
      <c r="G950" s="14" t="s">
        <v>2087</v>
      </c>
    </row>
    <row r="951" spans="1:7" x14ac:dyDescent="0.2">
      <c r="A951" s="269" t="s">
        <v>2088</v>
      </c>
      <c r="B951" s="376" t="str">
        <f t="shared" si="14"/>
        <v>Petersburn</v>
      </c>
      <c r="C951" s="269" t="s">
        <v>132</v>
      </c>
      <c r="D951" s="290">
        <v>6</v>
      </c>
      <c r="E951" s="291">
        <v>3817</v>
      </c>
      <c r="F951" s="321">
        <v>157.19151165836999</v>
      </c>
      <c r="G951" s="14" t="s">
        <v>2089</v>
      </c>
    </row>
    <row r="952" spans="1:7" x14ac:dyDescent="0.2">
      <c r="A952" s="269" t="s">
        <v>2090</v>
      </c>
      <c r="B952" s="376" t="str">
        <f t="shared" si="14"/>
        <v>Gartlea</v>
      </c>
      <c r="C952" s="269" t="s">
        <v>132</v>
      </c>
      <c r="D952" s="290">
        <v>11</v>
      </c>
      <c r="E952" s="291">
        <v>2993</v>
      </c>
      <c r="F952" s="321">
        <v>367.52422318743697</v>
      </c>
      <c r="G952" s="14" t="s">
        <v>2091</v>
      </c>
    </row>
    <row r="953" spans="1:7" x14ac:dyDescent="0.2">
      <c r="A953" s="269" t="s">
        <v>2092</v>
      </c>
      <c r="B953" s="376" t="str">
        <f t="shared" si="14"/>
        <v>Cairnhill</v>
      </c>
      <c r="C953" s="269" t="s">
        <v>132</v>
      </c>
      <c r="D953" s="290">
        <v>11</v>
      </c>
      <c r="E953" s="291">
        <v>4627</v>
      </c>
      <c r="F953" s="321">
        <v>237.73503349902799</v>
      </c>
      <c r="G953" s="14" t="s">
        <v>2093</v>
      </c>
    </row>
    <row r="954" spans="1:7" x14ac:dyDescent="0.2">
      <c r="A954" s="269" t="s">
        <v>2094</v>
      </c>
      <c r="B954" s="376" t="str">
        <f t="shared" si="14"/>
        <v>Coatdyke and Whinhall</v>
      </c>
      <c r="C954" s="269" t="s">
        <v>132</v>
      </c>
      <c r="D954" s="290">
        <v>23</v>
      </c>
      <c r="E954" s="291">
        <v>5567</v>
      </c>
      <c r="F954" s="321">
        <v>413.14891323872803</v>
      </c>
      <c r="G954" s="14" t="s">
        <v>2095</v>
      </c>
    </row>
    <row r="955" spans="1:7" x14ac:dyDescent="0.2">
      <c r="A955" s="269" t="s">
        <v>2096</v>
      </c>
      <c r="B955" s="376" t="str">
        <f t="shared" si="14"/>
        <v>Thrashbush</v>
      </c>
      <c r="C955" s="269" t="s">
        <v>132</v>
      </c>
      <c r="D955" s="290">
        <v>19</v>
      </c>
      <c r="E955" s="291">
        <v>5130</v>
      </c>
      <c r="F955" s="321">
        <v>370.37037037036998</v>
      </c>
      <c r="G955" s="14" t="s">
        <v>2097</v>
      </c>
    </row>
    <row r="956" spans="1:7" x14ac:dyDescent="0.2">
      <c r="A956" s="269" t="s">
        <v>2098</v>
      </c>
      <c r="B956" s="376" t="str">
        <f t="shared" si="14"/>
        <v>Airdrie North</v>
      </c>
      <c r="C956" s="269" t="s">
        <v>132</v>
      </c>
      <c r="D956" s="290">
        <v>24</v>
      </c>
      <c r="E956" s="291">
        <v>5108</v>
      </c>
      <c r="F956" s="321">
        <v>469.85121378230201</v>
      </c>
      <c r="G956" s="14" t="s">
        <v>2099</v>
      </c>
    </row>
    <row r="957" spans="1:7" x14ac:dyDescent="0.2">
      <c r="A957" s="269" t="s">
        <v>2100</v>
      </c>
      <c r="B957" s="376" t="str">
        <f t="shared" si="14"/>
        <v>Drumgelloch</v>
      </c>
      <c r="C957" s="269" t="s">
        <v>132</v>
      </c>
      <c r="D957" s="290">
        <v>16</v>
      </c>
      <c r="E957" s="291">
        <v>4327</v>
      </c>
      <c r="F957" s="321">
        <v>369.77120406748298</v>
      </c>
      <c r="G957" s="14" t="s">
        <v>2101</v>
      </c>
    </row>
    <row r="958" spans="1:7" x14ac:dyDescent="0.2">
      <c r="A958" s="269" t="s">
        <v>2102</v>
      </c>
      <c r="B958" s="376" t="str">
        <f t="shared" si="14"/>
        <v>Caldercruix and Plains</v>
      </c>
      <c r="C958" s="269" t="s">
        <v>132</v>
      </c>
      <c r="D958" s="290">
        <v>16</v>
      </c>
      <c r="E958" s="291">
        <v>5988</v>
      </c>
      <c r="F958" s="321">
        <v>267.201068804275</v>
      </c>
      <c r="G958" s="14" t="s">
        <v>2103</v>
      </c>
    </row>
    <row r="959" spans="1:7" x14ac:dyDescent="0.2">
      <c r="A959" s="269" t="s">
        <v>2104</v>
      </c>
      <c r="B959" s="376" t="str">
        <f t="shared" si="14"/>
        <v>Glenmavis and Greengairs</v>
      </c>
      <c r="C959" s="269" t="s">
        <v>132</v>
      </c>
      <c r="D959" s="290">
        <v>13</v>
      </c>
      <c r="E959" s="291">
        <v>5984</v>
      </c>
      <c r="F959" s="321">
        <v>217.24598930481301</v>
      </c>
      <c r="G959" s="14" t="s">
        <v>2105</v>
      </c>
    </row>
    <row r="960" spans="1:7" x14ac:dyDescent="0.2">
      <c r="A960" s="269" t="s">
        <v>2106</v>
      </c>
      <c r="B960" s="376" t="str">
        <f t="shared" si="14"/>
        <v>Gartcosh and Marnock</v>
      </c>
      <c r="C960" s="269" t="s">
        <v>132</v>
      </c>
      <c r="D960" s="290">
        <v>7</v>
      </c>
      <c r="E960" s="291">
        <v>7590</v>
      </c>
      <c r="F960" s="321">
        <v>92.226613965744406</v>
      </c>
      <c r="G960" s="14" t="s">
        <v>2107</v>
      </c>
    </row>
    <row r="961" spans="1:7" x14ac:dyDescent="0.2">
      <c r="A961" s="269" t="s">
        <v>2108</v>
      </c>
      <c r="B961" s="376" t="str">
        <f t="shared" si="14"/>
        <v>Cardowan and Millerston</v>
      </c>
      <c r="C961" s="269" t="s">
        <v>132</v>
      </c>
      <c r="D961" s="290">
        <v>10</v>
      </c>
      <c r="E961" s="291">
        <v>4970</v>
      </c>
      <c r="F961" s="321">
        <v>201.207243460765</v>
      </c>
      <c r="G961" s="14" t="s">
        <v>2109</v>
      </c>
    </row>
    <row r="962" spans="1:7" x14ac:dyDescent="0.2">
      <c r="A962" s="269" t="s">
        <v>2110</v>
      </c>
      <c r="B962" s="376" t="str">
        <f t="shared" si="14"/>
        <v>Stepps</v>
      </c>
      <c r="C962" s="269" t="s">
        <v>132</v>
      </c>
      <c r="D962" s="290">
        <v>3</v>
      </c>
      <c r="E962" s="291">
        <v>3257</v>
      </c>
      <c r="F962" s="321">
        <v>92.109303039606999</v>
      </c>
      <c r="G962" s="14" t="s">
        <v>2111</v>
      </c>
    </row>
    <row r="963" spans="1:7" x14ac:dyDescent="0.2">
      <c r="A963" s="269" t="s">
        <v>2112</v>
      </c>
      <c r="B963" s="376" t="str">
        <f t="shared" si="14"/>
        <v>Chryston and Muirhead</v>
      </c>
      <c r="C963" s="269" t="s">
        <v>132</v>
      </c>
      <c r="D963" s="290">
        <v>10</v>
      </c>
      <c r="E963" s="291">
        <v>4105</v>
      </c>
      <c r="F963" s="321">
        <v>243.605359317905</v>
      </c>
      <c r="G963" s="14" t="s">
        <v>2113</v>
      </c>
    </row>
    <row r="964" spans="1:7" x14ac:dyDescent="0.2">
      <c r="A964" s="269" t="s">
        <v>2114</v>
      </c>
      <c r="B964" s="376" t="str">
        <f t="shared" ref="B964:B1027" si="15">HYPERLINK(CONCATENATE("https://statistics.gov.scot/atlas/resource?uri=http%3A%2F%2Fstatistics.gov.scot%2Fid%2Fstatistical-geography%2F",A964),G964)</f>
        <v>Moodiesburn West</v>
      </c>
      <c r="C964" s="269" t="s">
        <v>132</v>
      </c>
      <c r="D964" s="290">
        <v>11</v>
      </c>
      <c r="E964" s="291">
        <v>3458</v>
      </c>
      <c r="F964" s="321">
        <v>318.10294968189697</v>
      </c>
      <c r="G964" s="14" t="s">
        <v>2115</v>
      </c>
    </row>
    <row r="965" spans="1:7" x14ac:dyDescent="0.2">
      <c r="A965" s="269" t="s">
        <v>2116</v>
      </c>
      <c r="B965" s="376" t="str">
        <f t="shared" si="15"/>
        <v>Moodiesburn East</v>
      </c>
      <c r="C965" s="269" t="s">
        <v>132</v>
      </c>
      <c r="D965" s="290">
        <v>9</v>
      </c>
      <c r="E965" s="291">
        <v>3488</v>
      </c>
      <c r="F965" s="321">
        <v>258.02752293577998</v>
      </c>
      <c r="G965" s="14" t="s">
        <v>2117</v>
      </c>
    </row>
    <row r="966" spans="1:7" x14ac:dyDescent="0.2">
      <c r="A966" s="269" t="s">
        <v>2118</v>
      </c>
      <c r="B966" s="376" t="str">
        <f t="shared" si="15"/>
        <v>Westfield</v>
      </c>
      <c r="C966" s="269" t="s">
        <v>132</v>
      </c>
      <c r="D966" s="290">
        <v>10</v>
      </c>
      <c r="E966" s="291">
        <v>6341</v>
      </c>
      <c r="F966" s="321">
        <v>157.703832203123</v>
      </c>
      <c r="G966" s="14" t="s">
        <v>2119</v>
      </c>
    </row>
    <row r="967" spans="1:7" x14ac:dyDescent="0.2">
      <c r="A967" s="269" t="s">
        <v>2120</v>
      </c>
      <c r="B967" s="376" t="str">
        <f t="shared" si="15"/>
        <v>Condorrat</v>
      </c>
      <c r="C967" s="269" t="s">
        <v>132</v>
      </c>
      <c r="D967" s="290">
        <v>20</v>
      </c>
      <c r="E967" s="291">
        <v>4549</v>
      </c>
      <c r="F967" s="321">
        <v>439.65706748736</v>
      </c>
      <c r="G967" s="14" t="s">
        <v>2121</v>
      </c>
    </row>
    <row r="968" spans="1:7" x14ac:dyDescent="0.2">
      <c r="A968" s="269" t="s">
        <v>2122</v>
      </c>
      <c r="B968" s="376" t="str">
        <f t="shared" si="15"/>
        <v>Greenfaulds</v>
      </c>
      <c r="C968" s="269" t="s">
        <v>132</v>
      </c>
      <c r="D968" s="290">
        <v>13</v>
      </c>
      <c r="E968" s="291">
        <v>3742</v>
      </c>
      <c r="F968" s="321">
        <v>347.407803313736</v>
      </c>
      <c r="G968" s="14" t="s">
        <v>2123</v>
      </c>
    </row>
    <row r="969" spans="1:7" x14ac:dyDescent="0.2">
      <c r="A969" s="269" t="s">
        <v>2124</v>
      </c>
      <c r="B969" s="376" t="str">
        <f t="shared" si="15"/>
        <v>Seafar</v>
      </c>
      <c r="C969" s="269" t="s">
        <v>132</v>
      </c>
      <c r="D969" s="290">
        <v>4</v>
      </c>
      <c r="E969" s="291">
        <v>3311</v>
      </c>
      <c r="F969" s="321">
        <v>120.80942313500501</v>
      </c>
      <c r="G969" s="14" t="s">
        <v>2125</v>
      </c>
    </row>
    <row r="970" spans="1:7" x14ac:dyDescent="0.2">
      <c r="A970" s="269" t="s">
        <v>2126</v>
      </c>
      <c r="B970" s="376" t="str">
        <f t="shared" si="15"/>
        <v>Cumbernauld Central</v>
      </c>
      <c r="C970" s="269" t="s">
        <v>132</v>
      </c>
      <c r="D970" s="290">
        <v>15</v>
      </c>
      <c r="E970" s="291">
        <v>4580</v>
      </c>
      <c r="F970" s="321">
        <v>327.51091703056801</v>
      </c>
      <c r="G970" s="14" t="s">
        <v>2127</v>
      </c>
    </row>
    <row r="971" spans="1:7" x14ac:dyDescent="0.2">
      <c r="A971" s="269" t="s">
        <v>2128</v>
      </c>
      <c r="B971" s="376" t="str">
        <f t="shared" si="15"/>
        <v>Kildrum</v>
      </c>
      <c r="C971" s="269" t="s">
        <v>132</v>
      </c>
      <c r="D971" s="290">
        <v>16</v>
      </c>
      <c r="E971" s="291">
        <v>3940</v>
      </c>
      <c r="F971" s="321">
        <v>406.09137055837601</v>
      </c>
      <c r="G971" s="14" t="s">
        <v>2129</v>
      </c>
    </row>
    <row r="972" spans="1:7" x14ac:dyDescent="0.2">
      <c r="A972" s="269" t="s">
        <v>2130</v>
      </c>
      <c r="B972" s="376" t="str">
        <f t="shared" si="15"/>
        <v>Abronhill South</v>
      </c>
      <c r="C972" s="269" t="s">
        <v>132</v>
      </c>
      <c r="D972" s="290">
        <v>10</v>
      </c>
      <c r="E972" s="291">
        <v>3715</v>
      </c>
      <c r="F972" s="321">
        <v>269.17900403768499</v>
      </c>
      <c r="G972" s="14" t="s">
        <v>2131</v>
      </c>
    </row>
    <row r="973" spans="1:7" x14ac:dyDescent="0.2">
      <c r="A973" s="269" t="s">
        <v>2132</v>
      </c>
      <c r="B973" s="376" t="str">
        <f t="shared" si="15"/>
        <v>Abronhill North</v>
      </c>
      <c r="C973" s="269" t="s">
        <v>132</v>
      </c>
      <c r="D973" s="290">
        <v>7</v>
      </c>
      <c r="E973" s="291">
        <v>4124</v>
      </c>
      <c r="F973" s="321">
        <v>169.738118331717</v>
      </c>
      <c r="G973" s="14" t="s">
        <v>2133</v>
      </c>
    </row>
    <row r="974" spans="1:7" x14ac:dyDescent="0.2">
      <c r="A974" s="269" t="s">
        <v>2134</v>
      </c>
      <c r="B974" s="376" t="str">
        <f t="shared" si="15"/>
        <v>Village and Castlecary</v>
      </c>
      <c r="C974" s="269" t="s">
        <v>132</v>
      </c>
      <c r="D974" s="290">
        <v>20</v>
      </c>
      <c r="E974" s="291">
        <v>3667</v>
      </c>
      <c r="F974" s="321">
        <v>545.404963185165</v>
      </c>
      <c r="G974" s="14" t="s">
        <v>2135</v>
      </c>
    </row>
    <row r="975" spans="1:7" x14ac:dyDescent="0.2">
      <c r="A975" s="269" t="s">
        <v>2136</v>
      </c>
      <c r="B975" s="376" t="str">
        <f t="shared" si="15"/>
        <v>Carrickstone</v>
      </c>
      <c r="C975" s="269" t="s">
        <v>132</v>
      </c>
      <c r="D975" s="290">
        <v>9</v>
      </c>
      <c r="E975" s="291">
        <v>4876</v>
      </c>
      <c r="F975" s="321">
        <v>184.577522559475</v>
      </c>
      <c r="G975" s="14" t="s">
        <v>2137</v>
      </c>
    </row>
    <row r="976" spans="1:7" x14ac:dyDescent="0.2">
      <c r="A976" s="269" t="s">
        <v>2138</v>
      </c>
      <c r="B976" s="376" t="str">
        <f t="shared" si="15"/>
        <v>Balloch West</v>
      </c>
      <c r="C976" s="269" t="s">
        <v>132</v>
      </c>
      <c r="D976" s="290">
        <v>4</v>
      </c>
      <c r="E976" s="291">
        <v>3424</v>
      </c>
      <c r="F976" s="321">
        <v>116.822429906542</v>
      </c>
      <c r="G976" s="14" t="s">
        <v>2139</v>
      </c>
    </row>
    <row r="977" spans="1:7" x14ac:dyDescent="0.2">
      <c r="A977" s="269" t="s">
        <v>2140</v>
      </c>
      <c r="B977" s="376" t="str">
        <f t="shared" si="15"/>
        <v>Balloch East</v>
      </c>
      <c r="C977" s="269" t="s">
        <v>132</v>
      </c>
      <c r="D977" s="290">
        <v>8</v>
      </c>
      <c r="E977" s="291">
        <v>2595</v>
      </c>
      <c r="F977" s="321">
        <v>308.28516377649299</v>
      </c>
      <c r="G977" s="14" t="s">
        <v>2141</v>
      </c>
    </row>
    <row r="978" spans="1:7" x14ac:dyDescent="0.2">
      <c r="A978" s="269" t="s">
        <v>2142</v>
      </c>
      <c r="B978" s="376" t="str">
        <f t="shared" si="15"/>
        <v>Kilsyth East and Croy</v>
      </c>
      <c r="C978" s="269" t="s">
        <v>132</v>
      </c>
      <c r="D978" s="290">
        <v>19</v>
      </c>
      <c r="E978" s="291">
        <v>8364</v>
      </c>
      <c r="F978" s="321">
        <v>227.16403634624601</v>
      </c>
      <c r="G978" s="14" t="s">
        <v>2143</v>
      </c>
    </row>
    <row r="979" spans="1:7" x14ac:dyDescent="0.2">
      <c r="A979" s="269" t="s">
        <v>2144</v>
      </c>
      <c r="B979" s="376" t="str">
        <f t="shared" si="15"/>
        <v>Kilsyth Bogside</v>
      </c>
      <c r="C979" s="269" t="s">
        <v>132</v>
      </c>
      <c r="D979" s="290">
        <v>7</v>
      </c>
      <c r="E979" s="291">
        <v>3207</v>
      </c>
      <c r="F979" s="321">
        <v>218.27252884315601</v>
      </c>
      <c r="G979" s="14" t="s">
        <v>2145</v>
      </c>
    </row>
    <row r="980" spans="1:7" x14ac:dyDescent="0.2">
      <c r="A980" s="269" t="s">
        <v>2146</v>
      </c>
      <c r="B980" s="376" t="str">
        <f t="shared" si="15"/>
        <v>Balmalloch</v>
      </c>
      <c r="C980" s="269" t="s">
        <v>132</v>
      </c>
      <c r="D980" s="290">
        <v>10</v>
      </c>
      <c r="E980" s="291">
        <v>3589</v>
      </c>
      <c r="F980" s="321">
        <v>278.62914460852602</v>
      </c>
      <c r="G980" s="14" t="s">
        <v>2147</v>
      </c>
    </row>
    <row r="981" spans="1:7" x14ac:dyDescent="0.2">
      <c r="A981" s="269" t="s">
        <v>2148</v>
      </c>
      <c r="B981" s="376" t="str">
        <f t="shared" si="15"/>
        <v>Stromness, Sandwick and Stenness</v>
      </c>
      <c r="C981" s="269" t="s">
        <v>133</v>
      </c>
      <c r="D981" s="290">
        <v>1</v>
      </c>
      <c r="E981" s="291">
        <v>3225</v>
      </c>
      <c r="F981" s="321">
        <v>31.007751937984501</v>
      </c>
      <c r="G981" s="14" t="s">
        <v>2149</v>
      </c>
    </row>
    <row r="982" spans="1:7" x14ac:dyDescent="0.2">
      <c r="A982" s="269" t="s">
        <v>2150</v>
      </c>
      <c r="B982" s="376" t="str">
        <f t="shared" si="15"/>
        <v>West Mainland</v>
      </c>
      <c r="C982" s="269" t="s">
        <v>133</v>
      </c>
      <c r="D982" s="290">
        <v>2</v>
      </c>
      <c r="E982" s="291">
        <v>4285</v>
      </c>
      <c r="F982" s="321">
        <v>46.674445740956799</v>
      </c>
      <c r="G982" s="14" t="s">
        <v>2151</v>
      </c>
    </row>
    <row r="983" spans="1:7" x14ac:dyDescent="0.2">
      <c r="A983" s="269" t="s">
        <v>2152</v>
      </c>
      <c r="B983" s="376" t="str">
        <f t="shared" si="15"/>
        <v>East Mainland</v>
      </c>
      <c r="C983" s="269" t="s">
        <v>133</v>
      </c>
      <c r="D983" s="290" t="s">
        <v>3008</v>
      </c>
      <c r="E983" s="291">
        <v>4619</v>
      </c>
      <c r="F983" s="321" t="s">
        <v>3008</v>
      </c>
      <c r="G983" s="14" t="s">
        <v>2153</v>
      </c>
    </row>
    <row r="984" spans="1:7" x14ac:dyDescent="0.2">
      <c r="A984" s="269" t="s">
        <v>2154</v>
      </c>
      <c r="B984" s="376" t="str">
        <f t="shared" si="15"/>
        <v>West Kirkwall</v>
      </c>
      <c r="C984" s="269" t="s">
        <v>133</v>
      </c>
      <c r="D984" s="290">
        <v>2</v>
      </c>
      <c r="E984" s="291">
        <v>3670</v>
      </c>
      <c r="F984" s="321">
        <v>54.495912806539501</v>
      </c>
      <c r="G984" s="14" t="s">
        <v>2155</v>
      </c>
    </row>
    <row r="985" spans="1:7" x14ac:dyDescent="0.2">
      <c r="A985" s="269" t="s">
        <v>2156</v>
      </c>
      <c r="B985" s="376" t="str">
        <f t="shared" si="15"/>
        <v>East Kirkwall</v>
      </c>
      <c r="C985" s="269" t="s">
        <v>133</v>
      </c>
      <c r="D985" s="290">
        <v>2</v>
      </c>
      <c r="E985" s="291">
        <v>2356</v>
      </c>
      <c r="F985" s="321">
        <v>84.889643463497507</v>
      </c>
      <c r="G985" s="14" t="s">
        <v>2157</v>
      </c>
    </row>
    <row r="986" spans="1:7" x14ac:dyDescent="0.2">
      <c r="A986" s="269" t="s">
        <v>2158</v>
      </c>
      <c r="B986" s="376" t="str">
        <f t="shared" si="15"/>
        <v>Isles</v>
      </c>
      <c r="C986" s="269" t="s">
        <v>133</v>
      </c>
      <c r="D986" s="290">
        <v>2</v>
      </c>
      <c r="E986" s="291">
        <v>4245</v>
      </c>
      <c r="F986" s="321">
        <v>47.1142520612485</v>
      </c>
      <c r="G986" s="14" t="s">
        <v>2159</v>
      </c>
    </row>
    <row r="987" spans="1:7" x14ac:dyDescent="0.2">
      <c r="A987" s="269" t="s">
        <v>2160</v>
      </c>
      <c r="B987" s="376" t="str">
        <f t="shared" si="15"/>
        <v>Powmill, Cleish and Scotlandwell</v>
      </c>
      <c r="C987" s="269" t="s">
        <v>145</v>
      </c>
      <c r="D987" s="290">
        <v>12</v>
      </c>
      <c r="E987" s="291">
        <v>4535</v>
      </c>
      <c r="F987" s="321">
        <v>264.60859977949298</v>
      </c>
      <c r="G987" s="14" t="s">
        <v>2161</v>
      </c>
    </row>
    <row r="988" spans="1:7" x14ac:dyDescent="0.2">
      <c r="A988" s="269" t="s">
        <v>2162</v>
      </c>
      <c r="B988" s="376" t="str">
        <f t="shared" si="15"/>
        <v>Kinross</v>
      </c>
      <c r="C988" s="269" t="s">
        <v>145</v>
      </c>
      <c r="D988" s="290">
        <v>5</v>
      </c>
      <c r="E988" s="291">
        <v>4983</v>
      </c>
      <c r="F988" s="321">
        <v>100.341159943809</v>
      </c>
      <c r="G988" s="14" t="s">
        <v>2163</v>
      </c>
    </row>
    <row r="989" spans="1:7" x14ac:dyDescent="0.2">
      <c r="A989" s="269" t="s">
        <v>2164</v>
      </c>
      <c r="B989" s="376" t="str">
        <f t="shared" si="15"/>
        <v>Milnathort and Crook of Devon</v>
      </c>
      <c r="C989" s="269" t="s">
        <v>145</v>
      </c>
      <c r="D989" s="290">
        <v>6</v>
      </c>
      <c r="E989" s="291">
        <v>3908</v>
      </c>
      <c r="F989" s="321">
        <v>153.53121801432999</v>
      </c>
      <c r="G989" s="14" t="s">
        <v>2165</v>
      </c>
    </row>
    <row r="990" spans="1:7" x14ac:dyDescent="0.2">
      <c r="A990" s="269" t="s">
        <v>2166</v>
      </c>
      <c r="B990" s="376" t="str">
        <f t="shared" si="15"/>
        <v>Muthill, Greenloaning and Gleneagles</v>
      </c>
      <c r="C990" s="269" t="s">
        <v>145</v>
      </c>
      <c r="D990" s="290">
        <v>15</v>
      </c>
      <c r="E990" s="291">
        <v>4467</v>
      </c>
      <c r="F990" s="321">
        <v>335.79583613163197</v>
      </c>
      <c r="G990" s="14" t="s">
        <v>2167</v>
      </c>
    </row>
    <row r="991" spans="1:7" x14ac:dyDescent="0.2">
      <c r="A991" s="269" t="s">
        <v>2168</v>
      </c>
      <c r="B991" s="376" t="str">
        <f t="shared" si="15"/>
        <v>Auchterarder</v>
      </c>
      <c r="C991" s="269" t="s">
        <v>145</v>
      </c>
      <c r="D991" s="290">
        <v>15</v>
      </c>
      <c r="E991" s="291">
        <v>4140</v>
      </c>
      <c r="F991" s="321">
        <v>362.31884057971001</v>
      </c>
      <c r="G991" s="14" t="s">
        <v>2169</v>
      </c>
    </row>
    <row r="992" spans="1:7" x14ac:dyDescent="0.2">
      <c r="A992" s="269" t="s">
        <v>2170</v>
      </c>
      <c r="B992" s="376" t="str">
        <f t="shared" si="15"/>
        <v>Comrie, Gilmerton and St Fillans</v>
      </c>
      <c r="C992" s="269" t="s">
        <v>145</v>
      </c>
      <c r="D992" s="290">
        <v>3</v>
      </c>
      <c r="E992" s="291">
        <v>3764</v>
      </c>
      <c r="F992" s="321">
        <v>79.702444208289094</v>
      </c>
      <c r="G992" s="14" t="s">
        <v>2171</v>
      </c>
    </row>
    <row r="993" spans="1:7" x14ac:dyDescent="0.2">
      <c r="A993" s="269" t="s">
        <v>2172</v>
      </c>
      <c r="B993" s="376" t="str">
        <f t="shared" si="15"/>
        <v>Crieff North</v>
      </c>
      <c r="C993" s="269" t="s">
        <v>145</v>
      </c>
      <c r="D993" s="290">
        <v>6</v>
      </c>
      <c r="E993" s="291">
        <v>3057</v>
      </c>
      <c r="F993" s="321">
        <v>196.27085377821399</v>
      </c>
      <c r="G993" s="14" t="s">
        <v>2173</v>
      </c>
    </row>
    <row r="994" spans="1:7" x14ac:dyDescent="0.2">
      <c r="A994" s="269" t="s">
        <v>2174</v>
      </c>
      <c r="B994" s="376" t="str">
        <f t="shared" si="15"/>
        <v>Crieff South</v>
      </c>
      <c r="C994" s="269" t="s">
        <v>145</v>
      </c>
      <c r="D994" s="290">
        <v>8</v>
      </c>
      <c r="E994" s="291">
        <v>4078</v>
      </c>
      <c r="F994" s="321">
        <v>196.17459538989701</v>
      </c>
      <c r="G994" s="14" t="s">
        <v>2175</v>
      </c>
    </row>
    <row r="995" spans="1:7" x14ac:dyDescent="0.2">
      <c r="A995" s="269" t="s">
        <v>2176</v>
      </c>
      <c r="B995" s="376" t="str">
        <f t="shared" si="15"/>
        <v>Aberuthven and Almondbank</v>
      </c>
      <c r="C995" s="269" t="s">
        <v>145</v>
      </c>
      <c r="D995" s="290">
        <v>8</v>
      </c>
      <c r="E995" s="291">
        <v>4878</v>
      </c>
      <c r="F995" s="321">
        <v>164.00164001639999</v>
      </c>
      <c r="G995" s="14" t="s">
        <v>2177</v>
      </c>
    </row>
    <row r="996" spans="1:7" x14ac:dyDescent="0.2">
      <c r="A996" s="269" t="s">
        <v>2178</v>
      </c>
      <c r="B996" s="376" t="str">
        <f t="shared" si="15"/>
        <v>Glenfarg, Dunning and Rhynd</v>
      </c>
      <c r="C996" s="269" t="s">
        <v>145</v>
      </c>
      <c r="D996" s="290">
        <v>5</v>
      </c>
      <c r="E996" s="291">
        <v>4962</v>
      </c>
      <c r="F996" s="321">
        <v>100.76582023377701</v>
      </c>
      <c r="G996" s="14" t="s">
        <v>2179</v>
      </c>
    </row>
    <row r="997" spans="1:7" x14ac:dyDescent="0.2">
      <c r="A997" s="269" t="s">
        <v>2180</v>
      </c>
      <c r="B997" s="376" t="str">
        <f t="shared" si="15"/>
        <v>Bridge of Earn and Abernethy</v>
      </c>
      <c r="C997" s="269" t="s">
        <v>145</v>
      </c>
      <c r="D997" s="290">
        <v>6</v>
      </c>
      <c r="E997" s="291">
        <v>5178</v>
      </c>
      <c r="F997" s="321">
        <v>115.874855156431</v>
      </c>
      <c r="G997" s="14" t="s">
        <v>2181</v>
      </c>
    </row>
    <row r="998" spans="1:7" x14ac:dyDescent="0.2">
      <c r="A998" s="269" t="s">
        <v>2182</v>
      </c>
      <c r="B998" s="376" t="str">
        <f t="shared" si="15"/>
        <v>Moncrieffe and Friarton</v>
      </c>
      <c r="C998" s="269" t="s">
        <v>145</v>
      </c>
      <c r="D998" s="290">
        <v>16</v>
      </c>
      <c r="E998" s="291">
        <v>3942</v>
      </c>
      <c r="F998" s="321">
        <v>405.88533739218701</v>
      </c>
      <c r="G998" s="14" t="s">
        <v>2183</v>
      </c>
    </row>
    <row r="999" spans="1:7" x14ac:dyDescent="0.2">
      <c r="A999" s="269" t="s">
        <v>2184</v>
      </c>
      <c r="B999" s="376" t="str">
        <f t="shared" si="15"/>
        <v>Viewlands, Craigie and Wellshill</v>
      </c>
      <c r="C999" s="269" t="s">
        <v>145</v>
      </c>
      <c r="D999" s="290">
        <v>10</v>
      </c>
      <c r="E999" s="291">
        <v>5659</v>
      </c>
      <c r="F999" s="321">
        <v>176.70966601873101</v>
      </c>
      <c r="G999" s="14" t="s">
        <v>2185</v>
      </c>
    </row>
    <row r="1000" spans="1:7" x14ac:dyDescent="0.2">
      <c r="A1000" s="269" t="s">
        <v>2186</v>
      </c>
      <c r="B1000" s="376" t="str">
        <f t="shared" si="15"/>
        <v>Burghmuir and Oakbank</v>
      </c>
      <c r="C1000" s="269" t="s">
        <v>145</v>
      </c>
      <c r="D1000" s="290">
        <v>9</v>
      </c>
      <c r="E1000" s="291">
        <v>4176</v>
      </c>
      <c r="F1000" s="321">
        <v>215.51724137931001</v>
      </c>
      <c r="G1000" s="14" t="s">
        <v>2187</v>
      </c>
    </row>
    <row r="1001" spans="1:7" x14ac:dyDescent="0.2">
      <c r="A1001" s="269" t="s">
        <v>2188</v>
      </c>
      <c r="B1001" s="376" t="str">
        <f t="shared" si="15"/>
        <v>Western Edge</v>
      </c>
      <c r="C1001" s="269" t="s">
        <v>145</v>
      </c>
      <c r="D1001" s="290">
        <v>11</v>
      </c>
      <c r="E1001" s="291">
        <v>4150</v>
      </c>
      <c r="F1001" s="321">
        <v>265.06024096385499</v>
      </c>
      <c r="G1001" s="14" t="s">
        <v>679</v>
      </c>
    </row>
    <row r="1002" spans="1:7" x14ac:dyDescent="0.2">
      <c r="A1002" s="269" t="s">
        <v>2189</v>
      </c>
      <c r="B1002" s="376" t="str">
        <f t="shared" si="15"/>
        <v>Letham</v>
      </c>
      <c r="C1002" s="269" t="s">
        <v>145</v>
      </c>
      <c r="D1002" s="290">
        <v>9</v>
      </c>
      <c r="E1002" s="291">
        <v>5382</v>
      </c>
      <c r="F1002" s="321">
        <v>167.224080267559</v>
      </c>
      <c r="G1002" s="14" t="s">
        <v>2190</v>
      </c>
    </row>
    <row r="1003" spans="1:7" x14ac:dyDescent="0.2">
      <c r="A1003" s="269" t="s">
        <v>2191</v>
      </c>
      <c r="B1003" s="376" t="str">
        <f t="shared" si="15"/>
        <v>Hillyland, Tulloch and Inveralmond</v>
      </c>
      <c r="C1003" s="269" t="s">
        <v>145</v>
      </c>
      <c r="D1003" s="290">
        <v>16</v>
      </c>
      <c r="E1003" s="291">
        <v>5843</v>
      </c>
      <c r="F1003" s="321">
        <v>273.83193564949499</v>
      </c>
      <c r="G1003" s="14" t="s">
        <v>2192</v>
      </c>
    </row>
    <row r="1004" spans="1:7" x14ac:dyDescent="0.2">
      <c r="A1004" s="269" t="s">
        <v>2193</v>
      </c>
      <c r="B1004" s="376" t="str">
        <f t="shared" si="15"/>
        <v>North Muirton and Old Scone</v>
      </c>
      <c r="C1004" s="269" t="s">
        <v>145</v>
      </c>
      <c r="D1004" s="290">
        <v>11</v>
      </c>
      <c r="E1004" s="291">
        <v>3172</v>
      </c>
      <c r="F1004" s="321">
        <v>346.78436317780597</v>
      </c>
      <c r="G1004" s="14" t="s">
        <v>2194</v>
      </c>
    </row>
    <row r="1005" spans="1:7" x14ac:dyDescent="0.2">
      <c r="A1005" s="269" t="s">
        <v>2195</v>
      </c>
      <c r="B1005" s="376" t="str">
        <f t="shared" si="15"/>
        <v>Muirton</v>
      </c>
      <c r="C1005" s="269" t="s">
        <v>145</v>
      </c>
      <c r="D1005" s="290">
        <v>11</v>
      </c>
      <c r="E1005" s="291">
        <v>3699</v>
      </c>
      <c r="F1005" s="321">
        <v>297.377669640443</v>
      </c>
      <c r="G1005" s="14" t="s">
        <v>2196</v>
      </c>
    </row>
    <row r="1006" spans="1:7" x14ac:dyDescent="0.2">
      <c r="A1006" s="269" t="s">
        <v>2197</v>
      </c>
      <c r="B1006" s="376" t="str">
        <f t="shared" si="15"/>
        <v>North Inch</v>
      </c>
      <c r="C1006" s="269" t="s">
        <v>145</v>
      </c>
      <c r="D1006" s="290">
        <v>11</v>
      </c>
      <c r="E1006" s="291">
        <v>2242</v>
      </c>
      <c r="F1006" s="321">
        <v>490.63336306868899</v>
      </c>
      <c r="G1006" s="14" t="s">
        <v>2198</v>
      </c>
    </row>
    <row r="1007" spans="1:7" x14ac:dyDescent="0.2">
      <c r="A1007" s="269" t="s">
        <v>2199</v>
      </c>
      <c r="B1007" s="376" t="str">
        <f t="shared" si="15"/>
        <v>Central and South Inch</v>
      </c>
      <c r="C1007" s="269" t="s">
        <v>145</v>
      </c>
      <c r="D1007" s="290">
        <v>7</v>
      </c>
      <c r="E1007" s="291">
        <v>4468</v>
      </c>
      <c r="F1007" s="321">
        <v>156.66965085049199</v>
      </c>
      <c r="G1007" s="14" t="s">
        <v>2200</v>
      </c>
    </row>
    <row r="1008" spans="1:7" x14ac:dyDescent="0.2">
      <c r="A1008" s="269" t="s">
        <v>2201</v>
      </c>
      <c r="B1008" s="376" t="str">
        <f t="shared" si="15"/>
        <v>Gannochy and Walnut Grove</v>
      </c>
      <c r="C1008" s="269" t="s">
        <v>145</v>
      </c>
      <c r="D1008" s="290">
        <v>14</v>
      </c>
      <c r="E1008" s="291">
        <v>3597</v>
      </c>
      <c r="F1008" s="321">
        <v>389.21323324993102</v>
      </c>
      <c r="G1008" s="14" t="s">
        <v>2202</v>
      </c>
    </row>
    <row r="1009" spans="1:7" x14ac:dyDescent="0.2">
      <c r="A1009" s="269" t="s">
        <v>2203</v>
      </c>
      <c r="B1009" s="376" t="str">
        <f t="shared" si="15"/>
        <v>Scone</v>
      </c>
      <c r="C1009" s="269" t="s">
        <v>145</v>
      </c>
      <c r="D1009" s="290">
        <v>11</v>
      </c>
      <c r="E1009" s="291">
        <v>5083</v>
      </c>
      <c r="F1009" s="321">
        <v>216.40763328742901</v>
      </c>
      <c r="G1009" s="14" t="s">
        <v>2204</v>
      </c>
    </row>
    <row r="1010" spans="1:7" x14ac:dyDescent="0.2">
      <c r="A1010" s="269" t="s">
        <v>2205</v>
      </c>
      <c r="B1010" s="376" t="str">
        <f t="shared" si="15"/>
        <v>Guildtown, Balbeggie and St Madoes</v>
      </c>
      <c r="C1010" s="269" t="s">
        <v>145</v>
      </c>
      <c r="D1010" s="290">
        <v>1</v>
      </c>
      <c r="E1010" s="291">
        <v>4016</v>
      </c>
      <c r="F1010" s="321">
        <v>24.900398406374499</v>
      </c>
      <c r="G1010" s="14" t="s">
        <v>2206</v>
      </c>
    </row>
    <row r="1011" spans="1:7" x14ac:dyDescent="0.2">
      <c r="A1011" s="269" t="s">
        <v>2207</v>
      </c>
      <c r="B1011" s="376" t="str">
        <f t="shared" si="15"/>
        <v>Errol and Inchture</v>
      </c>
      <c r="C1011" s="269" t="s">
        <v>145</v>
      </c>
      <c r="D1011" s="290">
        <v>5</v>
      </c>
      <c r="E1011" s="291">
        <v>4249</v>
      </c>
      <c r="F1011" s="321">
        <v>117.674746999294</v>
      </c>
      <c r="G1011" s="14" t="s">
        <v>2208</v>
      </c>
    </row>
    <row r="1012" spans="1:7" x14ac:dyDescent="0.2">
      <c r="A1012" s="269" t="s">
        <v>2209</v>
      </c>
      <c r="B1012" s="376" t="str">
        <f t="shared" si="15"/>
        <v>Invergowrie, Longforgan and Abernyte</v>
      </c>
      <c r="C1012" s="269" t="s">
        <v>145</v>
      </c>
      <c r="D1012" s="290">
        <v>7</v>
      </c>
      <c r="E1012" s="291">
        <v>3734</v>
      </c>
      <c r="F1012" s="321">
        <v>187.46652383502899</v>
      </c>
      <c r="G1012" s="14" t="s">
        <v>2210</v>
      </c>
    </row>
    <row r="1013" spans="1:7" x14ac:dyDescent="0.2">
      <c r="A1013" s="269" t="s">
        <v>2211</v>
      </c>
      <c r="B1013" s="376" t="str">
        <f t="shared" si="15"/>
        <v>Coupar Angus and Meigle</v>
      </c>
      <c r="C1013" s="269" t="s">
        <v>145</v>
      </c>
      <c r="D1013" s="290">
        <v>12</v>
      </c>
      <c r="E1013" s="291">
        <v>5156</v>
      </c>
      <c r="F1013" s="321">
        <v>232.73855702094701</v>
      </c>
      <c r="G1013" s="14" t="s">
        <v>2212</v>
      </c>
    </row>
    <row r="1014" spans="1:7" x14ac:dyDescent="0.2">
      <c r="A1014" s="269" t="s">
        <v>2213</v>
      </c>
      <c r="B1014" s="376" t="str">
        <f t="shared" si="15"/>
        <v>Alyth</v>
      </c>
      <c r="C1014" s="269" t="s">
        <v>145</v>
      </c>
      <c r="D1014" s="290">
        <v>4</v>
      </c>
      <c r="E1014" s="291">
        <v>3015</v>
      </c>
      <c r="F1014" s="321">
        <v>132.66998341625199</v>
      </c>
      <c r="G1014" s="14" t="s">
        <v>2214</v>
      </c>
    </row>
    <row r="1015" spans="1:7" x14ac:dyDescent="0.2">
      <c r="A1015" s="269" t="s">
        <v>2215</v>
      </c>
      <c r="B1015" s="376" t="str">
        <f t="shared" si="15"/>
        <v>Blair Atholl, Strathardle and Glenshee</v>
      </c>
      <c r="C1015" s="269" t="s">
        <v>145</v>
      </c>
      <c r="D1015" s="290">
        <v>5</v>
      </c>
      <c r="E1015" s="291">
        <v>4335</v>
      </c>
      <c r="F1015" s="321">
        <v>115.340253748558</v>
      </c>
      <c r="G1015" s="14" t="s">
        <v>2216</v>
      </c>
    </row>
    <row r="1016" spans="1:7" x14ac:dyDescent="0.2">
      <c r="A1016" s="269" t="s">
        <v>2217</v>
      </c>
      <c r="B1016" s="376" t="str">
        <f t="shared" si="15"/>
        <v>Blairgowrie East (Rattray)</v>
      </c>
      <c r="C1016" s="269" t="s">
        <v>145</v>
      </c>
      <c r="D1016" s="290">
        <v>11</v>
      </c>
      <c r="E1016" s="291">
        <v>2933</v>
      </c>
      <c r="F1016" s="321">
        <v>375.042618479373</v>
      </c>
      <c r="G1016" s="14" t="s">
        <v>2218</v>
      </c>
    </row>
    <row r="1017" spans="1:7" x14ac:dyDescent="0.2">
      <c r="A1017" s="269" t="s">
        <v>2219</v>
      </c>
      <c r="B1017" s="376" t="str">
        <f t="shared" si="15"/>
        <v>Blairgowrie West</v>
      </c>
      <c r="C1017" s="269" t="s">
        <v>145</v>
      </c>
      <c r="D1017" s="290">
        <v>15</v>
      </c>
      <c r="E1017" s="291">
        <v>5676</v>
      </c>
      <c r="F1017" s="321">
        <v>264.27061310782199</v>
      </c>
      <c r="G1017" s="14" t="s">
        <v>2220</v>
      </c>
    </row>
    <row r="1018" spans="1:7" x14ac:dyDescent="0.2">
      <c r="A1018" s="269" t="s">
        <v>2221</v>
      </c>
      <c r="B1018" s="376" t="str">
        <f t="shared" si="15"/>
        <v>Stanley and Murthly</v>
      </c>
      <c r="C1018" s="269" t="s">
        <v>145</v>
      </c>
      <c r="D1018" s="290">
        <v>6</v>
      </c>
      <c r="E1018" s="291">
        <v>4693</v>
      </c>
      <c r="F1018" s="321">
        <v>127.849989345834</v>
      </c>
      <c r="G1018" s="14" t="s">
        <v>2222</v>
      </c>
    </row>
    <row r="1019" spans="1:7" x14ac:dyDescent="0.2">
      <c r="A1019" s="269" t="s">
        <v>2223</v>
      </c>
      <c r="B1019" s="376" t="str">
        <f t="shared" si="15"/>
        <v>Luncarty and Dunkeld</v>
      </c>
      <c r="C1019" s="269" t="s">
        <v>145</v>
      </c>
      <c r="D1019" s="290">
        <v>5</v>
      </c>
      <c r="E1019" s="291">
        <v>6247</v>
      </c>
      <c r="F1019" s="321">
        <v>80.038418440851601</v>
      </c>
      <c r="G1019" s="14" t="s">
        <v>2224</v>
      </c>
    </row>
    <row r="1020" spans="1:7" x14ac:dyDescent="0.2">
      <c r="A1020" s="269" t="s">
        <v>2225</v>
      </c>
      <c r="B1020" s="376" t="str">
        <f t="shared" si="15"/>
        <v>Pitlochry</v>
      </c>
      <c r="C1020" s="269" t="s">
        <v>145</v>
      </c>
      <c r="D1020" s="290">
        <v>7</v>
      </c>
      <c r="E1020" s="291">
        <v>3811</v>
      </c>
      <c r="F1020" s="321">
        <v>183.67882445552399</v>
      </c>
      <c r="G1020" s="14" t="s">
        <v>2226</v>
      </c>
    </row>
    <row r="1021" spans="1:7" x14ac:dyDescent="0.2">
      <c r="A1021" s="269" t="s">
        <v>2227</v>
      </c>
      <c r="B1021" s="376" t="str">
        <f t="shared" si="15"/>
        <v>Rannoch and Aberfeldy</v>
      </c>
      <c r="C1021" s="269" t="s">
        <v>145</v>
      </c>
      <c r="D1021" s="290">
        <v>6</v>
      </c>
      <c r="E1021" s="291">
        <v>4682</v>
      </c>
      <c r="F1021" s="321">
        <v>128.15036309269499</v>
      </c>
      <c r="G1021" s="14" t="s">
        <v>2228</v>
      </c>
    </row>
    <row r="1022" spans="1:7" x14ac:dyDescent="0.2">
      <c r="A1022" s="269" t="s">
        <v>2229</v>
      </c>
      <c r="B1022" s="376" t="str">
        <f t="shared" si="15"/>
        <v>Lochwinnoch</v>
      </c>
      <c r="C1022" s="269" t="s">
        <v>134</v>
      </c>
      <c r="D1022" s="290">
        <v>8</v>
      </c>
      <c r="E1022" s="291">
        <v>2661</v>
      </c>
      <c r="F1022" s="321">
        <v>300.63885757234101</v>
      </c>
      <c r="G1022" s="14" t="s">
        <v>2230</v>
      </c>
    </row>
    <row r="1023" spans="1:7" x14ac:dyDescent="0.2">
      <c r="A1023" s="269" t="s">
        <v>2231</v>
      </c>
      <c r="B1023" s="376" t="str">
        <f t="shared" si="15"/>
        <v>Renfrewshire Rural South and Howwood</v>
      </c>
      <c r="C1023" s="269" t="s">
        <v>134</v>
      </c>
      <c r="D1023" s="290">
        <v>33</v>
      </c>
      <c r="E1023" s="291">
        <v>4151</v>
      </c>
      <c r="F1023" s="321">
        <v>794.98915923873801</v>
      </c>
      <c r="G1023" s="14" t="s">
        <v>2232</v>
      </c>
    </row>
    <row r="1024" spans="1:7" x14ac:dyDescent="0.2">
      <c r="A1024" s="269" t="s">
        <v>2233</v>
      </c>
      <c r="B1024" s="376" t="str">
        <f t="shared" si="15"/>
        <v>Renfrewshire Rural North and Langbank</v>
      </c>
      <c r="C1024" s="269" t="s">
        <v>134</v>
      </c>
      <c r="D1024" s="290">
        <v>47</v>
      </c>
      <c r="E1024" s="291">
        <v>7897</v>
      </c>
      <c r="F1024" s="321">
        <v>595.16272002026096</v>
      </c>
      <c r="G1024" s="14" t="s">
        <v>2234</v>
      </c>
    </row>
    <row r="1025" spans="1:7" x14ac:dyDescent="0.2">
      <c r="A1025" s="269" t="s">
        <v>2235</v>
      </c>
      <c r="B1025" s="376" t="str">
        <f t="shared" si="15"/>
        <v>Kilbarchan</v>
      </c>
      <c r="C1025" s="269" t="s">
        <v>134</v>
      </c>
      <c r="D1025" s="290">
        <v>10</v>
      </c>
      <c r="E1025" s="291">
        <v>3110</v>
      </c>
      <c r="F1025" s="321">
        <v>321.54340836012898</v>
      </c>
      <c r="G1025" s="14" t="s">
        <v>2236</v>
      </c>
    </row>
    <row r="1026" spans="1:7" x14ac:dyDescent="0.2">
      <c r="A1026" s="269" t="s">
        <v>2237</v>
      </c>
      <c r="B1026" s="376" t="str">
        <f t="shared" si="15"/>
        <v>Johnstone South West</v>
      </c>
      <c r="C1026" s="269" t="s">
        <v>134</v>
      </c>
      <c r="D1026" s="290">
        <v>14</v>
      </c>
      <c r="E1026" s="291">
        <v>5667</v>
      </c>
      <c r="F1026" s="321">
        <v>247.04429151226401</v>
      </c>
      <c r="G1026" s="14" t="s">
        <v>2238</v>
      </c>
    </row>
    <row r="1027" spans="1:7" x14ac:dyDescent="0.2">
      <c r="A1027" s="269" t="s">
        <v>2239</v>
      </c>
      <c r="B1027" s="376" t="str">
        <f t="shared" si="15"/>
        <v>Johnstone North West</v>
      </c>
      <c r="C1027" s="269" t="s">
        <v>134</v>
      </c>
      <c r="D1027" s="290">
        <v>16</v>
      </c>
      <c r="E1027" s="291">
        <v>3431</v>
      </c>
      <c r="F1027" s="321">
        <v>466.336345088896</v>
      </c>
      <c r="G1027" s="14" t="s">
        <v>2240</v>
      </c>
    </row>
    <row r="1028" spans="1:7" x14ac:dyDescent="0.2">
      <c r="A1028" s="269" t="s">
        <v>2241</v>
      </c>
      <c r="B1028" s="376" t="str">
        <f t="shared" ref="B1028:B1091" si="16">HYPERLINK(CONCATENATE("https://statistics.gov.scot/atlas/resource?uri=http%3A%2F%2Fstatistics.gov.scot%2Fid%2Fstatistical-geography%2F",A1028),G1028)</f>
        <v>Johnstone North East</v>
      </c>
      <c r="C1028" s="269" t="s">
        <v>134</v>
      </c>
      <c r="D1028" s="290">
        <v>23</v>
      </c>
      <c r="E1028" s="291">
        <v>3436</v>
      </c>
      <c r="F1028" s="321">
        <v>669.38300349243298</v>
      </c>
      <c r="G1028" s="14" t="s">
        <v>2242</v>
      </c>
    </row>
    <row r="1029" spans="1:7" x14ac:dyDescent="0.2">
      <c r="A1029" s="269" t="s">
        <v>2243</v>
      </c>
      <c r="B1029" s="376" t="str">
        <f t="shared" si="16"/>
        <v>Johnstone South East</v>
      </c>
      <c r="C1029" s="269" t="s">
        <v>134</v>
      </c>
      <c r="D1029" s="290">
        <v>8</v>
      </c>
      <c r="E1029" s="291">
        <v>3645</v>
      </c>
      <c r="F1029" s="321">
        <v>219.47873799725701</v>
      </c>
      <c r="G1029" s="14" t="s">
        <v>2244</v>
      </c>
    </row>
    <row r="1030" spans="1:7" x14ac:dyDescent="0.2">
      <c r="A1030" s="269" t="s">
        <v>2245</v>
      </c>
      <c r="B1030" s="376" t="str">
        <f t="shared" si="16"/>
        <v>Elderslie and Phoenix</v>
      </c>
      <c r="C1030" s="269" t="s">
        <v>134</v>
      </c>
      <c r="D1030" s="290">
        <v>19</v>
      </c>
      <c r="E1030" s="291">
        <v>5172</v>
      </c>
      <c r="F1030" s="321">
        <v>367.36272235112102</v>
      </c>
      <c r="G1030" s="14" t="s">
        <v>2246</v>
      </c>
    </row>
    <row r="1031" spans="1:7" x14ac:dyDescent="0.2">
      <c r="A1031" s="269" t="s">
        <v>2247</v>
      </c>
      <c r="B1031" s="376" t="str">
        <f t="shared" si="16"/>
        <v>Paisley Ferguslie</v>
      </c>
      <c r="C1031" s="269" t="s">
        <v>134</v>
      </c>
      <c r="D1031" s="290">
        <v>10</v>
      </c>
      <c r="E1031" s="291">
        <v>4065</v>
      </c>
      <c r="F1031" s="321">
        <v>246.0024600246</v>
      </c>
      <c r="G1031" s="14" t="s">
        <v>2248</v>
      </c>
    </row>
    <row r="1032" spans="1:7" x14ac:dyDescent="0.2">
      <c r="A1032" s="269" t="s">
        <v>2249</v>
      </c>
      <c r="B1032" s="376" t="str">
        <f t="shared" si="16"/>
        <v>Paisley North West</v>
      </c>
      <c r="C1032" s="269" t="s">
        <v>134</v>
      </c>
      <c r="D1032" s="290">
        <v>7</v>
      </c>
      <c r="E1032" s="291">
        <v>3569</v>
      </c>
      <c r="F1032" s="321">
        <v>196.133370692071</v>
      </c>
      <c r="G1032" s="14" t="s">
        <v>2250</v>
      </c>
    </row>
    <row r="1033" spans="1:7" x14ac:dyDescent="0.2">
      <c r="A1033" s="269" t="s">
        <v>2251</v>
      </c>
      <c r="B1033" s="376" t="str">
        <f t="shared" si="16"/>
        <v>Paisley West</v>
      </c>
      <c r="C1033" s="269" t="s">
        <v>134</v>
      </c>
      <c r="D1033" s="290">
        <v>29</v>
      </c>
      <c r="E1033" s="291">
        <v>5371</v>
      </c>
      <c r="F1033" s="321">
        <v>539.93669707689503</v>
      </c>
      <c r="G1033" s="14" t="s">
        <v>2252</v>
      </c>
    </row>
    <row r="1034" spans="1:7" x14ac:dyDescent="0.2">
      <c r="A1034" s="269" t="s">
        <v>2253</v>
      </c>
      <c r="B1034" s="376" t="str">
        <f t="shared" si="16"/>
        <v>Paisley Foxbar</v>
      </c>
      <c r="C1034" s="269" t="s">
        <v>134</v>
      </c>
      <c r="D1034" s="290">
        <v>21</v>
      </c>
      <c r="E1034" s="291">
        <v>4717</v>
      </c>
      <c r="F1034" s="321">
        <v>445.19821920712297</v>
      </c>
      <c r="G1034" s="14" t="s">
        <v>2254</v>
      </c>
    </row>
    <row r="1035" spans="1:7" x14ac:dyDescent="0.2">
      <c r="A1035" s="269" t="s">
        <v>2255</v>
      </c>
      <c r="B1035" s="376" t="str">
        <f t="shared" si="16"/>
        <v>Paisley South West</v>
      </c>
      <c r="C1035" s="269" t="s">
        <v>134</v>
      </c>
      <c r="D1035" s="290">
        <v>4</v>
      </c>
      <c r="E1035" s="291">
        <v>4507</v>
      </c>
      <c r="F1035" s="321">
        <v>88.750832039050394</v>
      </c>
      <c r="G1035" s="14" t="s">
        <v>2256</v>
      </c>
    </row>
    <row r="1036" spans="1:7" x14ac:dyDescent="0.2">
      <c r="A1036" s="269" t="s">
        <v>2257</v>
      </c>
      <c r="B1036" s="376" t="str">
        <f t="shared" si="16"/>
        <v>Paisley Glenburn West</v>
      </c>
      <c r="C1036" s="269" t="s">
        <v>134</v>
      </c>
      <c r="D1036" s="290">
        <v>38</v>
      </c>
      <c r="E1036" s="291">
        <v>4047</v>
      </c>
      <c r="F1036" s="321">
        <v>938.96713615023498</v>
      </c>
      <c r="G1036" s="14" t="s">
        <v>2258</v>
      </c>
    </row>
    <row r="1037" spans="1:7" x14ac:dyDescent="0.2">
      <c r="A1037" s="269" t="s">
        <v>2259</v>
      </c>
      <c r="B1037" s="376" t="str">
        <f t="shared" si="16"/>
        <v>Paisley Glenburn East</v>
      </c>
      <c r="C1037" s="269" t="s">
        <v>134</v>
      </c>
      <c r="D1037" s="290">
        <v>15</v>
      </c>
      <c r="E1037" s="291">
        <v>3251</v>
      </c>
      <c r="F1037" s="321">
        <v>461.39649338664998</v>
      </c>
      <c r="G1037" s="14" t="s">
        <v>2260</v>
      </c>
    </row>
    <row r="1038" spans="1:7" x14ac:dyDescent="0.2">
      <c r="A1038" s="269" t="s">
        <v>2261</v>
      </c>
      <c r="B1038" s="376" t="str">
        <f t="shared" si="16"/>
        <v>Paisley South</v>
      </c>
      <c r="C1038" s="269" t="s">
        <v>134</v>
      </c>
      <c r="D1038" s="290">
        <v>9</v>
      </c>
      <c r="E1038" s="291">
        <v>3621</v>
      </c>
      <c r="F1038" s="321">
        <v>248.55012427506199</v>
      </c>
      <c r="G1038" s="14" t="s">
        <v>2262</v>
      </c>
    </row>
    <row r="1039" spans="1:7" x14ac:dyDescent="0.2">
      <c r="A1039" s="269" t="s">
        <v>2263</v>
      </c>
      <c r="B1039" s="376" t="str">
        <f t="shared" si="16"/>
        <v>Paisley South East</v>
      </c>
      <c r="C1039" s="269" t="s">
        <v>134</v>
      </c>
      <c r="D1039" s="290">
        <v>17</v>
      </c>
      <c r="E1039" s="291">
        <v>5875</v>
      </c>
      <c r="F1039" s="321">
        <v>289.36170212766001</v>
      </c>
      <c r="G1039" s="14" t="s">
        <v>2264</v>
      </c>
    </row>
    <row r="1040" spans="1:7" x14ac:dyDescent="0.2">
      <c r="A1040" s="269" t="s">
        <v>2265</v>
      </c>
      <c r="B1040" s="376" t="str">
        <f t="shared" si="16"/>
        <v>Paisley Dykebar</v>
      </c>
      <c r="C1040" s="269" t="s">
        <v>134</v>
      </c>
      <c r="D1040" s="290">
        <v>6</v>
      </c>
      <c r="E1040" s="291">
        <v>4001</v>
      </c>
      <c r="F1040" s="321">
        <v>149.962509372657</v>
      </c>
      <c r="G1040" s="14" t="s">
        <v>2266</v>
      </c>
    </row>
    <row r="1041" spans="1:7" x14ac:dyDescent="0.2">
      <c r="A1041" s="269" t="s">
        <v>2267</v>
      </c>
      <c r="B1041" s="376" t="str">
        <f t="shared" si="16"/>
        <v>Paisley East</v>
      </c>
      <c r="C1041" s="269" t="s">
        <v>134</v>
      </c>
      <c r="D1041" s="290">
        <v>23</v>
      </c>
      <c r="E1041" s="291">
        <v>4172</v>
      </c>
      <c r="F1041" s="321">
        <v>551.29434324065198</v>
      </c>
      <c r="G1041" s="14" t="s">
        <v>2268</v>
      </c>
    </row>
    <row r="1042" spans="1:7" x14ac:dyDescent="0.2">
      <c r="A1042" s="269" t="s">
        <v>2269</v>
      </c>
      <c r="B1042" s="376" t="str">
        <f t="shared" si="16"/>
        <v>Paisley Central</v>
      </c>
      <c r="C1042" s="269" t="s">
        <v>134</v>
      </c>
      <c r="D1042" s="290">
        <v>24</v>
      </c>
      <c r="E1042" s="291">
        <v>7011</v>
      </c>
      <c r="F1042" s="321">
        <v>342.31921266581099</v>
      </c>
      <c r="G1042" s="14" t="s">
        <v>2270</v>
      </c>
    </row>
    <row r="1043" spans="1:7" x14ac:dyDescent="0.2">
      <c r="A1043" s="269" t="s">
        <v>2271</v>
      </c>
      <c r="B1043" s="376" t="str">
        <f t="shared" si="16"/>
        <v>Paisley North East</v>
      </c>
      <c r="C1043" s="269" t="s">
        <v>134</v>
      </c>
      <c r="D1043" s="290">
        <v>14</v>
      </c>
      <c r="E1043" s="291">
        <v>5956</v>
      </c>
      <c r="F1043" s="321">
        <v>235.05708529214201</v>
      </c>
      <c r="G1043" s="14" t="s">
        <v>2272</v>
      </c>
    </row>
    <row r="1044" spans="1:7" x14ac:dyDescent="0.2">
      <c r="A1044" s="269" t="s">
        <v>2273</v>
      </c>
      <c r="B1044" s="376" t="str">
        <f t="shared" si="16"/>
        <v>Paisley Ralston</v>
      </c>
      <c r="C1044" s="269" t="s">
        <v>134</v>
      </c>
      <c r="D1044" s="290">
        <v>10</v>
      </c>
      <c r="E1044" s="291">
        <v>4680</v>
      </c>
      <c r="F1044" s="321">
        <v>213.675213675214</v>
      </c>
      <c r="G1044" s="14" t="s">
        <v>2274</v>
      </c>
    </row>
    <row r="1045" spans="1:7" x14ac:dyDescent="0.2">
      <c r="A1045" s="269" t="s">
        <v>2275</v>
      </c>
      <c r="B1045" s="376" t="str">
        <f t="shared" si="16"/>
        <v>Paisley Gallowhill and Hillington</v>
      </c>
      <c r="C1045" s="269" t="s">
        <v>134</v>
      </c>
      <c r="D1045" s="290">
        <v>21</v>
      </c>
      <c r="E1045" s="291">
        <v>5465</v>
      </c>
      <c r="F1045" s="321">
        <v>384.26349496797798</v>
      </c>
      <c r="G1045" s="14" t="s">
        <v>2276</v>
      </c>
    </row>
    <row r="1046" spans="1:7" x14ac:dyDescent="0.2">
      <c r="A1046" s="269" t="s">
        <v>2277</v>
      </c>
      <c r="B1046" s="376" t="str">
        <f t="shared" si="16"/>
        <v>Paisley North</v>
      </c>
      <c r="C1046" s="269" t="s">
        <v>134</v>
      </c>
      <c r="D1046" s="290">
        <v>13</v>
      </c>
      <c r="E1046" s="291">
        <v>5574</v>
      </c>
      <c r="F1046" s="321">
        <v>233.22569070685299</v>
      </c>
      <c r="G1046" s="14" t="s">
        <v>2278</v>
      </c>
    </row>
    <row r="1047" spans="1:7" x14ac:dyDescent="0.2">
      <c r="A1047" s="269" t="s">
        <v>2279</v>
      </c>
      <c r="B1047" s="376" t="str">
        <f t="shared" si="16"/>
        <v>Renfrew West</v>
      </c>
      <c r="C1047" s="269" t="s">
        <v>134</v>
      </c>
      <c r="D1047" s="290">
        <v>24</v>
      </c>
      <c r="E1047" s="291">
        <v>6818</v>
      </c>
      <c r="F1047" s="321">
        <v>352.00938691698502</v>
      </c>
      <c r="G1047" s="14" t="s">
        <v>2280</v>
      </c>
    </row>
    <row r="1048" spans="1:7" x14ac:dyDescent="0.2">
      <c r="A1048" s="269" t="s">
        <v>2281</v>
      </c>
      <c r="B1048" s="376" t="str">
        <f t="shared" si="16"/>
        <v>Renfrew South</v>
      </c>
      <c r="C1048" s="269" t="s">
        <v>134</v>
      </c>
      <c r="D1048" s="290">
        <v>24</v>
      </c>
      <c r="E1048" s="291">
        <v>4905</v>
      </c>
      <c r="F1048" s="321">
        <v>489.29663608562697</v>
      </c>
      <c r="G1048" s="14" t="s">
        <v>2282</v>
      </c>
    </row>
    <row r="1049" spans="1:7" x14ac:dyDescent="0.2">
      <c r="A1049" s="269" t="s">
        <v>2283</v>
      </c>
      <c r="B1049" s="376" t="str">
        <f t="shared" si="16"/>
        <v>Renfrew East</v>
      </c>
      <c r="C1049" s="269" t="s">
        <v>134</v>
      </c>
      <c r="D1049" s="290">
        <v>13</v>
      </c>
      <c r="E1049" s="291">
        <v>5403</v>
      </c>
      <c r="F1049" s="321">
        <v>240.60707014621499</v>
      </c>
      <c r="G1049" s="14" t="s">
        <v>2284</v>
      </c>
    </row>
    <row r="1050" spans="1:7" x14ac:dyDescent="0.2">
      <c r="A1050" s="269" t="s">
        <v>2285</v>
      </c>
      <c r="B1050" s="376" t="str">
        <f t="shared" si="16"/>
        <v>Renfrew North</v>
      </c>
      <c r="C1050" s="269" t="s">
        <v>134</v>
      </c>
      <c r="D1050" s="290">
        <v>16</v>
      </c>
      <c r="E1050" s="291">
        <v>7468</v>
      </c>
      <c r="F1050" s="321">
        <v>214.247455811462</v>
      </c>
      <c r="G1050" s="14" t="s">
        <v>2286</v>
      </c>
    </row>
    <row r="1051" spans="1:7" x14ac:dyDescent="0.2">
      <c r="A1051" s="269" t="s">
        <v>2287</v>
      </c>
      <c r="B1051" s="376" t="str">
        <f t="shared" si="16"/>
        <v>Erskine East and Inchinnan</v>
      </c>
      <c r="C1051" s="269" t="s">
        <v>134</v>
      </c>
      <c r="D1051" s="290">
        <v>14</v>
      </c>
      <c r="E1051" s="291">
        <v>5476</v>
      </c>
      <c r="F1051" s="321">
        <v>255.66106647187701</v>
      </c>
      <c r="G1051" s="14" t="s">
        <v>2288</v>
      </c>
    </row>
    <row r="1052" spans="1:7" x14ac:dyDescent="0.2">
      <c r="A1052" s="269" t="s">
        <v>2289</v>
      </c>
      <c r="B1052" s="376" t="str">
        <f t="shared" si="16"/>
        <v>Erskine Central</v>
      </c>
      <c r="C1052" s="269" t="s">
        <v>134</v>
      </c>
      <c r="D1052" s="290">
        <v>14</v>
      </c>
      <c r="E1052" s="291">
        <v>4836</v>
      </c>
      <c r="F1052" s="321">
        <v>289.49545078577302</v>
      </c>
      <c r="G1052" s="14" t="s">
        <v>2290</v>
      </c>
    </row>
    <row r="1053" spans="1:7" x14ac:dyDescent="0.2">
      <c r="A1053" s="269" t="s">
        <v>2291</v>
      </c>
      <c r="B1053" s="376" t="str">
        <f t="shared" si="16"/>
        <v>Erskine West</v>
      </c>
      <c r="C1053" s="269" t="s">
        <v>134</v>
      </c>
      <c r="D1053" s="290">
        <v>13</v>
      </c>
      <c r="E1053" s="291">
        <v>5443</v>
      </c>
      <c r="F1053" s="321">
        <v>238.83887562006299</v>
      </c>
      <c r="G1053" s="14" t="s">
        <v>2292</v>
      </c>
    </row>
    <row r="1054" spans="1:7" x14ac:dyDescent="0.2">
      <c r="A1054" s="269" t="s">
        <v>2293</v>
      </c>
      <c r="B1054" s="376" t="str">
        <f t="shared" si="16"/>
        <v>Bishopton</v>
      </c>
      <c r="C1054" s="269" t="s">
        <v>134</v>
      </c>
      <c r="D1054" s="290">
        <v>9</v>
      </c>
      <c r="E1054" s="291">
        <v>4321</v>
      </c>
      <c r="F1054" s="321">
        <v>208.28511918537399</v>
      </c>
      <c r="G1054" s="14" t="s">
        <v>2294</v>
      </c>
    </row>
    <row r="1055" spans="1:7" x14ac:dyDescent="0.2">
      <c r="A1055" s="269" t="s">
        <v>2295</v>
      </c>
      <c r="B1055" s="376" t="str">
        <f t="shared" si="16"/>
        <v>Linwood South</v>
      </c>
      <c r="C1055" s="269" t="s">
        <v>134</v>
      </c>
      <c r="D1055" s="290">
        <v>24</v>
      </c>
      <c r="E1055" s="291">
        <v>3984</v>
      </c>
      <c r="F1055" s="321">
        <v>602.40963855421705</v>
      </c>
      <c r="G1055" s="14" t="s">
        <v>2296</v>
      </c>
    </row>
    <row r="1056" spans="1:7" x14ac:dyDescent="0.2">
      <c r="A1056" s="269" t="s">
        <v>2297</v>
      </c>
      <c r="B1056" s="376" t="str">
        <f t="shared" si="16"/>
        <v>Linwood North</v>
      </c>
      <c r="C1056" s="269" t="s">
        <v>134</v>
      </c>
      <c r="D1056" s="290">
        <v>16</v>
      </c>
      <c r="E1056" s="291">
        <v>4472</v>
      </c>
      <c r="F1056" s="321">
        <v>357.78175313059</v>
      </c>
      <c r="G1056" s="14" t="s">
        <v>2298</v>
      </c>
    </row>
    <row r="1057" spans="1:7" x14ac:dyDescent="0.2">
      <c r="A1057" s="269" t="s">
        <v>2299</v>
      </c>
      <c r="B1057" s="376" t="str">
        <f t="shared" si="16"/>
        <v>Houston South</v>
      </c>
      <c r="C1057" s="269" t="s">
        <v>134</v>
      </c>
      <c r="D1057" s="290">
        <v>5</v>
      </c>
      <c r="E1057" s="291">
        <v>3079</v>
      </c>
      <c r="F1057" s="321">
        <v>162.39038648912</v>
      </c>
      <c r="G1057" s="14" t="s">
        <v>2300</v>
      </c>
    </row>
    <row r="1058" spans="1:7" x14ac:dyDescent="0.2">
      <c r="A1058" s="269" t="s">
        <v>2301</v>
      </c>
      <c r="B1058" s="376" t="str">
        <f t="shared" si="16"/>
        <v>Houston North</v>
      </c>
      <c r="C1058" s="269" t="s">
        <v>134</v>
      </c>
      <c r="D1058" s="290">
        <v>4</v>
      </c>
      <c r="E1058" s="291">
        <v>3281</v>
      </c>
      <c r="F1058" s="321">
        <v>121.914050594331</v>
      </c>
      <c r="G1058" s="14" t="s">
        <v>2302</v>
      </c>
    </row>
    <row r="1059" spans="1:7" x14ac:dyDescent="0.2">
      <c r="A1059" s="269" t="s">
        <v>2303</v>
      </c>
      <c r="B1059" s="376" t="str">
        <f t="shared" si="16"/>
        <v>Bridge of Weir</v>
      </c>
      <c r="C1059" s="269" t="s">
        <v>134</v>
      </c>
      <c r="D1059" s="290">
        <v>5</v>
      </c>
      <c r="E1059" s="291">
        <v>4852</v>
      </c>
      <c r="F1059" s="321">
        <v>103.050288540808</v>
      </c>
      <c r="G1059" s="14" t="s">
        <v>2304</v>
      </c>
    </row>
    <row r="1060" spans="1:7" x14ac:dyDescent="0.2">
      <c r="A1060" s="269" t="s">
        <v>2305</v>
      </c>
      <c r="B1060" s="376" t="str">
        <f t="shared" si="16"/>
        <v>Tweeddale West Area</v>
      </c>
      <c r="C1060" s="269" t="s">
        <v>135</v>
      </c>
      <c r="D1060" s="290">
        <v>8</v>
      </c>
      <c r="E1060" s="291">
        <v>6194</v>
      </c>
      <c r="F1060" s="321">
        <v>129.15724895059699</v>
      </c>
      <c r="G1060" s="14" t="s">
        <v>2306</v>
      </c>
    </row>
    <row r="1061" spans="1:7" x14ac:dyDescent="0.2">
      <c r="A1061" s="269" t="s">
        <v>2307</v>
      </c>
      <c r="B1061" s="376" t="str">
        <f t="shared" si="16"/>
        <v>Peebles North</v>
      </c>
      <c r="C1061" s="269" t="s">
        <v>135</v>
      </c>
      <c r="D1061" s="290">
        <v>16</v>
      </c>
      <c r="E1061" s="291">
        <v>4260</v>
      </c>
      <c r="F1061" s="321">
        <v>375.586854460094</v>
      </c>
      <c r="G1061" s="14" t="s">
        <v>2308</v>
      </c>
    </row>
    <row r="1062" spans="1:7" x14ac:dyDescent="0.2">
      <c r="A1062" s="269" t="s">
        <v>2309</v>
      </c>
      <c r="B1062" s="376" t="str">
        <f t="shared" si="16"/>
        <v>Peebles South</v>
      </c>
      <c r="C1062" s="269" t="s">
        <v>135</v>
      </c>
      <c r="D1062" s="290">
        <v>3</v>
      </c>
      <c r="E1062" s="291">
        <v>4259</v>
      </c>
      <c r="F1062" s="321">
        <v>70.439070204273307</v>
      </c>
      <c r="G1062" s="14" t="s">
        <v>2310</v>
      </c>
    </row>
    <row r="1063" spans="1:7" x14ac:dyDescent="0.2">
      <c r="A1063" s="269" t="s">
        <v>2311</v>
      </c>
      <c r="B1063" s="376" t="str">
        <f t="shared" si="16"/>
        <v>Tweeddale East Area</v>
      </c>
      <c r="C1063" s="269" t="s">
        <v>135</v>
      </c>
      <c r="D1063" s="290">
        <v>11</v>
      </c>
      <c r="E1063" s="291">
        <v>5750</v>
      </c>
      <c r="F1063" s="321">
        <v>191.304347826087</v>
      </c>
      <c r="G1063" s="14" t="s">
        <v>2312</v>
      </c>
    </row>
    <row r="1064" spans="1:7" x14ac:dyDescent="0.2">
      <c r="A1064" s="269" t="s">
        <v>2313</v>
      </c>
      <c r="B1064" s="376" t="str">
        <f t="shared" si="16"/>
        <v>Earlston Stow and Clovernfords Area</v>
      </c>
      <c r="C1064" s="269" t="s">
        <v>135</v>
      </c>
      <c r="D1064" s="290">
        <v>7</v>
      </c>
      <c r="E1064" s="291">
        <v>5988</v>
      </c>
      <c r="F1064" s="321">
        <v>116.90046760187001</v>
      </c>
      <c r="G1064" s="14" t="s">
        <v>2314</v>
      </c>
    </row>
    <row r="1065" spans="1:7" x14ac:dyDescent="0.2">
      <c r="A1065" s="269" t="s">
        <v>2315</v>
      </c>
      <c r="B1065" s="376" t="str">
        <f t="shared" si="16"/>
        <v>Galashiels North</v>
      </c>
      <c r="C1065" s="269" t="s">
        <v>135</v>
      </c>
      <c r="D1065" s="290">
        <v>3</v>
      </c>
      <c r="E1065" s="291">
        <v>3770</v>
      </c>
      <c r="F1065" s="321">
        <v>79.575596816976201</v>
      </c>
      <c r="G1065" s="14" t="s">
        <v>2316</v>
      </c>
    </row>
    <row r="1066" spans="1:7" x14ac:dyDescent="0.2">
      <c r="A1066" s="269" t="s">
        <v>2317</v>
      </c>
      <c r="B1066" s="376" t="str">
        <f t="shared" si="16"/>
        <v>Galashiels West</v>
      </c>
      <c r="C1066" s="269" t="s">
        <v>135</v>
      </c>
      <c r="D1066" s="290">
        <v>6</v>
      </c>
      <c r="E1066" s="291">
        <v>2989</v>
      </c>
      <c r="F1066" s="321">
        <v>200.73603211776501</v>
      </c>
      <c r="G1066" s="14" t="s">
        <v>2318</v>
      </c>
    </row>
    <row r="1067" spans="1:7" x14ac:dyDescent="0.2">
      <c r="A1067" s="269" t="s">
        <v>2319</v>
      </c>
      <c r="B1067" s="376" t="str">
        <f t="shared" si="16"/>
        <v>Galashiels South</v>
      </c>
      <c r="C1067" s="269" t="s">
        <v>135</v>
      </c>
      <c r="D1067" s="290">
        <v>6</v>
      </c>
      <c r="E1067" s="291">
        <v>3355</v>
      </c>
      <c r="F1067" s="321">
        <v>178.837555886736</v>
      </c>
      <c r="G1067" s="14" t="s">
        <v>2320</v>
      </c>
    </row>
    <row r="1068" spans="1:7" x14ac:dyDescent="0.2">
      <c r="A1068" s="269" t="s">
        <v>2321</v>
      </c>
      <c r="B1068" s="376" t="str">
        <f t="shared" si="16"/>
        <v>Langlee</v>
      </c>
      <c r="C1068" s="269" t="s">
        <v>135</v>
      </c>
      <c r="D1068" s="290">
        <v>5</v>
      </c>
      <c r="E1068" s="291">
        <v>2454</v>
      </c>
      <c r="F1068" s="321">
        <v>203.74898125509401</v>
      </c>
      <c r="G1068" s="14" t="s">
        <v>2322</v>
      </c>
    </row>
    <row r="1069" spans="1:7" x14ac:dyDescent="0.2">
      <c r="A1069" s="269" t="s">
        <v>2323</v>
      </c>
      <c r="B1069" s="376" t="str">
        <f t="shared" si="16"/>
        <v>Melrose and Tweedbank Area</v>
      </c>
      <c r="C1069" s="269" t="s">
        <v>135</v>
      </c>
      <c r="D1069" s="290">
        <v>4</v>
      </c>
      <c r="E1069" s="291">
        <v>5398</v>
      </c>
      <c r="F1069" s="321">
        <v>74.101519081141205</v>
      </c>
      <c r="G1069" s="14" t="s">
        <v>2324</v>
      </c>
    </row>
    <row r="1070" spans="1:7" x14ac:dyDescent="0.2">
      <c r="A1070" s="269" t="s">
        <v>2325</v>
      </c>
      <c r="B1070" s="376" t="str">
        <f t="shared" si="16"/>
        <v>Lauder and Area</v>
      </c>
      <c r="C1070" s="269" t="s">
        <v>135</v>
      </c>
      <c r="D1070" s="290">
        <v>2</v>
      </c>
      <c r="E1070" s="291">
        <v>3165</v>
      </c>
      <c r="F1070" s="321">
        <v>63.191153238546597</v>
      </c>
      <c r="G1070" s="14" t="s">
        <v>2326</v>
      </c>
    </row>
    <row r="1071" spans="1:7" x14ac:dyDescent="0.2">
      <c r="A1071" s="269" t="s">
        <v>2327</v>
      </c>
      <c r="B1071" s="376" t="str">
        <f t="shared" si="16"/>
        <v>Berwickshire Central</v>
      </c>
      <c r="C1071" s="269" t="s">
        <v>135</v>
      </c>
      <c r="D1071" s="290">
        <v>2</v>
      </c>
      <c r="E1071" s="291">
        <v>4111</v>
      </c>
      <c r="F1071" s="321">
        <v>48.6499635125274</v>
      </c>
      <c r="G1071" s="14" t="s">
        <v>2328</v>
      </c>
    </row>
    <row r="1072" spans="1:7" x14ac:dyDescent="0.2">
      <c r="A1072" s="269" t="s">
        <v>2329</v>
      </c>
      <c r="B1072" s="376" t="str">
        <f t="shared" si="16"/>
        <v>Duns</v>
      </c>
      <c r="C1072" s="269" t="s">
        <v>135</v>
      </c>
      <c r="D1072" s="290">
        <v>4</v>
      </c>
      <c r="E1072" s="291">
        <v>2766</v>
      </c>
      <c r="F1072" s="321">
        <v>144.61315979754201</v>
      </c>
      <c r="G1072" s="14" t="s">
        <v>2330</v>
      </c>
    </row>
    <row r="1073" spans="1:7" x14ac:dyDescent="0.2">
      <c r="A1073" s="269" t="s">
        <v>2331</v>
      </c>
      <c r="B1073" s="376" t="str">
        <f t="shared" si="16"/>
        <v>Berwickshire East</v>
      </c>
      <c r="C1073" s="269" t="s">
        <v>135</v>
      </c>
      <c r="D1073" s="290">
        <v>4</v>
      </c>
      <c r="E1073" s="291">
        <v>3854</v>
      </c>
      <c r="F1073" s="321">
        <v>103.788271925272</v>
      </c>
      <c r="G1073" s="14" t="s">
        <v>2332</v>
      </c>
    </row>
    <row r="1074" spans="1:7" x14ac:dyDescent="0.2">
      <c r="A1074" s="269" t="s">
        <v>2333</v>
      </c>
      <c r="B1074" s="376" t="str">
        <f t="shared" si="16"/>
        <v>Eyemouth</v>
      </c>
      <c r="C1074" s="269" t="s">
        <v>135</v>
      </c>
      <c r="D1074" s="290">
        <v>14</v>
      </c>
      <c r="E1074" s="291">
        <v>3480</v>
      </c>
      <c r="F1074" s="321">
        <v>402.29885057471301</v>
      </c>
      <c r="G1074" s="14" t="s">
        <v>2334</v>
      </c>
    </row>
    <row r="1075" spans="1:7" x14ac:dyDescent="0.2">
      <c r="A1075" s="269" t="s">
        <v>2335</v>
      </c>
      <c r="B1075" s="376" t="str">
        <f t="shared" si="16"/>
        <v>Chirnside and Area</v>
      </c>
      <c r="C1075" s="269" t="s">
        <v>135</v>
      </c>
      <c r="D1075" s="290">
        <v>8</v>
      </c>
      <c r="E1075" s="291">
        <v>3919</v>
      </c>
      <c r="F1075" s="321">
        <v>204.133707578464</v>
      </c>
      <c r="G1075" s="14" t="s">
        <v>2336</v>
      </c>
    </row>
    <row r="1076" spans="1:7" x14ac:dyDescent="0.2">
      <c r="A1076" s="269" t="s">
        <v>2337</v>
      </c>
      <c r="B1076" s="376" t="str">
        <f t="shared" si="16"/>
        <v>Coldstream and Area</v>
      </c>
      <c r="C1076" s="269" t="s">
        <v>135</v>
      </c>
      <c r="D1076" s="290">
        <v>15</v>
      </c>
      <c r="E1076" s="291">
        <v>2801</v>
      </c>
      <c r="F1076" s="321">
        <v>535.52302749018202</v>
      </c>
      <c r="G1076" s="14" t="s">
        <v>2338</v>
      </c>
    </row>
    <row r="1077" spans="1:7" x14ac:dyDescent="0.2">
      <c r="A1077" s="269" t="s">
        <v>2339</v>
      </c>
      <c r="B1077" s="376" t="str">
        <f t="shared" si="16"/>
        <v>Cheviot East</v>
      </c>
      <c r="C1077" s="269" t="s">
        <v>135</v>
      </c>
      <c r="D1077" s="290">
        <v>4</v>
      </c>
      <c r="E1077" s="291">
        <v>4572</v>
      </c>
      <c r="F1077" s="321">
        <v>87.489063867016597</v>
      </c>
      <c r="G1077" s="14" t="s">
        <v>2340</v>
      </c>
    </row>
    <row r="1078" spans="1:7" x14ac:dyDescent="0.2">
      <c r="A1078" s="269" t="s">
        <v>2341</v>
      </c>
      <c r="B1078" s="376" t="str">
        <f t="shared" si="16"/>
        <v>Kelso North</v>
      </c>
      <c r="C1078" s="269" t="s">
        <v>135</v>
      </c>
      <c r="D1078" s="290">
        <v>6</v>
      </c>
      <c r="E1078" s="291">
        <v>3218</v>
      </c>
      <c r="F1078" s="321">
        <v>186.45121193287801</v>
      </c>
      <c r="G1078" s="14" t="s">
        <v>2342</v>
      </c>
    </row>
    <row r="1079" spans="1:7" x14ac:dyDescent="0.2">
      <c r="A1079" s="269" t="s">
        <v>2343</v>
      </c>
      <c r="B1079" s="376" t="str">
        <f t="shared" si="16"/>
        <v>Kelso South</v>
      </c>
      <c r="C1079" s="269" t="s">
        <v>135</v>
      </c>
      <c r="D1079" s="290">
        <v>5</v>
      </c>
      <c r="E1079" s="291">
        <v>2369</v>
      </c>
      <c r="F1079" s="321">
        <v>211.05951878429701</v>
      </c>
      <c r="G1079" s="14" t="s">
        <v>2344</v>
      </c>
    </row>
    <row r="1080" spans="1:7" x14ac:dyDescent="0.2">
      <c r="A1080" s="269" t="s">
        <v>2345</v>
      </c>
      <c r="B1080" s="376" t="str">
        <f t="shared" si="16"/>
        <v>Cheviot West</v>
      </c>
      <c r="C1080" s="269" t="s">
        <v>135</v>
      </c>
      <c r="D1080" s="290">
        <v>6</v>
      </c>
      <c r="E1080" s="291">
        <v>3095</v>
      </c>
      <c r="F1080" s="321">
        <v>193.861066235864</v>
      </c>
      <c r="G1080" s="14" t="s">
        <v>2346</v>
      </c>
    </row>
    <row r="1081" spans="1:7" x14ac:dyDescent="0.2">
      <c r="A1081" s="269" t="s">
        <v>2347</v>
      </c>
      <c r="B1081" s="376" t="str">
        <f t="shared" si="16"/>
        <v>St Boswells and Newtown Area</v>
      </c>
      <c r="C1081" s="269" t="s">
        <v>135</v>
      </c>
      <c r="D1081" s="290">
        <v>5</v>
      </c>
      <c r="E1081" s="291">
        <v>3791</v>
      </c>
      <c r="F1081" s="321">
        <v>131.89132155104201</v>
      </c>
      <c r="G1081" s="14" t="s">
        <v>2348</v>
      </c>
    </row>
    <row r="1082" spans="1:7" x14ac:dyDescent="0.2">
      <c r="A1082" s="269" t="s">
        <v>2349</v>
      </c>
      <c r="B1082" s="376" t="str">
        <f t="shared" si="16"/>
        <v>Jedburgh</v>
      </c>
      <c r="C1082" s="269" t="s">
        <v>135</v>
      </c>
      <c r="D1082" s="290">
        <v>2</v>
      </c>
      <c r="E1082" s="291">
        <v>3774</v>
      </c>
      <c r="F1082" s="321">
        <v>52.994170641229502</v>
      </c>
      <c r="G1082" s="14" t="s">
        <v>2350</v>
      </c>
    </row>
    <row r="1083" spans="1:7" x14ac:dyDescent="0.2">
      <c r="A1083" s="269" t="s">
        <v>2351</v>
      </c>
      <c r="B1083" s="376" t="str">
        <f t="shared" si="16"/>
        <v>Denholm and Hermitage</v>
      </c>
      <c r="C1083" s="269" t="s">
        <v>135</v>
      </c>
      <c r="D1083" s="290">
        <v>10</v>
      </c>
      <c r="E1083" s="291">
        <v>4058</v>
      </c>
      <c r="F1083" s="321">
        <v>246.42681123706299</v>
      </c>
      <c r="G1083" s="14" t="s">
        <v>2352</v>
      </c>
    </row>
    <row r="1084" spans="1:7" x14ac:dyDescent="0.2">
      <c r="A1084" s="269" t="s">
        <v>2353</v>
      </c>
      <c r="B1084" s="376" t="str">
        <f t="shared" si="16"/>
        <v>Burnfoot</v>
      </c>
      <c r="C1084" s="269" t="s">
        <v>135</v>
      </c>
      <c r="D1084" s="290">
        <v>4</v>
      </c>
      <c r="E1084" s="291">
        <v>2985</v>
      </c>
      <c r="F1084" s="321">
        <v>134.003350083752</v>
      </c>
      <c r="G1084" s="14" t="s">
        <v>2354</v>
      </c>
    </row>
    <row r="1085" spans="1:7" x14ac:dyDescent="0.2">
      <c r="A1085" s="269" t="s">
        <v>2355</v>
      </c>
      <c r="B1085" s="376" t="str">
        <f t="shared" si="16"/>
        <v>Hawick Central</v>
      </c>
      <c r="C1085" s="269" t="s">
        <v>135</v>
      </c>
      <c r="D1085" s="290">
        <v>23</v>
      </c>
      <c r="E1085" s="291">
        <v>4150</v>
      </c>
      <c r="F1085" s="321">
        <v>554.21686746987996</v>
      </c>
      <c r="G1085" s="14" t="s">
        <v>2356</v>
      </c>
    </row>
    <row r="1086" spans="1:7" x14ac:dyDescent="0.2">
      <c r="A1086" s="269" t="s">
        <v>2357</v>
      </c>
      <c r="B1086" s="376" t="str">
        <f t="shared" si="16"/>
        <v>Hawick West End</v>
      </c>
      <c r="C1086" s="269" t="s">
        <v>135</v>
      </c>
      <c r="D1086" s="290">
        <v>15</v>
      </c>
      <c r="E1086" s="291">
        <v>3267</v>
      </c>
      <c r="F1086" s="321">
        <v>459.13682277318702</v>
      </c>
      <c r="G1086" s="14" t="s">
        <v>2358</v>
      </c>
    </row>
    <row r="1087" spans="1:7" x14ac:dyDescent="0.2">
      <c r="A1087" s="269" t="s">
        <v>2359</v>
      </c>
      <c r="B1087" s="376" t="str">
        <f t="shared" si="16"/>
        <v>Hawick North</v>
      </c>
      <c r="C1087" s="269" t="s">
        <v>135</v>
      </c>
      <c r="D1087" s="290">
        <v>4</v>
      </c>
      <c r="E1087" s="291">
        <v>3251</v>
      </c>
      <c r="F1087" s="321">
        <v>123.039064903107</v>
      </c>
      <c r="G1087" s="14" t="s">
        <v>2360</v>
      </c>
    </row>
    <row r="1088" spans="1:7" x14ac:dyDescent="0.2">
      <c r="A1088" s="269" t="s">
        <v>2361</v>
      </c>
      <c r="B1088" s="376" t="str">
        <f t="shared" si="16"/>
        <v>Ettrick Yarrow and Liliesleaf Area</v>
      </c>
      <c r="C1088" s="269" t="s">
        <v>135</v>
      </c>
      <c r="D1088" s="290">
        <v>4</v>
      </c>
      <c r="E1088" s="291">
        <v>2762</v>
      </c>
      <c r="F1088" s="321">
        <v>144.82259232440299</v>
      </c>
      <c r="G1088" s="14" t="s">
        <v>2362</v>
      </c>
    </row>
    <row r="1089" spans="1:7" x14ac:dyDescent="0.2">
      <c r="A1089" s="269" t="s">
        <v>2363</v>
      </c>
      <c r="B1089" s="376" t="str">
        <f t="shared" si="16"/>
        <v>Selkirk</v>
      </c>
      <c r="C1089" s="269" t="s">
        <v>135</v>
      </c>
      <c r="D1089" s="290">
        <v>6</v>
      </c>
      <c r="E1089" s="291">
        <v>5435</v>
      </c>
      <c r="F1089" s="321">
        <v>110.39558417663299</v>
      </c>
      <c r="G1089" s="14" t="s">
        <v>2364</v>
      </c>
    </row>
    <row r="1090" spans="1:7" x14ac:dyDescent="0.2">
      <c r="A1090" s="269" t="s">
        <v>2365</v>
      </c>
      <c r="B1090" s="376" t="str">
        <f t="shared" si="16"/>
        <v>Shetland South</v>
      </c>
      <c r="C1090" s="269" t="s">
        <v>136</v>
      </c>
      <c r="D1090" s="290">
        <v>1</v>
      </c>
      <c r="E1090" s="291">
        <v>3400</v>
      </c>
      <c r="F1090" s="321">
        <v>29.411764705882401</v>
      </c>
      <c r="G1090" s="14" t="s">
        <v>2366</v>
      </c>
    </row>
    <row r="1091" spans="1:7" x14ac:dyDescent="0.2">
      <c r="A1091" s="269" t="s">
        <v>2367</v>
      </c>
      <c r="B1091" s="376" t="str">
        <f t="shared" si="16"/>
        <v>Lerwick South</v>
      </c>
      <c r="C1091" s="269" t="s">
        <v>136</v>
      </c>
      <c r="D1091" s="290">
        <v>1</v>
      </c>
      <c r="E1091" s="291">
        <v>3348</v>
      </c>
      <c r="F1091" s="321">
        <v>29.868578255675001</v>
      </c>
      <c r="G1091" s="14" t="s">
        <v>2368</v>
      </c>
    </row>
    <row r="1092" spans="1:7" x14ac:dyDescent="0.2">
      <c r="A1092" s="269" t="s">
        <v>2369</v>
      </c>
      <c r="B1092" s="376" t="str">
        <f t="shared" ref="B1092:B1155" si="17">HYPERLINK(CONCATENATE("https://statistics.gov.scot/atlas/resource?uri=http%3A%2F%2Fstatistics.gov.scot%2Fid%2Fstatistical-geography%2F",A1092),G1092)</f>
        <v>Lerwick North</v>
      </c>
      <c r="C1092" s="269" t="s">
        <v>136</v>
      </c>
      <c r="D1092" s="290">
        <v>3</v>
      </c>
      <c r="E1092" s="291">
        <v>4568</v>
      </c>
      <c r="F1092" s="321">
        <v>65.674255691768806</v>
      </c>
      <c r="G1092" s="14" t="s">
        <v>2370</v>
      </c>
    </row>
    <row r="1093" spans="1:7" x14ac:dyDescent="0.2">
      <c r="A1093" s="269" t="s">
        <v>2371</v>
      </c>
      <c r="B1093" s="376" t="str">
        <f t="shared" si="17"/>
        <v>Central Shetland</v>
      </c>
      <c r="C1093" s="269" t="s">
        <v>136</v>
      </c>
      <c r="D1093" s="290">
        <v>1</v>
      </c>
      <c r="E1093" s="291">
        <v>3465</v>
      </c>
      <c r="F1093" s="321">
        <v>28.860028860028901</v>
      </c>
      <c r="G1093" s="14" t="s">
        <v>2372</v>
      </c>
    </row>
    <row r="1094" spans="1:7" x14ac:dyDescent="0.2">
      <c r="A1094" s="269" t="s">
        <v>2373</v>
      </c>
      <c r="B1094" s="376" t="str">
        <f t="shared" si="17"/>
        <v>East and West Mainland</v>
      </c>
      <c r="C1094" s="269" t="s">
        <v>136</v>
      </c>
      <c r="D1094" s="290">
        <v>5</v>
      </c>
      <c r="E1094" s="291">
        <v>2888</v>
      </c>
      <c r="F1094" s="321">
        <v>173.13019390581701</v>
      </c>
      <c r="G1094" s="14" t="s">
        <v>2374</v>
      </c>
    </row>
    <row r="1095" spans="1:7" x14ac:dyDescent="0.2">
      <c r="A1095" s="269" t="s">
        <v>2375</v>
      </c>
      <c r="B1095" s="376" t="str">
        <f t="shared" si="17"/>
        <v>North Mainland</v>
      </c>
      <c r="C1095" s="269" t="s">
        <v>136</v>
      </c>
      <c r="D1095" s="290">
        <v>2</v>
      </c>
      <c r="E1095" s="291">
        <v>2534</v>
      </c>
      <c r="F1095" s="321">
        <v>78.926598263614906</v>
      </c>
      <c r="G1095" s="14" t="s">
        <v>2376</v>
      </c>
    </row>
    <row r="1096" spans="1:7" x14ac:dyDescent="0.2">
      <c r="A1096" s="269" t="s">
        <v>2377</v>
      </c>
      <c r="B1096" s="376" t="str">
        <f t="shared" si="17"/>
        <v>North and East Isles</v>
      </c>
      <c r="C1096" s="269" t="s">
        <v>136</v>
      </c>
      <c r="D1096" s="290" t="s">
        <v>3008</v>
      </c>
      <c r="E1096" s="291">
        <v>2667</v>
      </c>
      <c r="F1096" s="321" t="s">
        <v>3008</v>
      </c>
      <c r="G1096" s="14" t="s">
        <v>2378</v>
      </c>
    </row>
    <row r="1097" spans="1:7" x14ac:dyDescent="0.2">
      <c r="A1097" s="269" t="s">
        <v>2379</v>
      </c>
      <c r="B1097" s="376" t="str">
        <f t="shared" si="17"/>
        <v>Carrick South</v>
      </c>
      <c r="C1097" s="269" t="s">
        <v>137</v>
      </c>
      <c r="D1097" s="290">
        <v>19</v>
      </c>
      <c r="E1097" s="291">
        <v>5301</v>
      </c>
      <c r="F1097" s="321">
        <v>358.42293906809999</v>
      </c>
      <c r="G1097" s="14" t="s">
        <v>2380</v>
      </c>
    </row>
    <row r="1098" spans="1:7" x14ac:dyDescent="0.2">
      <c r="A1098" s="269" t="s">
        <v>2381</v>
      </c>
      <c r="B1098" s="376" t="str">
        <f t="shared" si="17"/>
        <v>Girvan Glendoune</v>
      </c>
      <c r="C1098" s="269" t="s">
        <v>137</v>
      </c>
      <c r="D1098" s="290">
        <v>8</v>
      </c>
      <c r="E1098" s="291">
        <v>3178</v>
      </c>
      <c r="F1098" s="321">
        <v>251.730648206419</v>
      </c>
      <c r="G1098" s="14" t="s">
        <v>2382</v>
      </c>
    </row>
    <row r="1099" spans="1:7" x14ac:dyDescent="0.2">
      <c r="A1099" s="269" t="s">
        <v>2383</v>
      </c>
      <c r="B1099" s="376" t="str">
        <f t="shared" si="17"/>
        <v>Girvan Ailsa</v>
      </c>
      <c r="C1099" s="269" t="s">
        <v>137</v>
      </c>
      <c r="D1099" s="290">
        <v>15</v>
      </c>
      <c r="E1099" s="291">
        <v>3141</v>
      </c>
      <c r="F1099" s="321">
        <v>477.554918815664</v>
      </c>
      <c r="G1099" s="14" t="s">
        <v>2384</v>
      </c>
    </row>
    <row r="1100" spans="1:7" x14ac:dyDescent="0.2">
      <c r="A1100" s="269" t="s">
        <v>2385</v>
      </c>
      <c r="B1100" s="376" t="str">
        <f t="shared" si="17"/>
        <v>Maybole</v>
      </c>
      <c r="C1100" s="269" t="s">
        <v>137</v>
      </c>
      <c r="D1100" s="290">
        <v>11</v>
      </c>
      <c r="E1100" s="291">
        <v>4679</v>
      </c>
      <c r="F1100" s="321">
        <v>235.09296858303099</v>
      </c>
      <c r="G1100" s="14" t="s">
        <v>2386</v>
      </c>
    </row>
    <row r="1101" spans="1:7" x14ac:dyDescent="0.2">
      <c r="A1101" s="269" t="s">
        <v>2387</v>
      </c>
      <c r="B1101" s="376" t="str">
        <f t="shared" si="17"/>
        <v>Carrick North</v>
      </c>
      <c r="C1101" s="269" t="s">
        <v>137</v>
      </c>
      <c r="D1101" s="290">
        <v>10</v>
      </c>
      <c r="E1101" s="291">
        <v>4620</v>
      </c>
      <c r="F1101" s="321">
        <v>216.450216450217</v>
      </c>
      <c r="G1101" s="14" t="s">
        <v>2388</v>
      </c>
    </row>
    <row r="1102" spans="1:7" x14ac:dyDescent="0.2">
      <c r="A1102" s="269" t="s">
        <v>2389</v>
      </c>
      <c r="B1102" s="376" t="str">
        <f t="shared" si="17"/>
        <v>Coylton</v>
      </c>
      <c r="C1102" s="269" t="s">
        <v>137</v>
      </c>
      <c r="D1102" s="290">
        <v>7</v>
      </c>
      <c r="E1102" s="291">
        <v>3772</v>
      </c>
      <c r="F1102" s="321">
        <v>185.57794273594899</v>
      </c>
      <c r="G1102" s="14" t="s">
        <v>2390</v>
      </c>
    </row>
    <row r="1103" spans="1:7" x14ac:dyDescent="0.2">
      <c r="A1103" s="269" t="s">
        <v>2391</v>
      </c>
      <c r="B1103" s="376" t="str">
        <f t="shared" si="17"/>
        <v>Alloway and Doonfoot</v>
      </c>
      <c r="C1103" s="269" t="s">
        <v>137</v>
      </c>
      <c r="D1103" s="290">
        <v>20</v>
      </c>
      <c r="E1103" s="291">
        <v>5890</v>
      </c>
      <c r="F1103" s="321">
        <v>339.55857385399003</v>
      </c>
      <c r="G1103" s="14" t="s">
        <v>2392</v>
      </c>
    </row>
    <row r="1104" spans="1:7" x14ac:dyDescent="0.2">
      <c r="A1104" s="269" t="s">
        <v>2393</v>
      </c>
      <c r="B1104" s="376" t="str">
        <f t="shared" si="17"/>
        <v>Castlehill and Kincaidston</v>
      </c>
      <c r="C1104" s="269" t="s">
        <v>137</v>
      </c>
      <c r="D1104" s="290">
        <v>11</v>
      </c>
      <c r="E1104" s="291">
        <v>4167</v>
      </c>
      <c r="F1104" s="321">
        <v>263.97888168946503</v>
      </c>
      <c r="G1104" s="14" t="s">
        <v>2394</v>
      </c>
    </row>
    <row r="1105" spans="1:7" x14ac:dyDescent="0.2">
      <c r="A1105" s="269" t="s">
        <v>2395</v>
      </c>
      <c r="B1105" s="376" t="str">
        <f t="shared" si="17"/>
        <v>Belmont</v>
      </c>
      <c r="C1105" s="269" t="s">
        <v>137</v>
      </c>
      <c r="D1105" s="290">
        <v>15</v>
      </c>
      <c r="E1105" s="291">
        <v>5308</v>
      </c>
      <c r="F1105" s="321">
        <v>282.59231348907298</v>
      </c>
      <c r="G1105" s="14" t="s">
        <v>2396</v>
      </c>
    </row>
    <row r="1106" spans="1:7" x14ac:dyDescent="0.2">
      <c r="A1106" s="269" t="s">
        <v>2397</v>
      </c>
      <c r="B1106" s="376" t="str">
        <f t="shared" si="17"/>
        <v>Holmston and Forehill</v>
      </c>
      <c r="C1106" s="269" t="s">
        <v>137</v>
      </c>
      <c r="D1106" s="290">
        <v>7</v>
      </c>
      <c r="E1106" s="291">
        <v>4928</v>
      </c>
      <c r="F1106" s="321">
        <v>142.04545454545499</v>
      </c>
      <c r="G1106" s="14" t="s">
        <v>2398</v>
      </c>
    </row>
    <row r="1107" spans="1:7" x14ac:dyDescent="0.2">
      <c r="A1107" s="269" t="s">
        <v>2399</v>
      </c>
      <c r="B1107" s="376" t="str">
        <f t="shared" si="17"/>
        <v>Ayr South Harbour and Town Centre</v>
      </c>
      <c r="C1107" s="269" t="s">
        <v>137</v>
      </c>
      <c r="D1107" s="290">
        <v>41</v>
      </c>
      <c r="E1107" s="291">
        <v>5360</v>
      </c>
      <c r="F1107" s="321">
        <v>764.92537313432797</v>
      </c>
      <c r="G1107" s="14" t="s">
        <v>2400</v>
      </c>
    </row>
    <row r="1108" spans="1:7" x14ac:dyDescent="0.2">
      <c r="A1108" s="269" t="s">
        <v>2401</v>
      </c>
      <c r="B1108" s="376" t="str">
        <f t="shared" si="17"/>
        <v>Ayr North Harbour, Wallacetown and Newton South</v>
      </c>
      <c r="C1108" s="269" t="s">
        <v>137</v>
      </c>
      <c r="D1108" s="290">
        <v>14</v>
      </c>
      <c r="E1108" s="291">
        <v>4612</v>
      </c>
      <c r="F1108" s="321">
        <v>303.55594102341701</v>
      </c>
      <c r="G1108" s="14" t="s">
        <v>2402</v>
      </c>
    </row>
    <row r="1109" spans="1:7" x14ac:dyDescent="0.2">
      <c r="A1109" s="269" t="s">
        <v>2403</v>
      </c>
      <c r="B1109" s="376" t="str">
        <f t="shared" si="17"/>
        <v>Craigie</v>
      </c>
      <c r="C1109" s="269" t="s">
        <v>137</v>
      </c>
      <c r="D1109" s="290">
        <v>3</v>
      </c>
      <c r="E1109" s="291">
        <v>2528</v>
      </c>
      <c r="F1109" s="321">
        <v>118.670886075949</v>
      </c>
      <c r="G1109" s="14" t="s">
        <v>2404</v>
      </c>
    </row>
    <row r="1110" spans="1:7" x14ac:dyDescent="0.2">
      <c r="A1110" s="269" t="s">
        <v>2405</v>
      </c>
      <c r="B1110" s="376" t="str">
        <f t="shared" si="17"/>
        <v>Dalmilling</v>
      </c>
      <c r="C1110" s="269" t="s">
        <v>137</v>
      </c>
      <c r="D1110" s="290">
        <v>21</v>
      </c>
      <c r="E1110" s="291">
        <v>2912</v>
      </c>
      <c r="F1110" s="321">
        <v>721.15384615384596</v>
      </c>
      <c r="G1110" s="14" t="s">
        <v>2406</v>
      </c>
    </row>
    <row r="1111" spans="1:7" x14ac:dyDescent="0.2">
      <c r="A1111" s="269" t="s">
        <v>2407</v>
      </c>
      <c r="B1111" s="376" t="str">
        <f t="shared" si="17"/>
        <v>Lochside, Braehead and Whitletts</v>
      </c>
      <c r="C1111" s="269" t="s">
        <v>137</v>
      </c>
      <c r="D1111" s="290">
        <v>8</v>
      </c>
      <c r="E1111" s="291">
        <v>4185</v>
      </c>
      <c r="F1111" s="321">
        <v>191.15890083631999</v>
      </c>
      <c r="G1111" s="14" t="s">
        <v>2408</v>
      </c>
    </row>
    <row r="1112" spans="1:7" x14ac:dyDescent="0.2">
      <c r="A1112" s="269" t="s">
        <v>2409</v>
      </c>
      <c r="B1112" s="376" t="str">
        <f t="shared" si="17"/>
        <v>Newton North</v>
      </c>
      <c r="C1112" s="269" t="s">
        <v>137</v>
      </c>
      <c r="D1112" s="290">
        <v>13</v>
      </c>
      <c r="E1112" s="291">
        <v>4157</v>
      </c>
      <c r="F1112" s="321">
        <v>312.72552321385598</v>
      </c>
      <c r="G1112" s="14" t="s">
        <v>2410</v>
      </c>
    </row>
    <row r="1113" spans="1:7" x14ac:dyDescent="0.2">
      <c r="A1113" s="269" t="s">
        <v>2411</v>
      </c>
      <c r="B1113" s="376" t="str">
        <f t="shared" si="17"/>
        <v>Heathfield</v>
      </c>
      <c r="C1113" s="269" t="s">
        <v>137</v>
      </c>
      <c r="D1113" s="290">
        <v>16</v>
      </c>
      <c r="E1113" s="291">
        <v>4424</v>
      </c>
      <c r="F1113" s="321">
        <v>361.66365280289301</v>
      </c>
      <c r="G1113" s="14" t="s">
        <v>2412</v>
      </c>
    </row>
    <row r="1114" spans="1:7" x14ac:dyDescent="0.2">
      <c r="A1114" s="269" t="s">
        <v>2413</v>
      </c>
      <c r="B1114" s="376" t="str">
        <f t="shared" si="17"/>
        <v>Prestwick West</v>
      </c>
      <c r="C1114" s="269" t="s">
        <v>137</v>
      </c>
      <c r="D1114" s="290">
        <v>15</v>
      </c>
      <c r="E1114" s="291">
        <v>4000</v>
      </c>
      <c r="F1114" s="321">
        <v>375</v>
      </c>
      <c r="G1114" s="14" t="s">
        <v>2414</v>
      </c>
    </row>
    <row r="1115" spans="1:7" x14ac:dyDescent="0.2">
      <c r="A1115" s="269" t="s">
        <v>2415</v>
      </c>
      <c r="B1115" s="376" t="str">
        <f t="shared" si="17"/>
        <v>Prestwick East</v>
      </c>
      <c r="C1115" s="269" t="s">
        <v>137</v>
      </c>
      <c r="D1115" s="290">
        <v>19</v>
      </c>
      <c r="E1115" s="291">
        <v>5216</v>
      </c>
      <c r="F1115" s="321">
        <v>364.26380368098199</v>
      </c>
      <c r="G1115" s="14" t="s">
        <v>2416</v>
      </c>
    </row>
    <row r="1116" spans="1:7" x14ac:dyDescent="0.2">
      <c r="A1116" s="269" t="s">
        <v>2417</v>
      </c>
      <c r="B1116" s="376" t="str">
        <f t="shared" si="17"/>
        <v>Prestwick Airport and Monkton</v>
      </c>
      <c r="C1116" s="269" t="s">
        <v>137</v>
      </c>
      <c r="D1116" s="290">
        <v>24</v>
      </c>
      <c r="E1116" s="291">
        <v>3144</v>
      </c>
      <c r="F1116" s="321">
        <v>763.35877862595396</v>
      </c>
      <c r="G1116" s="14" t="s">
        <v>2418</v>
      </c>
    </row>
    <row r="1117" spans="1:7" x14ac:dyDescent="0.2">
      <c r="A1117" s="269" t="s">
        <v>2419</v>
      </c>
      <c r="B1117" s="376" t="str">
        <f t="shared" si="17"/>
        <v>Annbank, Mossblown and Tarbolton - the Coalfields</v>
      </c>
      <c r="C1117" s="269" t="s">
        <v>137</v>
      </c>
      <c r="D1117" s="290">
        <v>13</v>
      </c>
      <c r="E1117" s="291">
        <v>5817</v>
      </c>
      <c r="F1117" s="321">
        <v>223.482894963039</v>
      </c>
      <c r="G1117" s="14" t="s">
        <v>2420</v>
      </c>
    </row>
    <row r="1118" spans="1:7" x14ac:dyDescent="0.2">
      <c r="A1118" s="269" t="s">
        <v>2421</v>
      </c>
      <c r="B1118" s="376" t="str">
        <f t="shared" si="17"/>
        <v>Dundonald, Loans and Symington</v>
      </c>
      <c r="C1118" s="269" t="s">
        <v>137</v>
      </c>
      <c r="D1118" s="290">
        <v>15</v>
      </c>
      <c r="E1118" s="291">
        <v>6488</v>
      </c>
      <c r="F1118" s="321">
        <v>231.19605425400701</v>
      </c>
      <c r="G1118" s="14" t="s">
        <v>2422</v>
      </c>
    </row>
    <row r="1119" spans="1:7" x14ac:dyDescent="0.2">
      <c r="A1119" s="269" t="s">
        <v>2423</v>
      </c>
      <c r="B1119" s="376" t="str">
        <f t="shared" si="17"/>
        <v>Muirhead</v>
      </c>
      <c r="C1119" s="269" t="s">
        <v>137</v>
      </c>
      <c r="D1119" s="290">
        <v>7</v>
      </c>
      <c r="E1119" s="291">
        <v>5103</v>
      </c>
      <c r="F1119" s="321">
        <v>137.17421124828499</v>
      </c>
      <c r="G1119" s="14" t="s">
        <v>2424</v>
      </c>
    </row>
    <row r="1120" spans="1:7" x14ac:dyDescent="0.2">
      <c r="A1120" s="269" t="s">
        <v>2425</v>
      </c>
      <c r="B1120" s="376" t="str">
        <f t="shared" si="17"/>
        <v>Barassie</v>
      </c>
      <c r="C1120" s="269" t="s">
        <v>137</v>
      </c>
      <c r="D1120" s="290">
        <v>12</v>
      </c>
      <c r="E1120" s="291">
        <v>3889</v>
      </c>
      <c r="F1120" s="321">
        <v>308.56261249678602</v>
      </c>
      <c r="G1120" s="14" t="s">
        <v>2426</v>
      </c>
    </row>
    <row r="1121" spans="1:7" x14ac:dyDescent="0.2">
      <c r="A1121" s="269" t="s">
        <v>2427</v>
      </c>
      <c r="B1121" s="376" t="str">
        <f t="shared" si="17"/>
        <v>Troon</v>
      </c>
      <c r="C1121" s="269" t="s">
        <v>137</v>
      </c>
      <c r="D1121" s="290">
        <v>15</v>
      </c>
      <c r="E1121" s="291">
        <v>5321</v>
      </c>
      <c r="F1121" s="321">
        <v>281.90189813944801</v>
      </c>
      <c r="G1121" s="14" t="s">
        <v>2428</v>
      </c>
    </row>
    <row r="1122" spans="1:7" x14ac:dyDescent="0.2">
      <c r="A1122" s="269" t="s">
        <v>2429</v>
      </c>
      <c r="B1122" s="376" t="str">
        <f t="shared" si="17"/>
        <v>Clydesdale South</v>
      </c>
      <c r="C1122" s="269" t="s">
        <v>138</v>
      </c>
      <c r="D1122" s="290">
        <v>3</v>
      </c>
      <c r="E1122" s="291">
        <v>2442</v>
      </c>
      <c r="F1122" s="321">
        <v>122.850122850123</v>
      </c>
      <c r="G1122" s="14" t="s">
        <v>2430</v>
      </c>
    </row>
    <row r="1123" spans="1:7" x14ac:dyDescent="0.2">
      <c r="A1123" s="269" t="s">
        <v>2431</v>
      </c>
      <c r="B1123" s="376" t="str">
        <f t="shared" si="17"/>
        <v>Biggar, Symington, Thankerton and Dolphinton</v>
      </c>
      <c r="C1123" s="269" t="s">
        <v>138</v>
      </c>
      <c r="D1123" s="290">
        <v>12</v>
      </c>
      <c r="E1123" s="291">
        <v>5847</v>
      </c>
      <c r="F1123" s="321">
        <v>205.23345305284801</v>
      </c>
      <c r="G1123" s="14" t="s">
        <v>2432</v>
      </c>
    </row>
    <row r="1124" spans="1:7" x14ac:dyDescent="0.2">
      <c r="A1124" s="269" t="s">
        <v>2433</v>
      </c>
      <c r="B1124" s="376" t="str">
        <f t="shared" si="17"/>
        <v>Carstairs, Carstairs Junction and Carnwath</v>
      </c>
      <c r="C1124" s="269" t="s">
        <v>138</v>
      </c>
      <c r="D1124" s="290">
        <v>3</v>
      </c>
      <c r="E1124" s="291">
        <v>4845</v>
      </c>
      <c r="F1124" s="321">
        <v>61.919504643962902</v>
      </c>
      <c r="G1124" s="14" t="s">
        <v>2434</v>
      </c>
    </row>
    <row r="1125" spans="1:7" x14ac:dyDescent="0.2">
      <c r="A1125" s="269" t="s">
        <v>2435</v>
      </c>
      <c r="B1125" s="376" t="str">
        <f t="shared" si="17"/>
        <v>Forth, Braehead and Auchengray</v>
      </c>
      <c r="C1125" s="269" t="s">
        <v>138</v>
      </c>
      <c r="D1125" s="290">
        <v>11</v>
      </c>
      <c r="E1125" s="291">
        <v>3575</v>
      </c>
      <c r="F1125" s="321">
        <v>307.69230769230802</v>
      </c>
      <c r="G1125" s="14" t="s">
        <v>2436</v>
      </c>
    </row>
    <row r="1126" spans="1:7" x14ac:dyDescent="0.2">
      <c r="A1126" s="269" t="s">
        <v>2437</v>
      </c>
      <c r="B1126" s="376" t="str">
        <f t="shared" si="17"/>
        <v>Law</v>
      </c>
      <c r="C1126" s="269" t="s">
        <v>138</v>
      </c>
      <c r="D1126" s="290">
        <v>6</v>
      </c>
      <c r="E1126" s="291">
        <v>3634</v>
      </c>
      <c r="F1126" s="321">
        <v>165.10731975784299</v>
      </c>
      <c r="G1126" s="14" t="s">
        <v>667</v>
      </c>
    </row>
    <row r="1127" spans="1:7" x14ac:dyDescent="0.2">
      <c r="A1127" s="269" t="s">
        <v>2438</v>
      </c>
      <c r="B1127" s="376" t="str">
        <f t="shared" si="17"/>
        <v>Carluke West</v>
      </c>
      <c r="C1127" s="269" t="s">
        <v>138</v>
      </c>
      <c r="D1127" s="290">
        <v>6</v>
      </c>
      <c r="E1127" s="291">
        <v>2801</v>
      </c>
      <c r="F1127" s="321">
        <v>214.20921099607301</v>
      </c>
      <c r="G1127" s="14" t="s">
        <v>2439</v>
      </c>
    </row>
    <row r="1128" spans="1:7" x14ac:dyDescent="0.2">
      <c r="A1128" s="269" t="s">
        <v>2440</v>
      </c>
      <c r="B1128" s="376" t="str">
        <f t="shared" si="17"/>
        <v>Carluke North</v>
      </c>
      <c r="C1128" s="269" t="s">
        <v>138</v>
      </c>
      <c r="D1128" s="290">
        <v>5</v>
      </c>
      <c r="E1128" s="291">
        <v>2447</v>
      </c>
      <c r="F1128" s="321">
        <v>204.33183489987701</v>
      </c>
      <c r="G1128" s="14" t="s">
        <v>2441</v>
      </c>
    </row>
    <row r="1129" spans="1:7" x14ac:dyDescent="0.2">
      <c r="A1129" s="269" t="s">
        <v>2442</v>
      </c>
      <c r="B1129" s="376" t="str">
        <f t="shared" si="17"/>
        <v>Carluke East</v>
      </c>
      <c r="C1129" s="269" t="s">
        <v>138</v>
      </c>
      <c r="D1129" s="290">
        <v>6</v>
      </c>
      <c r="E1129" s="291">
        <v>4006</v>
      </c>
      <c r="F1129" s="321">
        <v>149.775336994508</v>
      </c>
      <c r="G1129" s="14" t="s">
        <v>2443</v>
      </c>
    </row>
    <row r="1130" spans="1:7" x14ac:dyDescent="0.2">
      <c r="A1130" s="269" t="s">
        <v>2444</v>
      </c>
      <c r="B1130" s="376" t="str">
        <f t="shared" si="17"/>
        <v>Carluke South</v>
      </c>
      <c r="C1130" s="269" t="s">
        <v>138</v>
      </c>
      <c r="D1130" s="290">
        <v>9</v>
      </c>
      <c r="E1130" s="291">
        <v>3400</v>
      </c>
      <c r="F1130" s="321">
        <v>264.70588235294099</v>
      </c>
      <c r="G1130" s="14" t="s">
        <v>2445</v>
      </c>
    </row>
    <row r="1131" spans="1:7" x14ac:dyDescent="0.2">
      <c r="A1131" s="269" t="s">
        <v>2446</v>
      </c>
      <c r="B1131" s="376" t="str">
        <f t="shared" si="17"/>
        <v>Crossford, Braidwood and Yieldshields</v>
      </c>
      <c r="C1131" s="269" t="s">
        <v>138</v>
      </c>
      <c r="D1131" s="290">
        <v>6</v>
      </c>
      <c r="E1131" s="291">
        <v>2853</v>
      </c>
      <c r="F1131" s="321">
        <v>210.30494216614099</v>
      </c>
      <c r="G1131" s="14" t="s">
        <v>2447</v>
      </c>
    </row>
    <row r="1132" spans="1:7" x14ac:dyDescent="0.2">
      <c r="A1132" s="269" t="s">
        <v>2448</v>
      </c>
      <c r="B1132" s="376" t="str">
        <f t="shared" si="17"/>
        <v>Lanark North West</v>
      </c>
      <c r="C1132" s="269" t="s">
        <v>138</v>
      </c>
      <c r="D1132" s="290">
        <v>6</v>
      </c>
      <c r="E1132" s="291">
        <v>2597</v>
      </c>
      <c r="F1132" s="321">
        <v>231.03581055063501</v>
      </c>
      <c r="G1132" s="14" t="s">
        <v>2449</v>
      </c>
    </row>
    <row r="1133" spans="1:7" x14ac:dyDescent="0.2">
      <c r="A1133" s="269" t="s">
        <v>2450</v>
      </c>
      <c r="B1133" s="376" t="str">
        <f t="shared" si="17"/>
        <v>Lanark North East</v>
      </c>
      <c r="C1133" s="269" t="s">
        <v>138</v>
      </c>
      <c r="D1133" s="290">
        <v>3</v>
      </c>
      <c r="E1133" s="291">
        <v>2182</v>
      </c>
      <c r="F1133" s="321">
        <v>137.488542621448</v>
      </c>
      <c r="G1133" s="14" t="s">
        <v>2451</v>
      </c>
    </row>
    <row r="1134" spans="1:7" x14ac:dyDescent="0.2">
      <c r="A1134" s="269" t="s">
        <v>2452</v>
      </c>
      <c r="B1134" s="376" t="str">
        <f t="shared" si="17"/>
        <v>Lanark South</v>
      </c>
      <c r="C1134" s="269" t="s">
        <v>138</v>
      </c>
      <c r="D1134" s="290">
        <v>13</v>
      </c>
      <c r="E1134" s="291">
        <v>3825</v>
      </c>
      <c r="F1134" s="321">
        <v>339.86928104575202</v>
      </c>
      <c r="G1134" s="14" t="s">
        <v>2453</v>
      </c>
    </row>
    <row r="1135" spans="1:7" x14ac:dyDescent="0.2">
      <c r="A1135" s="269" t="s">
        <v>2454</v>
      </c>
      <c r="B1135" s="376" t="str">
        <f t="shared" si="17"/>
        <v>Hazelbank and Kirkfieldbank</v>
      </c>
      <c r="C1135" s="269" t="s">
        <v>138</v>
      </c>
      <c r="D1135" s="290">
        <v>5</v>
      </c>
      <c r="E1135" s="291">
        <v>3929</v>
      </c>
      <c r="F1135" s="321">
        <v>127.258844489692</v>
      </c>
      <c r="G1135" s="14" t="s">
        <v>2455</v>
      </c>
    </row>
    <row r="1136" spans="1:7" x14ac:dyDescent="0.2">
      <c r="A1136" s="269" t="s">
        <v>2456</v>
      </c>
      <c r="B1136" s="376" t="str">
        <f t="shared" si="17"/>
        <v>Douglas, Coalburn and Rigside</v>
      </c>
      <c r="C1136" s="269" t="s">
        <v>138</v>
      </c>
      <c r="D1136" s="290">
        <v>17</v>
      </c>
      <c r="E1136" s="291">
        <v>4298</v>
      </c>
      <c r="F1136" s="321">
        <v>395.53280595625898</v>
      </c>
      <c r="G1136" s="14" t="s">
        <v>2457</v>
      </c>
    </row>
    <row r="1137" spans="1:7" x14ac:dyDescent="0.2">
      <c r="A1137" s="269" t="s">
        <v>2458</v>
      </c>
      <c r="B1137" s="376" t="str">
        <f t="shared" si="17"/>
        <v>Lesmahagow</v>
      </c>
      <c r="C1137" s="269" t="s">
        <v>138</v>
      </c>
      <c r="D1137" s="290">
        <v>22</v>
      </c>
      <c r="E1137" s="291">
        <v>3726</v>
      </c>
      <c r="F1137" s="321">
        <v>590.44551798174996</v>
      </c>
      <c r="G1137" s="14" t="s">
        <v>2459</v>
      </c>
    </row>
    <row r="1138" spans="1:7" x14ac:dyDescent="0.2">
      <c r="A1138" s="269" t="s">
        <v>2460</v>
      </c>
      <c r="B1138" s="376" t="str">
        <f t="shared" si="17"/>
        <v>Kirkmuirhill and Blackwood</v>
      </c>
      <c r="C1138" s="269" t="s">
        <v>138</v>
      </c>
      <c r="D1138" s="290">
        <v>9</v>
      </c>
      <c r="E1138" s="291">
        <v>4284</v>
      </c>
      <c r="F1138" s="321">
        <v>210.084033613445</v>
      </c>
      <c r="G1138" s="14" t="s">
        <v>2461</v>
      </c>
    </row>
    <row r="1139" spans="1:7" x14ac:dyDescent="0.2">
      <c r="A1139" s="269" t="s">
        <v>2462</v>
      </c>
      <c r="B1139" s="376" t="str">
        <f t="shared" si="17"/>
        <v>Ashgill and Netherburn</v>
      </c>
      <c r="C1139" s="269" t="s">
        <v>138</v>
      </c>
      <c r="D1139" s="290">
        <v>11</v>
      </c>
      <c r="E1139" s="291">
        <v>3118</v>
      </c>
      <c r="F1139" s="321">
        <v>352.79025016035899</v>
      </c>
      <c r="G1139" s="14" t="s">
        <v>2463</v>
      </c>
    </row>
    <row r="1140" spans="1:7" x14ac:dyDescent="0.2">
      <c r="A1140" s="269" t="s">
        <v>2464</v>
      </c>
      <c r="B1140" s="376" t="str">
        <f t="shared" si="17"/>
        <v>Merryton and Meadowhill</v>
      </c>
      <c r="C1140" s="269" t="s">
        <v>138</v>
      </c>
      <c r="D1140" s="290">
        <v>9</v>
      </c>
      <c r="E1140" s="291">
        <v>3230</v>
      </c>
      <c r="F1140" s="321">
        <v>278.63777089783298</v>
      </c>
      <c r="G1140" s="14" t="s">
        <v>2465</v>
      </c>
    </row>
    <row r="1141" spans="1:7" x14ac:dyDescent="0.2">
      <c r="A1141" s="269" t="s">
        <v>2466</v>
      </c>
      <c r="B1141" s="376" t="str">
        <f t="shared" si="17"/>
        <v>Larkhall Central, Raploch, Millheugh and Burnhead</v>
      </c>
      <c r="C1141" s="269" t="s">
        <v>138</v>
      </c>
      <c r="D1141" s="290">
        <v>15</v>
      </c>
      <c r="E1141" s="291">
        <v>3834</v>
      </c>
      <c r="F1141" s="321">
        <v>391.23630672926498</v>
      </c>
      <c r="G1141" s="14" t="s">
        <v>2467</v>
      </c>
    </row>
    <row r="1142" spans="1:7" x14ac:dyDescent="0.2">
      <c r="A1142" s="269" t="s">
        <v>2468</v>
      </c>
      <c r="B1142" s="376" t="str">
        <f t="shared" si="17"/>
        <v>Hareleeshill</v>
      </c>
      <c r="C1142" s="269" t="s">
        <v>138</v>
      </c>
      <c r="D1142" s="290">
        <v>13</v>
      </c>
      <c r="E1142" s="291">
        <v>3989</v>
      </c>
      <c r="F1142" s="321">
        <v>325.89621459012301</v>
      </c>
      <c r="G1142" s="14" t="s">
        <v>2469</v>
      </c>
    </row>
    <row r="1143" spans="1:7" x14ac:dyDescent="0.2">
      <c r="A1143" s="269" t="s">
        <v>2470</v>
      </c>
      <c r="B1143" s="376" t="str">
        <f t="shared" si="17"/>
        <v>Strutherhill</v>
      </c>
      <c r="C1143" s="269" t="s">
        <v>138</v>
      </c>
      <c r="D1143" s="290">
        <v>9</v>
      </c>
      <c r="E1143" s="291">
        <v>3526</v>
      </c>
      <c r="F1143" s="321">
        <v>255.24673851389699</v>
      </c>
      <c r="G1143" s="14" t="s">
        <v>2471</v>
      </c>
    </row>
    <row r="1144" spans="1:7" x14ac:dyDescent="0.2">
      <c r="A1144" s="269" t="s">
        <v>2472</v>
      </c>
      <c r="B1144" s="376" t="str">
        <f t="shared" si="17"/>
        <v>Stonehouse</v>
      </c>
      <c r="C1144" s="269" t="s">
        <v>138</v>
      </c>
      <c r="D1144" s="290">
        <v>15</v>
      </c>
      <c r="E1144" s="291">
        <v>5711</v>
      </c>
      <c r="F1144" s="321">
        <v>262.651024338995</v>
      </c>
      <c r="G1144" s="14" t="s">
        <v>2473</v>
      </c>
    </row>
    <row r="1145" spans="1:7" x14ac:dyDescent="0.2">
      <c r="A1145" s="269" t="s">
        <v>2474</v>
      </c>
      <c r="B1145" s="376" t="str">
        <f t="shared" si="17"/>
        <v>Strathaven South</v>
      </c>
      <c r="C1145" s="269" t="s">
        <v>138</v>
      </c>
      <c r="D1145" s="290">
        <v>12</v>
      </c>
      <c r="E1145" s="291">
        <v>4542</v>
      </c>
      <c r="F1145" s="321">
        <v>264.20079260237799</v>
      </c>
      <c r="G1145" s="14" t="s">
        <v>2475</v>
      </c>
    </row>
    <row r="1146" spans="1:7" x14ac:dyDescent="0.2">
      <c r="A1146" s="269" t="s">
        <v>2476</v>
      </c>
      <c r="B1146" s="376" t="str">
        <f t="shared" si="17"/>
        <v>Strathaven North</v>
      </c>
      <c r="C1146" s="269" t="s">
        <v>138</v>
      </c>
      <c r="D1146" s="290">
        <v>1</v>
      </c>
      <c r="E1146" s="291">
        <v>2930</v>
      </c>
      <c r="F1146" s="321">
        <v>34.129692832764498</v>
      </c>
      <c r="G1146" s="14" t="s">
        <v>2477</v>
      </c>
    </row>
    <row r="1147" spans="1:7" x14ac:dyDescent="0.2">
      <c r="A1147" s="269" t="s">
        <v>2478</v>
      </c>
      <c r="B1147" s="376" t="str">
        <f t="shared" si="17"/>
        <v>Chapelton, Glengavel and Sandford</v>
      </c>
      <c r="C1147" s="269" t="s">
        <v>138</v>
      </c>
      <c r="D1147" s="290">
        <v>12</v>
      </c>
      <c r="E1147" s="291">
        <v>3781</v>
      </c>
      <c r="F1147" s="321">
        <v>317.37635546151802</v>
      </c>
      <c r="G1147" s="14" t="s">
        <v>2479</v>
      </c>
    </row>
    <row r="1148" spans="1:7" x14ac:dyDescent="0.2">
      <c r="A1148" s="269" t="s">
        <v>2480</v>
      </c>
      <c r="B1148" s="376" t="str">
        <f t="shared" si="17"/>
        <v>Glassford, Quarter and Allanton</v>
      </c>
      <c r="C1148" s="269" t="s">
        <v>138</v>
      </c>
      <c r="D1148" s="290">
        <v>6</v>
      </c>
      <c r="E1148" s="291">
        <v>4487</v>
      </c>
      <c r="F1148" s="321">
        <v>133.719634499666</v>
      </c>
      <c r="G1148" s="14" t="s">
        <v>2481</v>
      </c>
    </row>
    <row r="1149" spans="1:7" x14ac:dyDescent="0.2">
      <c r="A1149" s="269" t="s">
        <v>2482</v>
      </c>
      <c r="B1149" s="376" t="str">
        <f t="shared" si="17"/>
        <v>Eddlewood</v>
      </c>
      <c r="C1149" s="269" t="s">
        <v>138</v>
      </c>
      <c r="D1149" s="290">
        <v>8</v>
      </c>
      <c r="E1149" s="291">
        <v>3536</v>
      </c>
      <c r="F1149" s="321">
        <v>226.24434389140299</v>
      </c>
      <c r="G1149" s="14" t="s">
        <v>2483</v>
      </c>
    </row>
    <row r="1150" spans="1:7" x14ac:dyDescent="0.2">
      <c r="A1150" s="269" t="s">
        <v>2484</v>
      </c>
      <c r="B1150" s="376" t="str">
        <f t="shared" si="17"/>
        <v>Low Waters</v>
      </c>
      <c r="C1150" s="269" t="s">
        <v>138</v>
      </c>
      <c r="D1150" s="290">
        <v>11</v>
      </c>
      <c r="E1150" s="291">
        <v>2734</v>
      </c>
      <c r="F1150" s="321">
        <v>402.34089246525298</v>
      </c>
      <c r="G1150" s="14" t="s">
        <v>2485</v>
      </c>
    </row>
    <row r="1151" spans="1:7" x14ac:dyDescent="0.2">
      <c r="A1151" s="269" t="s">
        <v>2486</v>
      </c>
      <c r="B1151" s="376" t="str">
        <f t="shared" si="17"/>
        <v>Silvertonhill</v>
      </c>
      <c r="C1151" s="269" t="s">
        <v>138</v>
      </c>
      <c r="D1151" s="290">
        <v>7</v>
      </c>
      <c r="E1151" s="291">
        <v>2754</v>
      </c>
      <c r="F1151" s="321">
        <v>254.17574437182299</v>
      </c>
      <c r="G1151" s="14" t="s">
        <v>2487</v>
      </c>
    </row>
    <row r="1152" spans="1:7" x14ac:dyDescent="0.2">
      <c r="A1152" s="269" t="s">
        <v>2488</v>
      </c>
      <c r="B1152" s="376" t="str">
        <f t="shared" si="17"/>
        <v>Hamilton Centre and Low Parks</v>
      </c>
      <c r="C1152" s="269" t="s">
        <v>138</v>
      </c>
      <c r="D1152" s="290">
        <v>31</v>
      </c>
      <c r="E1152" s="291">
        <v>4167</v>
      </c>
      <c r="F1152" s="321">
        <v>743.94048476121895</v>
      </c>
      <c r="G1152" s="14" t="s">
        <v>2489</v>
      </c>
    </row>
    <row r="1153" spans="1:7" x14ac:dyDescent="0.2">
      <c r="A1153" s="269" t="s">
        <v>2490</v>
      </c>
      <c r="B1153" s="376" t="str">
        <f t="shared" si="17"/>
        <v>Laighstonehall</v>
      </c>
      <c r="C1153" s="269" t="s">
        <v>138</v>
      </c>
      <c r="D1153" s="290">
        <v>10</v>
      </c>
      <c r="E1153" s="291">
        <v>3613</v>
      </c>
      <c r="F1153" s="321">
        <v>276.77830058123402</v>
      </c>
      <c r="G1153" s="14" t="s">
        <v>2491</v>
      </c>
    </row>
    <row r="1154" spans="1:7" x14ac:dyDescent="0.2">
      <c r="A1154" s="269" t="s">
        <v>2492</v>
      </c>
      <c r="B1154" s="376" t="str">
        <f t="shared" si="17"/>
        <v>Fairhill</v>
      </c>
      <c r="C1154" s="269" t="s">
        <v>138</v>
      </c>
      <c r="D1154" s="290">
        <v>8</v>
      </c>
      <c r="E1154" s="291">
        <v>2062</v>
      </c>
      <c r="F1154" s="321">
        <v>387.972841901067</v>
      </c>
      <c r="G1154" s="14" t="s">
        <v>2493</v>
      </c>
    </row>
    <row r="1155" spans="1:7" x14ac:dyDescent="0.2">
      <c r="A1155" s="269" t="s">
        <v>2494</v>
      </c>
      <c r="B1155" s="376" t="str">
        <f t="shared" si="17"/>
        <v>Woodhead and Meikle Earnock</v>
      </c>
      <c r="C1155" s="269" t="s">
        <v>138</v>
      </c>
      <c r="D1155" s="290">
        <v>5</v>
      </c>
      <c r="E1155" s="291">
        <v>2705</v>
      </c>
      <c r="F1155" s="321">
        <v>184.842883548983</v>
      </c>
      <c r="G1155" s="14" t="s">
        <v>2495</v>
      </c>
    </row>
    <row r="1156" spans="1:7" x14ac:dyDescent="0.2">
      <c r="A1156" s="269" t="s">
        <v>2496</v>
      </c>
      <c r="B1156" s="376" t="str">
        <f t="shared" ref="B1156:B1219" si="18">HYPERLINK(CONCATENATE("https://statistics.gov.scot/atlas/resource?uri=http%3A%2F%2Fstatistics.gov.scot%2Fid%2Fstatistical-geography%2F",A1156),G1156)</f>
        <v>Little Earnock</v>
      </c>
      <c r="C1156" s="269" t="s">
        <v>138</v>
      </c>
      <c r="D1156" s="290">
        <v>16</v>
      </c>
      <c r="E1156" s="291">
        <v>7004</v>
      </c>
      <c r="F1156" s="321">
        <v>228.44089091947501</v>
      </c>
      <c r="G1156" s="14" t="s">
        <v>2497</v>
      </c>
    </row>
    <row r="1157" spans="1:7" x14ac:dyDescent="0.2">
      <c r="A1157" s="269" t="s">
        <v>2498</v>
      </c>
      <c r="B1157" s="376" t="str">
        <f t="shared" si="18"/>
        <v>Earnock</v>
      </c>
      <c r="C1157" s="269" t="s">
        <v>138</v>
      </c>
      <c r="D1157" s="290">
        <v>7</v>
      </c>
      <c r="E1157" s="291">
        <v>4004</v>
      </c>
      <c r="F1157" s="321">
        <v>174.825174825175</v>
      </c>
      <c r="G1157" s="14" t="s">
        <v>2499</v>
      </c>
    </row>
    <row r="1158" spans="1:7" x14ac:dyDescent="0.2">
      <c r="A1158" s="269" t="s">
        <v>2500</v>
      </c>
      <c r="B1158" s="376" t="str">
        <f t="shared" si="18"/>
        <v>Hillhouse</v>
      </c>
      <c r="C1158" s="269" t="s">
        <v>138</v>
      </c>
      <c r="D1158" s="290">
        <v>14</v>
      </c>
      <c r="E1158" s="291">
        <v>4062</v>
      </c>
      <c r="F1158" s="321">
        <v>344.65780403742002</v>
      </c>
      <c r="G1158" s="14" t="s">
        <v>2501</v>
      </c>
    </row>
    <row r="1159" spans="1:7" x14ac:dyDescent="0.2">
      <c r="A1159" s="269" t="s">
        <v>2502</v>
      </c>
      <c r="B1159" s="376" t="str">
        <f t="shared" si="18"/>
        <v>High Blantyre</v>
      </c>
      <c r="C1159" s="269" t="s">
        <v>138</v>
      </c>
      <c r="D1159" s="290">
        <v>13</v>
      </c>
      <c r="E1159" s="291">
        <v>3747</v>
      </c>
      <c r="F1159" s="321">
        <v>346.94422204430202</v>
      </c>
      <c r="G1159" s="14" t="s">
        <v>2503</v>
      </c>
    </row>
    <row r="1160" spans="1:7" x14ac:dyDescent="0.2">
      <c r="A1160" s="269" t="s">
        <v>2504</v>
      </c>
      <c r="B1160" s="376" t="str">
        <f t="shared" si="18"/>
        <v>Blantyre South and Wheatlands</v>
      </c>
      <c r="C1160" s="269" t="s">
        <v>138</v>
      </c>
      <c r="D1160" s="290">
        <v>16</v>
      </c>
      <c r="E1160" s="291">
        <v>4289</v>
      </c>
      <c r="F1160" s="321">
        <v>373.04733038004201</v>
      </c>
      <c r="G1160" s="14" t="s">
        <v>2505</v>
      </c>
    </row>
    <row r="1161" spans="1:7" x14ac:dyDescent="0.2">
      <c r="A1161" s="269" t="s">
        <v>2506</v>
      </c>
      <c r="B1161" s="376" t="str">
        <f t="shared" si="18"/>
        <v>Low Blantyre and Bardykes</v>
      </c>
      <c r="C1161" s="269" t="s">
        <v>138</v>
      </c>
      <c r="D1161" s="290">
        <v>7</v>
      </c>
      <c r="E1161" s="291">
        <v>3235</v>
      </c>
      <c r="F1161" s="321">
        <v>216.383307573416</v>
      </c>
      <c r="G1161" s="14" t="s">
        <v>2507</v>
      </c>
    </row>
    <row r="1162" spans="1:7" x14ac:dyDescent="0.2">
      <c r="A1162" s="269" t="s">
        <v>2508</v>
      </c>
      <c r="B1162" s="376" t="str">
        <f t="shared" si="18"/>
        <v>Blantytre North and Coatshill</v>
      </c>
      <c r="C1162" s="269" t="s">
        <v>138</v>
      </c>
      <c r="D1162" s="290">
        <v>7</v>
      </c>
      <c r="E1162" s="291">
        <v>2896</v>
      </c>
      <c r="F1162" s="321">
        <v>241.71270718232</v>
      </c>
      <c r="G1162" s="14" t="s">
        <v>2509</v>
      </c>
    </row>
    <row r="1163" spans="1:7" x14ac:dyDescent="0.2">
      <c r="A1163" s="269" t="s">
        <v>2510</v>
      </c>
      <c r="B1163" s="376" t="str">
        <f t="shared" si="18"/>
        <v>Burnbank North</v>
      </c>
      <c r="C1163" s="269" t="s">
        <v>138</v>
      </c>
      <c r="D1163" s="290">
        <v>7</v>
      </c>
      <c r="E1163" s="291">
        <v>4837</v>
      </c>
      <c r="F1163" s="321">
        <v>144.71780028943601</v>
      </c>
      <c r="G1163" s="14" t="s">
        <v>2511</v>
      </c>
    </row>
    <row r="1164" spans="1:7" x14ac:dyDescent="0.2">
      <c r="A1164" s="269" t="s">
        <v>2512</v>
      </c>
      <c r="B1164" s="376" t="str">
        <f t="shared" si="18"/>
        <v>Burnbank Central and Udston</v>
      </c>
      <c r="C1164" s="269" t="s">
        <v>138</v>
      </c>
      <c r="D1164" s="290">
        <v>16</v>
      </c>
      <c r="E1164" s="291">
        <v>4505</v>
      </c>
      <c r="F1164" s="321">
        <v>355.160932297447</v>
      </c>
      <c r="G1164" s="14" t="s">
        <v>2513</v>
      </c>
    </row>
    <row r="1165" spans="1:7" x14ac:dyDescent="0.2">
      <c r="A1165" s="269" t="s">
        <v>2514</v>
      </c>
      <c r="B1165" s="376" t="str">
        <f t="shared" si="18"/>
        <v>Burnbank South and Chantinghall</v>
      </c>
      <c r="C1165" s="269" t="s">
        <v>138</v>
      </c>
      <c r="D1165" s="290">
        <v>38</v>
      </c>
      <c r="E1165" s="291">
        <v>3709</v>
      </c>
      <c r="F1165" s="321">
        <v>1024.5349150714501</v>
      </c>
      <c r="G1165" s="14" t="s">
        <v>2515</v>
      </c>
    </row>
    <row r="1166" spans="1:7" x14ac:dyDescent="0.2">
      <c r="A1166" s="269" t="s">
        <v>2516</v>
      </c>
      <c r="B1166" s="376" t="str">
        <f t="shared" si="18"/>
        <v>Whitehill</v>
      </c>
      <c r="C1166" s="269" t="s">
        <v>138</v>
      </c>
      <c r="D1166" s="290">
        <v>11</v>
      </c>
      <c r="E1166" s="291">
        <v>3973</v>
      </c>
      <c r="F1166" s="321">
        <v>276.86886483765397</v>
      </c>
      <c r="G1166" s="14" t="s">
        <v>2517</v>
      </c>
    </row>
    <row r="1167" spans="1:7" x14ac:dyDescent="0.2">
      <c r="A1167" s="269" t="s">
        <v>2518</v>
      </c>
      <c r="B1167" s="376" t="str">
        <f t="shared" si="18"/>
        <v>Bothwell South</v>
      </c>
      <c r="C1167" s="269" t="s">
        <v>138</v>
      </c>
      <c r="D1167" s="290">
        <v>6</v>
      </c>
      <c r="E1167" s="291">
        <v>3421</v>
      </c>
      <c r="F1167" s="321">
        <v>175.387313650979</v>
      </c>
      <c r="G1167" s="14" t="s">
        <v>2519</v>
      </c>
    </row>
    <row r="1168" spans="1:7" x14ac:dyDescent="0.2">
      <c r="A1168" s="269" t="s">
        <v>2520</v>
      </c>
      <c r="B1168" s="376" t="str">
        <f t="shared" si="18"/>
        <v>Bothwell North</v>
      </c>
      <c r="C1168" s="269" t="s">
        <v>138</v>
      </c>
      <c r="D1168" s="290">
        <v>9</v>
      </c>
      <c r="E1168" s="291">
        <v>3103</v>
      </c>
      <c r="F1168" s="321">
        <v>290.04189494038002</v>
      </c>
      <c r="G1168" s="14" t="s">
        <v>2521</v>
      </c>
    </row>
    <row r="1169" spans="1:7" x14ac:dyDescent="0.2">
      <c r="A1169" s="269" t="s">
        <v>2522</v>
      </c>
      <c r="B1169" s="376" t="str">
        <f t="shared" si="18"/>
        <v>Uddingston and Gardenside</v>
      </c>
      <c r="C1169" s="269" t="s">
        <v>138</v>
      </c>
      <c r="D1169" s="290">
        <v>34</v>
      </c>
      <c r="E1169" s="291">
        <v>6658</v>
      </c>
      <c r="F1169" s="321">
        <v>510.66386302192899</v>
      </c>
      <c r="G1169" s="14" t="s">
        <v>2523</v>
      </c>
    </row>
    <row r="1170" spans="1:7" x14ac:dyDescent="0.2">
      <c r="A1170" s="269" t="s">
        <v>2524</v>
      </c>
      <c r="B1170" s="376" t="str">
        <f t="shared" si="18"/>
        <v>Halfway, Hallside and Drumsagard</v>
      </c>
      <c r="C1170" s="269" t="s">
        <v>138</v>
      </c>
      <c r="D1170" s="290">
        <v>12</v>
      </c>
      <c r="E1170" s="291">
        <v>8215</v>
      </c>
      <c r="F1170" s="321">
        <v>146.07425441266</v>
      </c>
      <c r="G1170" s="14" t="s">
        <v>2525</v>
      </c>
    </row>
    <row r="1171" spans="1:7" x14ac:dyDescent="0.2">
      <c r="A1171" s="269" t="s">
        <v>2526</v>
      </c>
      <c r="B1171" s="376" t="str">
        <f t="shared" si="18"/>
        <v>Westburn and Newton</v>
      </c>
      <c r="C1171" s="269" t="s">
        <v>138</v>
      </c>
      <c r="D1171" s="290">
        <v>15</v>
      </c>
      <c r="E1171" s="291">
        <v>6260</v>
      </c>
      <c r="F1171" s="321">
        <v>239.61661341852999</v>
      </c>
      <c r="G1171" s="14" t="s">
        <v>2527</v>
      </c>
    </row>
    <row r="1172" spans="1:7" x14ac:dyDescent="0.2">
      <c r="A1172" s="269" t="s">
        <v>2528</v>
      </c>
      <c r="B1172" s="376" t="str">
        <f t="shared" si="18"/>
        <v>Vicarland and Cairns</v>
      </c>
      <c r="C1172" s="269" t="s">
        <v>138</v>
      </c>
      <c r="D1172" s="290">
        <v>16</v>
      </c>
      <c r="E1172" s="291">
        <v>4073</v>
      </c>
      <c r="F1172" s="321">
        <v>392.830837220722</v>
      </c>
      <c r="G1172" s="14" t="s">
        <v>2529</v>
      </c>
    </row>
    <row r="1173" spans="1:7" x14ac:dyDescent="0.2">
      <c r="A1173" s="269" t="s">
        <v>2530</v>
      </c>
      <c r="B1173" s="376" t="str">
        <f t="shared" si="18"/>
        <v>Whitlawburn and Greenlees</v>
      </c>
      <c r="C1173" s="269" t="s">
        <v>138</v>
      </c>
      <c r="D1173" s="290">
        <v>17</v>
      </c>
      <c r="E1173" s="291">
        <v>4455</v>
      </c>
      <c r="F1173" s="321">
        <v>381.59371492704798</v>
      </c>
      <c r="G1173" s="14" t="s">
        <v>2531</v>
      </c>
    </row>
    <row r="1174" spans="1:7" x14ac:dyDescent="0.2">
      <c r="A1174" s="269" t="s">
        <v>2532</v>
      </c>
      <c r="B1174" s="376" t="str">
        <f t="shared" si="18"/>
        <v>Cambuslang Central</v>
      </c>
      <c r="C1174" s="269" t="s">
        <v>138</v>
      </c>
      <c r="D1174" s="290">
        <v>8</v>
      </c>
      <c r="E1174" s="291">
        <v>3717</v>
      </c>
      <c r="F1174" s="321">
        <v>215.22733387140201</v>
      </c>
      <c r="G1174" s="14" t="s">
        <v>2533</v>
      </c>
    </row>
    <row r="1175" spans="1:7" x14ac:dyDescent="0.2">
      <c r="A1175" s="269" t="s">
        <v>2534</v>
      </c>
      <c r="B1175" s="376" t="str">
        <f t="shared" si="18"/>
        <v>Burgh, Eastfield and Silverbank</v>
      </c>
      <c r="C1175" s="269" t="s">
        <v>138</v>
      </c>
      <c r="D1175" s="290">
        <v>20</v>
      </c>
      <c r="E1175" s="291">
        <v>5613</v>
      </c>
      <c r="F1175" s="321">
        <v>356.31569570639601</v>
      </c>
      <c r="G1175" s="14" t="s">
        <v>2535</v>
      </c>
    </row>
    <row r="1176" spans="1:7" x14ac:dyDescent="0.2">
      <c r="A1176" s="269" t="s">
        <v>2536</v>
      </c>
      <c r="B1176" s="376" t="str">
        <f t="shared" si="18"/>
        <v>Farme Cross and Gallowflat North</v>
      </c>
      <c r="C1176" s="269" t="s">
        <v>138</v>
      </c>
      <c r="D1176" s="290">
        <v>12</v>
      </c>
      <c r="E1176" s="291">
        <v>3546</v>
      </c>
      <c r="F1176" s="321">
        <v>338.40947546531299</v>
      </c>
      <c r="G1176" s="14" t="s">
        <v>2537</v>
      </c>
    </row>
    <row r="1177" spans="1:7" x14ac:dyDescent="0.2">
      <c r="A1177" s="269" t="s">
        <v>2538</v>
      </c>
      <c r="B1177" s="376" t="str">
        <f t="shared" si="18"/>
        <v>Shawfield and Clincarthill</v>
      </c>
      <c r="C1177" s="269" t="s">
        <v>138</v>
      </c>
      <c r="D1177" s="290">
        <v>33</v>
      </c>
      <c r="E1177" s="291">
        <v>3480</v>
      </c>
      <c r="F1177" s="321">
        <v>948.27586206896603</v>
      </c>
      <c r="G1177" s="14" t="s">
        <v>2539</v>
      </c>
    </row>
    <row r="1178" spans="1:7" x14ac:dyDescent="0.2">
      <c r="A1178" s="269" t="s">
        <v>2540</v>
      </c>
      <c r="B1178" s="376" t="str">
        <f t="shared" si="18"/>
        <v>Burnhill and Bankhead North</v>
      </c>
      <c r="C1178" s="269" t="s">
        <v>138</v>
      </c>
      <c r="D1178" s="290">
        <v>22</v>
      </c>
      <c r="E1178" s="291">
        <v>3363</v>
      </c>
      <c r="F1178" s="321">
        <v>654.17781742491798</v>
      </c>
      <c r="G1178" s="14" t="s">
        <v>2541</v>
      </c>
    </row>
    <row r="1179" spans="1:7" x14ac:dyDescent="0.2">
      <c r="A1179" s="269" t="s">
        <v>2542</v>
      </c>
      <c r="B1179" s="376" t="str">
        <f t="shared" si="18"/>
        <v>Bankhead South</v>
      </c>
      <c r="C1179" s="269" t="s">
        <v>138</v>
      </c>
      <c r="D1179" s="290">
        <v>8</v>
      </c>
      <c r="E1179" s="291">
        <v>2956</v>
      </c>
      <c r="F1179" s="321">
        <v>270.63599458727998</v>
      </c>
      <c r="G1179" s="14" t="s">
        <v>2543</v>
      </c>
    </row>
    <row r="1180" spans="1:7" x14ac:dyDescent="0.2">
      <c r="A1180" s="269" t="s">
        <v>2544</v>
      </c>
      <c r="B1180" s="376" t="str">
        <f t="shared" si="18"/>
        <v>Spittal</v>
      </c>
      <c r="C1180" s="269" t="s">
        <v>138</v>
      </c>
      <c r="D1180" s="290">
        <v>14</v>
      </c>
      <c r="E1180" s="291">
        <v>2798</v>
      </c>
      <c r="F1180" s="321">
        <v>500.35739814152998</v>
      </c>
      <c r="G1180" s="14" t="s">
        <v>2545</v>
      </c>
    </row>
    <row r="1181" spans="1:7" x14ac:dyDescent="0.2">
      <c r="A1181" s="269" t="s">
        <v>2546</v>
      </c>
      <c r="B1181" s="376" t="str">
        <f t="shared" si="18"/>
        <v>High Crosshill</v>
      </c>
      <c r="C1181" s="269" t="s">
        <v>138</v>
      </c>
      <c r="D1181" s="290">
        <v>4</v>
      </c>
      <c r="E1181" s="291">
        <v>3754</v>
      </c>
      <c r="F1181" s="321">
        <v>106.55301012253599</v>
      </c>
      <c r="G1181" s="14" t="s">
        <v>2547</v>
      </c>
    </row>
    <row r="1182" spans="1:7" x14ac:dyDescent="0.2">
      <c r="A1182" s="269" t="s">
        <v>2548</v>
      </c>
      <c r="B1182" s="376" t="str">
        <f t="shared" si="18"/>
        <v>Burnside and Springhall</v>
      </c>
      <c r="C1182" s="269" t="s">
        <v>138</v>
      </c>
      <c r="D1182" s="290">
        <v>16</v>
      </c>
      <c r="E1182" s="291">
        <v>4313</v>
      </c>
      <c r="F1182" s="321">
        <v>370.971481567355</v>
      </c>
      <c r="G1182" s="14" t="s">
        <v>2549</v>
      </c>
    </row>
    <row r="1183" spans="1:7" x14ac:dyDescent="0.2">
      <c r="A1183" s="269" t="s">
        <v>2550</v>
      </c>
      <c r="B1183" s="376" t="str">
        <f t="shared" si="18"/>
        <v>Fernhill and Cathkin</v>
      </c>
      <c r="C1183" s="269" t="s">
        <v>138</v>
      </c>
      <c r="D1183" s="290">
        <v>14</v>
      </c>
      <c r="E1183" s="291">
        <v>4520</v>
      </c>
      <c r="F1183" s="321">
        <v>309.734513274336</v>
      </c>
      <c r="G1183" s="14" t="s">
        <v>2551</v>
      </c>
    </row>
    <row r="1184" spans="1:7" x14ac:dyDescent="0.2">
      <c r="A1184" s="269" t="s">
        <v>2552</v>
      </c>
      <c r="B1184" s="376" t="str">
        <f t="shared" si="18"/>
        <v>Nerston and EK Landward Area</v>
      </c>
      <c r="C1184" s="269" t="s">
        <v>138</v>
      </c>
      <c r="D1184" s="290">
        <v>36</v>
      </c>
      <c r="E1184" s="291">
        <v>7993</v>
      </c>
      <c r="F1184" s="321">
        <v>450.39409483297902</v>
      </c>
      <c r="G1184" s="14" t="s">
        <v>2553</v>
      </c>
    </row>
    <row r="1185" spans="1:7" x14ac:dyDescent="0.2">
      <c r="A1185" s="269" t="s">
        <v>2554</v>
      </c>
      <c r="B1185" s="376" t="str">
        <f t="shared" si="18"/>
        <v>Calderwood East</v>
      </c>
      <c r="C1185" s="269" t="s">
        <v>138</v>
      </c>
      <c r="D1185" s="290">
        <v>5</v>
      </c>
      <c r="E1185" s="291">
        <v>3484</v>
      </c>
      <c r="F1185" s="321">
        <v>143.51320321469601</v>
      </c>
      <c r="G1185" s="14" t="s">
        <v>2555</v>
      </c>
    </row>
    <row r="1186" spans="1:7" x14ac:dyDescent="0.2">
      <c r="A1186" s="269" t="s">
        <v>2556</v>
      </c>
      <c r="B1186" s="376" t="str">
        <f t="shared" si="18"/>
        <v>Calderwood Central</v>
      </c>
      <c r="C1186" s="269" t="s">
        <v>138</v>
      </c>
      <c r="D1186" s="290">
        <v>19</v>
      </c>
      <c r="E1186" s="291">
        <v>3712</v>
      </c>
      <c r="F1186" s="321">
        <v>511.85344827586198</v>
      </c>
      <c r="G1186" s="14" t="s">
        <v>2557</v>
      </c>
    </row>
    <row r="1187" spans="1:7" x14ac:dyDescent="0.2">
      <c r="A1187" s="269" t="s">
        <v>2558</v>
      </c>
      <c r="B1187" s="376" t="str">
        <f t="shared" si="18"/>
        <v>Calderwood West and Nerston</v>
      </c>
      <c r="C1187" s="269" t="s">
        <v>138</v>
      </c>
      <c r="D1187" s="290">
        <v>15</v>
      </c>
      <c r="E1187" s="291">
        <v>4107</v>
      </c>
      <c r="F1187" s="321">
        <v>365.23009495982501</v>
      </c>
      <c r="G1187" s="14" t="s">
        <v>2559</v>
      </c>
    </row>
    <row r="1188" spans="1:7" x14ac:dyDescent="0.2">
      <c r="A1188" s="269" t="s">
        <v>2560</v>
      </c>
      <c r="B1188" s="376" t="str">
        <f t="shared" si="18"/>
        <v>St Leonards North</v>
      </c>
      <c r="C1188" s="269" t="s">
        <v>138</v>
      </c>
      <c r="D1188" s="290">
        <v>5</v>
      </c>
      <c r="E1188" s="291">
        <v>4799</v>
      </c>
      <c r="F1188" s="321">
        <v>104.18837257762</v>
      </c>
      <c r="G1188" s="14" t="s">
        <v>2561</v>
      </c>
    </row>
    <row r="1189" spans="1:7" x14ac:dyDescent="0.2">
      <c r="A1189" s="269" t="s">
        <v>2562</v>
      </c>
      <c r="B1189" s="376" t="str">
        <f t="shared" si="18"/>
        <v>St Leonards South</v>
      </c>
      <c r="C1189" s="269" t="s">
        <v>138</v>
      </c>
      <c r="D1189" s="290">
        <v>11</v>
      </c>
      <c r="E1189" s="291">
        <v>4373</v>
      </c>
      <c r="F1189" s="321">
        <v>251.54356277155301</v>
      </c>
      <c r="G1189" s="14" t="s">
        <v>2563</v>
      </c>
    </row>
    <row r="1190" spans="1:7" x14ac:dyDescent="0.2">
      <c r="A1190" s="269" t="s">
        <v>2564</v>
      </c>
      <c r="B1190" s="376" t="str">
        <f t="shared" si="18"/>
        <v>East Mains</v>
      </c>
      <c r="C1190" s="269" t="s">
        <v>138</v>
      </c>
      <c r="D1190" s="290">
        <v>9</v>
      </c>
      <c r="E1190" s="291">
        <v>3037</v>
      </c>
      <c r="F1190" s="321">
        <v>296.34507737899202</v>
      </c>
      <c r="G1190" s="14" t="s">
        <v>2565</v>
      </c>
    </row>
    <row r="1191" spans="1:7" x14ac:dyDescent="0.2">
      <c r="A1191" s="269" t="s">
        <v>2566</v>
      </c>
      <c r="B1191" s="376" t="str">
        <f t="shared" si="18"/>
        <v>West Mains</v>
      </c>
      <c r="C1191" s="269" t="s">
        <v>138</v>
      </c>
      <c r="D1191" s="290">
        <v>9</v>
      </c>
      <c r="E1191" s="291">
        <v>2951</v>
      </c>
      <c r="F1191" s="321">
        <v>304.981362250085</v>
      </c>
      <c r="G1191" s="14" t="s">
        <v>2567</v>
      </c>
    </row>
    <row r="1192" spans="1:7" x14ac:dyDescent="0.2">
      <c r="A1192" s="269" t="s">
        <v>2568</v>
      </c>
      <c r="B1192" s="376" t="str">
        <f t="shared" si="18"/>
        <v>Stewartfield East</v>
      </c>
      <c r="C1192" s="269" t="s">
        <v>138</v>
      </c>
      <c r="D1192" s="290">
        <v>2</v>
      </c>
      <c r="E1192" s="291">
        <v>2606</v>
      </c>
      <c r="F1192" s="321">
        <v>76.7459708365311</v>
      </c>
      <c r="G1192" s="14" t="s">
        <v>2569</v>
      </c>
    </row>
    <row r="1193" spans="1:7" x14ac:dyDescent="0.2">
      <c r="A1193" s="269" t="s">
        <v>2570</v>
      </c>
      <c r="B1193" s="376" t="str">
        <f t="shared" si="18"/>
        <v>Stewartfield West</v>
      </c>
      <c r="C1193" s="269" t="s">
        <v>138</v>
      </c>
      <c r="D1193" s="290">
        <v>5</v>
      </c>
      <c r="E1193" s="291">
        <v>3939</v>
      </c>
      <c r="F1193" s="321">
        <v>126.93577050012701</v>
      </c>
      <c r="G1193" s="14" t="s">
        <v>2571</v>
      </c>
    </row>
    <row r="1194" spans="1:7" x14ac:dyDescent="0.2">
      <c r="A1194" s="269" t="s">
        <v>2572</v>
      </c>
      <c r="B1194" s="376" t="str">
        <f t="shared" si="18"/>
        <v>Thorntonhall, Jackton and Gardenhall</v>
      </c>
      <c r="C1194" s="269" t="s">
        <v>138</v>
      </c>
      <c r="D1194" s="290">
        <v>4</v>
      </c>
      <c r="E1194" s="291">
        <v>4246</v>
      </c>
      <c r="F1194" s="321">
        <v>94.206311822892204</v>
      </c>
      <c r="G1194" s="14" t="s">
        <v>2573</v>
      </c>
    </row>
    <row r="1195" spans="1:7" x14ac:dyDescent="0.2">
      <c r="A1195" s="269" t="s">
        <v>2574</v>
      </c>
      <c r="B1195" s="376" t="str">
        <f t="shared" si="18"/>
        <v>Hairmyres and Westwood West</v>
      </c>
      <c r="C1195" s="269" t="s">
        <v>138</v>
      </c>
      <c r="D1195" s="290">
        <v>10</v>
      </c>
      <c r="E1195" s="291">
        <v>3724</v>
      </c>
      <c r="F1195" s="321">
        <v>268.52846401718602</v>
      </c>
      <c r="G1195" s="14" t="s">
        <v>2575</v>
      </c>
    </row>
    <row r="1196" spans="1:7" x14ac:dyDescent="0.2">
      <c r="A1196" s="269" t="s">
        <v>2576</v>
      </c>
      <c r="B1196" s="376" t="str">
        <f t="shared" si="18"/>
        <v>Mossneuk and Newlandsmuir</v>
      </c>
      <c r="C1196" s="269" t="s">
        <v>138</v>
      </c>
      <c r="D1196" s="290">
        <v>5</v>
      </c>
      <c r="E1196" s="291">
        <v>2649</v>
      </c>
      <c r="F1196" s="321">
        <v>188.75047187618</v>
      </c>
      <c r="G1196" s="14" t="s">
        <v>2577</v>
      </c>
    </row>
    <row r="1197" spans="1:7" x14ac:dyDescent="0.2">
      <c r="A1197" s="269" t="s">
        <v>2578</v>
      </c>
      <c r="B1197" s="376" t="str">
        <f t="shared" si="18"/>
        <v>Crosshouse and Lindsayfield</v>
      </c>
      <c r="C1197" s="269" t="s">
        <v>138</v>
      </c>
      <c r="D1197" s="290">
        <v>27</v>
      </c>
      <c r="E1197" s="291">
        <v>5304</v>
      </c>
      <c r="F1197" s="321">
        <v>509.04977375565602</v>
      </c>
      <c r="G1197" s="14" t="s">
        <v>2579</v>
      </c>
    </row>
    <row r="1198" spans="1:7" x14ac:dyDescent="0.2">
      <c r="A1198" s="269" t="s">
        <v>2580</v>
      </c>
      <c r="B1198" s="376" t="str">
        <f t="shared" si="18"/>
        <v>Whitehills West</v>
      </c>
      <c r="C1198" s="269" t="s">
        <v>138</v>
      </c>
      <c r="D1198" s="290">
        <v>29</v>
      </c>
      <c r="E1198" s="291">
        <v>3992</v>
      </c>
      <c r="F1198" s="321">
        <v>726.45290581162305</v>
      </c>
      <c r="G1198" s="14" t="s">
        <v>2581</v>
      </c>
    </row>
    <row r="1199" spans="1:7" x14ac:dyDescent="0.2">
      <c r="A1199" s="269" t="s">
        <v>2582</v>
      </c>
      <c r="B1199" s="376" t="str">
        <f t="shared" si="18"/>
        <v>Greenhills</v>
      </c>
      <c r="C1199" s="269" t="s">
        <v>138</v>
      </c>
      <c r="D1199" s="290">
        <v>11</v>
      </c>
      <c r="E1199" s="291">
        <v>3031</v>
      </c>
      <c r="F1199" s="321">
        <v>362.91652919828402</v>
      </c>
      <c r="G1199" s="14" t="s">
        <v>2583</v>
      </c>
    </row>
    <row r="1200" spans="1:7" x14ac:dyDescent="0.2">
      <c r="A1200" s="269" t="s">
        <v>2584</v>
      </c>
      <c r="B1200" s="376" t="str">
        <f t="shared" si="18"/>
        <v>Westwood South</v>
      </c>
      <c r="C1200" s="269" t="s">
        <v>138</v>
      </c>
      <c r="D1200" s="290">
        <v>6</v>
      </c>
      <c r="E1200" s="291">
        <v>4066</v>
      </c>
      <c r="F1200" s="321">
        <v>147.56517461879</v>
      </c>
      <c r="G1200" s="14" t="s">
        <v>2585</v>
      </c>
    </row>
    <row r="1201" spans="1:7" x14ac:dyDescent="0.2">
      <c r="A1201" s="269" t="s">
        <v>2586</v>
      </c>
      <c r="B1201" s="376" t="str">
        <f t="shared" si="18"/>
        <v>Westwood East</v>
      </c>
      <c r="C1201" s="269" t="s">
        <v>138</v>
      </c>
      <c r="D1201" s="290">
        <v>18</v>
      </c>
      <c r="E1201" s="291">
        <v>3465</v>
      </c>
      <c r="F1201" s="321">
        <v>519.48051948052</v>
      </c>
      <c r="G1201" s="14" t="s">
        <v>2587</v>
      </c>
    </row>
    <row r="1202" spans="1:7" x14ac:dyDescent="0.2">
      <c r="A1202" s="269" t="s">
        <v>2588</v>
      </c>
      <c r="B1202" s="376" t="str">
        <f t="shared" si="18"/>
        <v>The Murray</v>
      </c>
      <c r="C1202" s="269" t="s">
        <v>138</v>
      </c>
      <c r="D1202" s="290">
        <v>13</v>
      </c>
      <c r="E1202" s="291">
        <v>3554</v>
      </c>
      <c r="F1202" s="321">
        <v>365.78503095104099</v>
      </c>
      <c r="G1202" s="14" t="s">
        <v>2589</v>
      </c>
    </row>
    <row r="1203" spans="1:7" x14ac:dyDescent="0.2">
      <c r="A1203" s="269" t="s">
        <v>2590</v>
      </c>
      <c r="B1203" s="376" t="str">
        <f t="shared" si="18"/>
        <v>Birniehill, Kelvin and Whitehills East</v>
      </c>
      <c r="C1203" s="269" t="s">
        <v>138</v>
      </c>
      <c r="D1203" s="290">
        <v>4</v>
      </c>
      <c r="E1203" s="291">
        <v>3872</v>
      </c>
      <c r="F1203" s="321">
        <v>103.305785123967</v>
      </c>
      <c r="G1203" s="14" t="s">
        <v>2591</v>
      </c>
    </row>
    <row r="1204" spans="1:7" x14ac:dyDescent="0.2">
      <c r="A1204" s="269" t="s">
        <v>2592</v>
      </c>
      <c r="B1204" s="376" t="str">
        <f t="shared" si="18"/>
        <v>Blane Valley</v>
      </c>
      <c r="C1204" s="269" t="s">
        <v>139</v>
      </c>
      <c r="D1204" s="290">
        <v>16</v>
      </c>
      <c r="E1204" s="291">
        <v>5577</v>
      </c>
      <c r="F1204" s="321">
        <v>286.89259458490199</v>
      </c>
      <c r="G1204" s="14" t="s">
        <v>2593</v>
      </c>
    </row>
    <row r="1205" spans="1:7" x14ac:dyDescent="0.2">
      <c r="A1205" s="269" t="s">
        <v>2594</v>
      </c>
      <c r="B1205" s="376" t="str">
        <f t="shared" si="18"/>
        <v>Balfron and Drymen</v>
      </c>
      <c r="C1205" s="269" t="s">
        <v>139</v>
      </c>
      <c r="D1205" s="290">
        <v>8</v>
      </c>
      <c r="E1205" s="291">
        <v>4427</v>
      </c>
      <c r="F1205" s="321">
        <v>180.70928393946201</v>
      </c>
      <c r="G1205" s="14" t="s">
        <v>2595</v>
      </c>
    </row>
    <row r="1206" spans="1:7" x14ac:dyDescent="0.2">
      <c r="A1206" s="269" t="s">
        <v>2596</v>
      </c>
      <c r="B1206" s="376" t="str">
        <f t="shared" si="18"/>
        <v>Kippen and Fintry</v>
      </c>
      <c r="C1206" s="269" t="s">
        <v>139</v>
      </c>
      <c r="D1206" s="290">
        <v>2</v>
      </c>
      <c r="E1206" s="291">
        <v>3192</v>
      </c>
      <c r="F1206" s="321">
        <v>62.656641604009998</v>
      </c>
      <c r="G1206" s="14" t="s">
        <v>2597</v>
      </c>
    </row>
    <row r="1207" spans="1:7" x14ac:dyDescent="0.2">
      <c r="A1207" s="269" t="s">
        <v>2598</v>
      </c>
      <c r="B1207" s="376" t="str">
        <f t="shared" si="18"/>
        <v>Cambusbarron</v>
      </c>
      <c r="C1207" s="269" t="s">
        <v>139</v>
      </c>
      <c r="D1207" s="290">
        <v>7</v>
      </c>
      <c r="E1207" s="291">
        <v>3848</v>
      </c>
      <c r="F1207" s="321">
        <v>181.91268191268199</v>
      </c>
      <c r="G1207" s="14" t="s">
        <v>2599</v>
      </c>
    </row>
    <row r="1208" spans="1:7" x14ac:dyDescent="0.2">
      <c r="A1208" s="269" t="s">
        <v>2600</v>
      </c>
      <c r="B1208" s="376" t="str">
        <f t="shared" si="18"/>
        <v>Plean and Rural SE</v>
      </c>
      <c r="C1208" s="269" t="s">
        <v>139</v>
      </c>
      <c r="D1208" s="290">
        <v>5</v>
      </c>
      <c r="E1208" s="291">
        <v>3153</v>
      </c>
      <c r="F1208" s="321">
        <v>158.579130986362</v>
      </c>
      <c r="G1208" s="14" t="s">
        <v>2601</v>
      </c>
    </row>
    <row r="1209" spans="1:7" x14ac:dyDescent="0.2">
      <c r="A1209" s="269" t="s">
        <v>2602</v>
      </c>
      <c r="B1209" s="376" t="str">
        <f t="shared" si="18"/>
        <v>Cowie</v>
      </c>
      <c r="C1209" s="269" t="s">
        <v>139</v>
      </c>
      <c r="D1209" s="290">
        <v>8</v>
      </c>
      <c r="E1209" s="291">
        <v>2722</v>
      </c>
      <c r="F1209" s="321">
        <v>293.90154298310102</v>
      </c>
      <c r="G1209" s="14" t="s">
        <v>2603</v>
      </c>
    </row>
    <row r="1210" spans="1:7" x14ac:dyDescent="0.2">
      <c r="A1210" s="269" t="s">
        <v>2604</v>
      </c>
      <c r="B1210" s="376" t="str">
        <f t="shared" si="18"/>
        <v>Fallin</v>
      </c>
      <c r="C1210" s="269" t="s">
        <v>139</v>
      </c>
      <c r="D1210" s="290">
        <v>9</v>
      </c>
      <c r="E1210" s="291">
        <v>2846</v>
      </c>
      <c r="F1210" s="321">
        <v>316.233309908644</v>
      </c>
      <c r="G1210" s="14" t="s">
        <v>2605</v>
      </c>
    </row>
    <row r="1211" spans="1:7" x14ac:dyDescent="0.2">
      <c r="A1211" s="269" t="s">
        <v>2606</v>
      </c>
      <c r="B1211" s="376" t="str">
        <f t="shared" si="18"/>
        <v>Bannockburn</v>
      </c>
      <c r="C1211" s="269" t="s">
        <v>139</v>
      </c>
      <c r="D1211" s="290">
        <v>25</v>
      </c>
      <c r="E1211" s="291">
        <v>3362</v>
      </c>
      <c r="F1211" s="321">
        <v>743.60499702558002</v>
      </c>
      <c r="G1211" s="14" t="s">
        <v>2607</v>
      </c>
    </row>
    <row r="1212" spans="1:7" x14ac:dyDescent="0.2">
      <c r="A1212" s="269" t="s">
        <v>2608</v>
      </c>
      <c r="B1212" s="376" t="str">
        <f t="shared" si="18"/>
        <v>Hillpark</v>
      </c>
      <c r="C1212" s="269" t="s">
        <v>139</v>
      </c>
      <c r="D1212" s="290">
        <v>4</v>
      </c>
      <c r="E1212" s="291">
        <v>3392</v>
      </c>
      <c r="F1212" s="321">
        <v>117.92452830188699</v>
      </c>
      <c r="G1212" s="14" t="s">
        <v>2609</v>
      </c>
    </row>
    <row r="1213" spans="1:7" x14ac:dyDescent="0.2">
      <c r="A1213" s="269" t="s">
        <v>2610</v>
      </c>
      <c r="B1213" s="376" t="str">
        <f t="shared" si="18"/>
        <v>Broomridge</v>
      </c>
      <c r="C1213" s="269" t="s">
        <v>139</v>
      </c>
      <c r="D1213" s="290">
        <v>11</v>
      </c>
      <c r="E1213" s="291">
        <v>5370</v>
      </c>
      <c r="F1213" s="321">
        <v>204.84171322160199</v>
      </c>
      <c r="G1213" s="14" t="s">
        <v>2611</v>
      </c>
    </row>
    <row r="1214" spans="1:7" x14ac:dyDescent="0.2">
      <c r="A1214" s="269" t="s">
        <v>2612</v>
      </c>
      <c r="B1214" s="376" t="str">
        <f t="shared" si="18"/>
        <v>Borestone</v>
      </c>
      <c r="C1214" s="269" t="s">
        <v>139</v>
      </c>
      <c r="D1214" s="290">
        <v>8</v>
      </c>
      <c r="E1214" s="291">
        <v>4113</v>
      </c>
      <c r="F1214" s="321">
        <v>194.50522732798501</v>
      </c>
      <c r="G1214" s="14" t="s">
        <v>2613</v>
      </c>
    </row>
    <row r="1215" spans="1:7" x14ac:dyDescent="0.2">
      <c r="A1215" s="269" t="s">
        <v>2614</v>
      </c>
      <c r="B1215" s="376" t="str">
        <f t="shared" si="18"/>
        <v>King's Park and Torbrex</v>
      </c>
      <c r="C1215" s="269" t="s">
        <v>139</v>
      </c>
      <c r="D1215" s="290">
        <v>23</v>
      </c>
      <c r="E1215" s="291">
        <v>4238</v>
      </c>
      <c r="F1215" s="321">
        <v>542.70882491741395</v>
      </c>
      <c r="G1215" s="14" t="s">
        <v>2615</v>
      </c>
    </row>
    <row r="1216" spans="1:7" x14ac:dyDescent="0.2">
      <c r="A1216" s="269" t="s">
        <v>2616</v>
      </c>
      <c r="B1216" s="376" t="str">
        <f t="shared" si="18"/>
        <v>Braehead</v>
      </c>
      <c r="C1216" s="269" t="s">
        <v>139</v>
      </c>
      <c r="D1216" s="290">
        <v>3</v>
      </c>
      <c r="E1216" s="291">
        <v>2510</v>
      </c>
      <c r="F1216" s="321">
        <v>119.521912350598</v>
      </c>
      <c r="G1216" s="14" t="s">
        <v>2617</v>
      </c>
    </row>
    <row r="1217" spans="1:7" x14ac:dyDescent="0.2">
      <c r="A1217" s="269" t="s">
        <v>2618</v>
      </c>
      <c r="B1217" s="376" t="str">
        <f t="shared" si="18"/>
        <v>City Centre</v>
      </c>
      <c r="C1217" s="269" t="s">
        <v>139</v>
      </c>
      <c r="D1217" s="290">
        <v>2</v>
      </c>
      <c r="E1217" s="291">
        <v>3689</v>
      </c>
      <c r="F1217" s="321">
        <v>54.215234480889102</v>
      </c>
      <c r="G1217" s="14" t="s">
        <v>625</v>
      </c>
    </row>
    <row r="1218" spans="1:7" x14ac:dyDescent="0.2">
      <c r="A1218" s="269" t="s">
        <v>2619</v>
      </c>
      <c r="B1218" s="376" t="str">
        <f t="shared" si="18"/>
        <v>Raploch</v>
      </c>
      <c r="C1218" s="269" t="s">
        <v>139</v>
      </c>
      <c r="D1218" s="290">
        <v>16</v>
      </c>
      <c r="E1218" s="291">
        <v>3648</v>
      </c>
      <c r="F1218" s="321">
        <v>438.59649122807002</v>
      </c>
      <c r="G1218" s="14" t="s">
        <v>2620</v>
      </c>
    </row>
    <row r="1219" spans="1:7" x14ac:dyDescent="0.2">
      <c r="A1219" s="269" t="s">
        <v>2621</v>
      </c>
      <c r="B1219" s="376" t="str">
        <f t="shared" si="18"/>
        <v>Cornton</v>
      </c>
      <c r="C1219" s="269" t="s">
        <v>139</v>
      </c>
      <c r="D1219" s="290">
        <v>5</v>
      </c>
      <c r="E1219" s="291">
        <v>3191</v>
      </c>
      <c r="F1219" s="321">
        <v>156.690692572861</v>
      </c>
      <c r="G1219" s="14" t="s">
        <v>2622</v>
      </c>
    </row>
    <row r="1220" spans="1:7" x14ac:dyDescent="0.2">
      <c r="A1220" s="269" t="s">
        <v>2623</v>
      </c>
      <c r="B1220" s="376" t="str">
        <f t="shared" ref="B1220:B1282" si="19">HYPERLINK(CONCATENATE("https://statistics.gov.scot/atlas/resource?uri=http%3A%2F%2Fstatistics.gov.scot%2Fid%2Fstatistical-geography%2F",A1220),G1220)</f>
        <v>Causewayhead</v>
      </c>
      <c r="C1220" s="269" t="s">
        <v>139</v>
      </c>
      <c r="D1220" s="290">
        <v>1</v>
      </c>
      <c r="E1220" s="291">
        <v>2841</v>
      </c>
      <c r="F1220" s="321">
        <v>35.1988736360437</v>
      </c>
      <c r="G1220" s="14" t="s">
        <v>2624</v>
      </c>
    </row>
    <row r="1221" spans="1:7" x14ac:dyDescent="0.2">
      <c r="A1221" s="269" t="s">
        <v>2625</v>
      </c>
      <c r="B1221" s="376" t="str">
        <f t="shared" si="19"/>
        <v>Bridge of Allan and University</v>
      </c>
      <c r="C1221" s="269" t="s">
        <v>139</v>
      </c>
      <c r="D1221" s="290">
        <v>11</v>
      </c>
      <c r="E1221" s="291">
        <v>7054</v>
      </c>
      <c r="F1221" s="321">
        <v>155.939892259711</v>
      </c>
      <c r="G1221" s="14" t="s">
        <v>2626</v>
      </c>
    </row>
    <row r="1222" spans="1:7" x14ac:dyDescent="0.2">
      <c r="A1222" s="269" t="s">
        <v>2627</v>
      </c>
      <c r="B1222" s="376" t="str">
        <f t="shared" si="19"/>
        <v>Forth</v>
      </c>
      <c r="C1222" s="269" t="s">
        <v>139</v>
      </c>
      <c r="D1222" s="290">
        <v>1</v>
      </c>
      <c r="E1222" s="291">
        <v>2874</v>
      </c>
      <c r="F1222" s="321">
        <v>34.794711203897002</v>
      </c>
      <c r="G1222" s="14" t="s">
        <v>2628</v>
      </c>
    </row>
    <row r="1223" spans="1:7" x14ac:dyDescent="0.2">
      <c r="A1223" s="269" t="s">
        <v>2629</v>
      </c>
      <c r="B1223" s="376" t="str">
        <f t="shared" si="19"/>
        <v>Dunblane East</v>
      </c>
      <c r="C1223" s="269" t="s">
        <v>139</v>
      </c>
      <c r="D1223" s="290">
        <v>9</v>
      </c>
      <c r="E1223" s="291">
        <v>5534</v>
      </c>
      <c r="F1223" s="321">
        <v>162.63100831225199</v>
      </c>
      <c r="G1223" s="14" t="s">
        <v>2630</v>
      </c>
    </row>
    <row r="1224" spans="1:7" x14ac:dyDescent="0.2">
      <c r="A1224" s="269" t="s">
        <v>2631</v>
      </c>
      <c r="B1224" s="376" t="str">
        <f t="shared" si="19"/>
        <v>Dunblane West</v>
      </c>
      <c r="C1224" s="269" t="s">
        <v>139</v>
      </c>
      <c r="D1224" s="290">
        <v>9</v>
      </c>
      <c r="E1224" s="291">
        <v>4460</v>
      </c>
      <c r="F1224" s="321">
        <v>201.79372197309399</v>
      </c>
      <c r="G1224" s="14" t="s">
        <v>2632</v>
      </c>
    </row>
    <row r="1225" spans="1:7" x14ac:dyDescent="0.2">
      <c r="A1225" s="269" t="s">
        <v>2633</v>
      </c>
      <c r="B1225" s="376" t="str">
        <f t="shared" si="19"/>
        <v>Carse of Stirling</v>
      </c>
      <c r="C1225" s="269" t="s">
        <v>139</v>
      </c>
      <c r="D1225" s="290">
        <v>4</v>
      </c>
      <c r="E1225" s="291">
        <v>5237</v>
      </c>
      <c r="F1225" s="321">
        <v>76.379606645025802</v>
      </c>
      <c r="G1225" s="14" t="s">
        <v>2634</v>
      </c>
    </row>
    <row r="1226" spans="1:7" x14ac:dyDescent="0.2">
      <c r="A1226" s="269" t="s">
        <v>2635</v>
      </c>
      <c r="B1226" s="376" t="str">
        <f t="shared" si="19"/>
        <v>Callander and Trossachs</v>
      </c>
      <c r="C1226" s="269" t="s">
        <v>139</v>
      </c>
      <c r="D1226" s="290">
        <v>10</v>
      </c>
      <c r="E1226" s="291">
        <v>3661</v>
      </c>
      <c r="F1226" s="321">
        <v>273.14941272876302</v>
      </c>
      <c r="G1226" s="14" t="s">
        <v>2636</v>
      </c>
    </row>
    <row r="1227" spans="1:7" x14ac:dyDescent="0.2">
      <c r="A1227" s="269" t="s">
        <v>2637</v>
      </c>
      <c r="B1227" s="376" t="str">
        <f t="shared" si="19"/>
        <v>Highland</v>
      </c>
      <c r="C1227" s="269" t="s">
        <v>139</v>
      </c>
      <c r="D1227" s="290">
        <v>3</v>
      </c>
      <c r="E1227" s="291">
        <v>3141</v>
      </c>
      <c r="F1227" s="321">
        <v>95.510983763132799</v>
      </c>
      <c r="G1227" s="14" t="s">
        <v>111</v>
      </c>
    </row>
    <row r="1228" spans="1:7" x14ac:dyDescent="0.2">
      <c r="A1228" s="269" t="s">
        <v>2638</v>
      </c>
      <c r="B1228" s="376" t="str">
        <f t="shared" si="19"/>
        <v>IZ01</v>
      </c>
      <c r="C1228" s="269" t="s">
        <v>140</v>
      </c>
      <c r="D1228" s="290">
        <v>12</v>
      </c>
      <c r="E1228" s="291">
        <v>3767</v>
      </c>
      <c r="F1228" s="321">
        <v>318.55588001061898</v>
      </c>
      <c r="G1228" s="14" t="s">
        <v>797</v>
      </c>
    </row>
    <row r="1229" spans="1:7" x14ac:dyDescent="0.2">
      <c r="A1229" s="269" t="s">
        <v>2639</v>
      </c>
      <c r="B1229" s="376" t="str">
        <f t="shared" si="19"/>
        <v>IZ02</v>
      </c>
      <c r="C1229" s="269" t="s">
        <v>140</v>
      </c>
      <c r="D1229" s="290">
        <v>28</v>
      </c>
      <c r="E1229" s="291">
        <v>4616</v>
      </c>
      <c r="F1229" s="321">
        <v>606.58578856152496</v>
      </c>
      <c r="G1229" s="14" t="s">
        <v>799</v>
      </c>
    </row>
    <row r="1230" spans="1:7" x14ac:dyDescent="0.2">
      <c r="A1230" s="269" t="s">
        <v>2640</v>
      </c>
      <c r="B1230" s="376" t="str">
        <f t="shared" si="19"/>
        <v>IZ03</v>
      </c>
      <c r="C1230" s="269" t="s">
        <v>140</v>
      </c>
      <c r="D1230" s="290">
        <v>16</v>
      </c>
      <c r="E1230" s="291">
        <v>5461</v>
      </c>
      <c r="F1230" s="321">
        <v>292.98663248489299</v>
      </c>
      <c r="G1230" s="14" t="s">
        <v>801</v>
      </c>
    </row>
    <row r="1231" spans="1:7" x14ac:dyDescent="0.2">
      <c r="A1231" s="269" t="s">
        <v>2641</v>
      </c>
      <c r="B1231" s="376" t="str">
        <f t="shared" si="19"/>
        <v>IZ04</v>
      </c>
      <c r="C1231" s="269" t="s">
        <v>140</v>
      </c>
      <c r="D1231" s="290">
        <v>21</v>
      </c>
      <c r="E1231" s="291">
        <v>4481</v>
      </c>
      <c r="F1231" s="321">
        <v>468.64539165364903</v>
      </c>
      <c r="G1231" s="14" t="s">
        <v>803</v>
      </c>
    </row>
    <row r="1232" spans="1:7" x14ac:dyDescent="0.2">
      <c r="A1232" s="269" t="s">
        <v>2642</v>
      </c>
      <c r="B1232" s="376" t="str">
        <f t="shared" si="19"/>
        <v>IZ05</v>
      </c>
      <c r="C1232" s="269" t="s">
        <v>140</v>
      </c>
      <c r="D1232" s="290">
        <v>11</v>
      </c>
      <c r="E1232" s="291">
        <v>3461</v>
      </c>
      <c r="F1232" s="321">
        <v>317.827217567177</v>
      </c>
      <c r="G1232" s="14" t="s">
        <v>805</v>
      </c>
    </row>
    <row r="1233" spans="1:7" x14ac:dyDescent="0.2">
      <c r="A1233" s="269" t="s">
        <v>2643</v>
      </c>
      <c r="B1233" s="376" t="str">
        <f t="shared" si="19"/>
        <v>IZ06</v>
      </c>
      <c r="C1233" s="269" t="s">
        <v>140</v>
      </c>
      <c r="D1233" s="290">
        <v>13</v>
      </c>
      <c r="E1233" s="291">
        <v>5118</v>
      </c>
      <c r="F1233" s="321">
        <v>254.005470887065</v>
      </c>
      <c r="G1233" s="14" t="s">
        <v>807</v>
      </c>
    </row>
    <row r="1234" spans="1:7" x14ac:dyDescent="0.2">
      <c r="A1234" s="269" t="s">
        <v>2644</v>
      </c>
      <c r="B1234" s="376" t="str">
        <f t="shared" si="19"/>
        <v>IZ07</v>
      </c>
      <c r="C1234" s="269" t="s">
        <v>140</v>
      </c>
      <c r="D1234" s="290">
        <v>25</v>
      </c>
      <c r="E1234" s="291">
        <v>4368</v>
      </c>
      <c r="F1234" s="321">
        <v>572.34432234432199</v>
      </c>
      <c r="G1234" s="14" t="s">
        <v>809</v>
      </c>
    </row>
    <row r="1235" spans="1:7" x14ac:dyDescent="0.2">
      <c r="A1235" s="269" t="s">
        <v>2645</v>
      </c>
      <c r="B1235" s="376" t="str">
        <f t="shared" si="19"/>
        <v>IZ08</v>
      </c>
      <c r="C1235" s="269" t="s">
        <v>140</v>
      </c>
      <c r="D1235" s="290">
        <v>22</v>
      </c>
      <c r="E1235" s="291">
        <v>5412</v>
      </c>
      <c r="F1235" s="321">
        <v>406.50406504065103</v>
      </c>
      <c r="G1235" s="14" t="s">
        <v>811</v>
      </c>
    </row>
    <row r="1236" spans="1:7" x14ac:dyDescent="0.2">
      <c r="A1236" s="269" t="s">
        <v>2646</v>
      </c>
      <c r="B1236" s="376" t="str">
        <f t="shared" si="19"/>
        <v>IZ09</v>
      </c>
      <c r="C1236" s="269" t="s">
        <v>140</v>
      </c>
      <c r="D1236" s="290">
        <v>7</v>
      </c>
      <c r="E1236" s="291">
        <v>4784</v>
      </c>
      <c r="F1236" s="321">
        <v>146.32107023411399</v>
      </c>
      <c r="G1236" s="14" t="s">
        <v>813</v>
      </c>
    </row>
    <row r="1237" spans="1:7" x14ac:dyDescent="0.2">
      <c r="A1237" s="269" t="s">
        <v>2647</v>
      </c>
      <c r="B1237" s="376" t="str">
        <f t="shared" si="19"/>
        <v>IZ10</v>
      </c>
      <c r="C1237" s="269" t="s">
        <v>140</v>
      </c>
      <c r="D1237" s="290">
        <v>15</v>
      </c>
      <c r="E1237" s="291">
        <v>4243</v>
      </c>
      <c r="F1237" s="321">
        <v>353.52345038887597</v>
      </c>
      <c r="G1237" s="14" t="s">
        <v>815</v>
      </c>
    </row>
    <row r="1238" spans="1:7" x14ac:dyDescent="0.2">
      <c r="A1238" s="269" t="s">
        <v>2648</v>
      </c>
      <c r="B1238" s="376" t="str">
        <f t="shared" si="19"/>
        <v>IZ11</v>
      </c>
      <c r="C1238" s="269" t="s">
        <v>140</v>
      </c>
      <c r="D1238" s="290">
        <v>12</v>
      </c>
      <c r="E1238" s="291">
        <v>4821</v>
      </c>
      <c r="F1238" s="321">
        <v>248.911014312383</v>
      </c>
      <c r="G1238" s="14" t="s">
        <v>817</v>
      </c>
    </row>
    <row r="1239" spans="1:7" x14ac:dyDescent="0.2">
      <c r="A1239" s="269" t="s">
        <v>2649</v>
      </c>
      <c r="B1239" s="376" t="str">
        <f t="shared" si="19"/>
        <v>IZ12</v>
      </c>
      <c r="C1239" s="269" t="s">
        <v>140</v>
      </c>
      <c r="D1239" s="290">
        <v>28</v>
      </c>
      <c r="E1239" s="291">
        <v>7013</v>
      </c>
      <c r="F1239" s="321">
        <v>399.25851989162999</v>
      </c>
      <c r="G1239" s="14" t="s">
        <v>819</v>
      </c>
    </row>
    <row r="1240" spans="1:7" x14ac:dyDescent="0.2">
      <c r="A1240" s="269" t="s">
        <v>2650</v>
      </c>
      <c r="B1240" s="376" t="str">
        <f t="shared" si="19"/>
        <v>IZ13</v>
      </c>
      <c r="C1240" s="269" t="s">
        <v>140</v>
      </c>
      <c r="D1240" s="290">
        <v>9</v>
      </c>
      <c r="E1240" s="291">
        <v>5545</v>
      </c>
      <c r="F1240" s="321">
        <v>162.308385933273</v>
      </c>
      <c r="G1240" s="14" t="s">
        <v>821</v>
      </c>
    </row>
    <row r="1241" spans="1:7" x14ac:dyDescent="0.2">
      <c r="A1241" s="269" t="s">
        <v>2651</v>
      </c>
      <c r="B1241" s="376" t="str">
        <f t="shared" si="19"/>
        <v>IZ14</v>
      </c>
      <c r="C1241" s="269" t="s">
        <v>140</v>
      </c>
      <c r="D1241" s="290">
        <v>10</v>
      </c>
      <c r="E1241" s="291">
        <v>4977</v>
      </c>
      <c r="F1241" s="321">
        <v>200.92425155716299</v>
      </c>
      <c r="G1241" s="14" t="s">
        <v>823</v>
      </c>
    </row>
    <row r="1242" spans="1:7" x14ac:dyDescent="0.2">
      <c r="A1242" s="269" t="s">
        <v>2652</v>
      </c>
      <c r="B1242" s="376" t="str">
        <f t="shared" si="19"/>
        <v>IZ15</v>
      </c>
      <c r="C1242" s="269" t="s">
        <v>140</v>
      </c>
      <c r="D1242" s="290">
        <v>12</v>
      </c>
      <c r="E1242" s="291">
        <v>6001</v>
      </c>
      <c r="F1242" s="321">
        <v>199.96667222129699</v>
      </c>
      <c r="G1242" s="14" t="s">
        <v>825</v>
      </c>
    </row>
    <row r="1243" spans="1:7" x14ac:dyDescent="0.2">
      <c r="A1243" s="269" t="s">
        <v>2653</v>
      </c>
      <c r="B1243" s="376" t="str">
        <f t="shared" si="19"/>
        <v>IZ16</v>
      </c>
      <c r="C1243" s="269" t="s">
        <v>140</v>
      </c>
      <c r="D1243" s="290">
        <v>30</v>
      </c>
      <c r="E1243" s="291">
        <v>3994</v>
      </c>
      <c r="F1243" s="321">
        <v>751.126690035053</v>
      </c>
      <c r="G1243" s="14" t="s">
        <v>827</v>
      </c>
    </row>
    <row r="1244" spans="1:7" x14ac:dyDescent="0.2">
      <c r="A1244" s="269" t="s">
        <v>2654</v>
      </c>
      <c r="B1244" s="376" t="str">
        <f t="shared" si="19"/>
        <v>IZ17</v>
      </c>
      <c r="C1244" s="269" t="s">
        <v>140</v>
      </c>
      <c r="D1244" s="290">
        <v>20</v>
      </c>
      <c r="E1244" s="291">
        <v>5877</v>
      </c>
      <c r="F1244" s="321">
        <v>340.30968181044801</v>
      </c>
      <c r="G1244" s="14" t="s">
        <v>829</v>
      </c>
    </row>
    <row r="1245" spans="1:7" x14ac:dyDescent="0.2">
      <c r="A1245" s="269" t="s">
        <v>2655</v>
      </c>
      <c r="B1245" s="376" t="str">
        <f t="shared" si="19"/>
        <v>IZ18</v>
      </c>
      <c r="C1245" s="269" t="s">
        <v>140</v>
      </c>
      <c r="D1245" s="290">
        <v>12</v>
      </c>
      <c r="E1245" s="291">
        <v>4401</v>
      </c>
      <c r="F1245" s="321">
        <v>272.66530334014999</v>
      </c>
      <c r="G1245" s="14" t="s">
        <v>831</v>
      </c>
    </row>
    <row r="1246" spans="1:7" x14ac:dyDescent="0.2">
      <c r="A1246" s="269" t="s">
        <v>2656</v>
      </c>
      <c r="B1246" s="376" t="str">
        <f t="shared" si="19"/>
        <v>Fauldhouse</v>
      </c>
      <c r="C1246" s="269" t="s">
        <v>141</v>
      </c>
      <c r="D1246" s="290">
        <v>13</v>
      </c>
      <c r="E1246" s="291">
        <v>4826</v>
      </c>
      <c r="F1246" s="321">
        <v>269.37422295897198</v>
      </c>
      <c r="G1246" s="14" t="s">
        <v>2657</v>
      </c>
    </row>
    <row r="1247" spans="1:7" x14ac:dyDescent="0.2">
      <c r="A1247" s="269" t="s">
        <v>2658</v>
      </c>
      <c r="B1247" s="376" t="str">
        <f t="shared" si="19"/>
        <v>Breich Valley</v>
      </c>
      <c r="C1247" s="269" t="s">
        <v>141</v>
      </c>
      <c r="D1247" s="290">
        <v>8</v>
      </c>
      <c r="E1247" s="291">
        <v>4951</v>
      </c>
      <c r="F1247" s="321">
        <v>161.58351848111499</v>
      </c>
      <c r="G1247" s="14" t="s">
        <v>2659</v>
      </c>
    </row>
    <row r="1248" spans="1:7" x14ac:dyDescent="0.2">
      <c r="A1248" s="269" t="s">
        <v>2660</v>
      </c>
      <c r="B1248" s="376" t="str">
        <f t="shared" si="19"/>
        <v>West Calder and Polbeth</v>
      </c>
      <c r="C1248" s="269" t="s">
        <v>141</v>
      </c>
      <c r="D1248" s="290">
        <v>34</v>
      </c>
      <c r="E1248" s="291">
        <v>5337</v>
      </c>
      <c r="F1248" s="321">
        <v>637.06201986134499</v>
      </c>
      <c r="G1248" s="14" t="s">
        <v>2661</v>
      </c>
    </row>
    <row r="1249" spans="1:7" x14ac:dyDescent="0.2">
      <c r="A1249" s="269" t="s">
        <v>2662</v>
      </c>
      <c r="B1249" s="376" t="str">
        <f t="shared" si="19"/>
        <v>Bellsquarry, Adambrae and Kirkton</v>
      </c>
      <c r="C1249" s="269" t="s">
        <v>141</v>
      </c>
      <c r="D1249" s="290">
        <v>5</v>
      </c>
      <c r="E1249" s="291">
        <v>4936</v>
      </c>
      <c r="F1249" s="321">
        <v>101.29659643436</v>
      </c>
      <c r="G1249" s="14" t="s">
        <v>2663</v>
      </c>
    </row>
    <row r="1250" spans="1:7" x14ac:dyDescent="0.2">
      <c r="A1250" s="269" t="s">
        <v>2664</v>
      </c>
      <c r="B1250" s="376" t="str">
        <f t="shared" si="19"/>
        <v>Bankton and Murieston</v>
      </c>
      <c r="C1250" s="269" t="s">
        <v>141</v>
      </c>
      <c r="D1250" s="290">
        <v>13</v>
      </c>
      <c r="E1250" s="291">
        <v>5177</v>
      </c>
      <c r="F1250" s="321">
        <v>251.110681862082</v>
      </c>
      <c r="G1250" s="14" t="s">
        <v>2665</v>
      </c>
    </row>
    <row r="1251" spans="1:7" x14ac:dyDescent="0.2">
      <c r="A1251" s="269" t="s">
        <v>2666</v>
      </c>
      <c r="B1251" s="376" t="str">
        <f t="shared" si="19"/>
        <v>Dedridge East</v>
      </c>
      <c r="C1251" s="269" t="s">
        <v>141</v>
      </c>
      <c r="D1251" s="290">
        <v>20</v>
      </c>
      <c r="E1251" s="291">
        <v>5557</v>
      </c>
      <c r="F1251" s="321">
        <v>359.906424329674</v>
      </c>
      <c r="G1251" s="14" t="s">
        <v>2667</v>
      </c>
    </row>
    <row r="1252" spans="1:7" x14ac:dyDescent="0.2">
      <c r="A1252" s="269" t="s">
        <v>2668</v>
      </c>
      <c r="B1252" s="376" t="str">
        <f t="shared" si="19"/>
        <v>Mid Calder and Kirknewton</v>
      </c>
      <c r="C1252" s="269" t="s">
        <v>141</v>
      </c>
      <c r="D1252" s="290">
        <v>3</v>
      </c>
      <c r="E1252" s="291">
        <v>5774</v>
      </c>
      <c r="F1252" s="321">
        <v>51.957048839625898</v>
      </c>
      <c r="G1252" s="14" t="s">
        <v>2669</v>
      </c>
    </row>
    <row r="1253" spans="1:7" x14ac:dyDescent="0.2">
      <c r="A1253" s="269" t="s">
        <v>2670</v>
      </c>
      <c r="B1253" s="376" t="str">
        <f t="shared" si="19"/>
        <v>East Calder</v>
      </c>
      <c r="C1253" s="269" t="s">
        <v>141</v>
      </c>
      <c r="D1253" s="290">
        <v>11</v>
      </c>
      <c r="E1253" s="291">
        <v>6724</v>
      </c>
      <c r="F1253" s="321">
        <v>163.59309934562799</v>
      </c>
      <c r="G1253" s="14" t="s">
        <v>2671</v>
      </c>
    </row>
    <row r="1254" spans="1:7" x14ac:dyDescent="0.2">
      <c r="A1254" s="269" t="s">
        <v>2672</v>
      </c>
      <c r="B1254" s="376" t="str">
        <f t="shared" si="19"/>
        <v>Pumpherston and Uphall Station</v>
      </c>
      <c r="C1254" s="269" t="s">
        <v>141</v>
      </c>
      <c r="D1254" s="290">
        <v>5</v>
      </c>
      <c r="E1254" s="291">
        <v>2914</v>
      </c>
      <c r="F1254" s="321">
        <v>171.58544955387799</v>
      </c>
      <c r="G1254" s="14" t="s">
        <v>2673</v>
      </c>
    </row>
    <row r="1255" spans="1:7" x14ac:dyDescent="0.2">
      <c r="A1255" s="269" t="s">
        <v>2674</v>
      </c>
      <c r="B1255" s="376" t="str">
        <f t="shared" si="19"/>
        <v>Craigshill</v>
      </c>
      <c r="C1255" s="269" t="s">
        <v>141</v>
      </c>
      <c r="D1255" s="290">
        <v>16</v>
      </c>
      <c r="E1255" s="291">
        <v>5898</v>
      </c>
      <c r="F1255" s="321">
        <v>271.27839945744302</v>
      </c>
      <c r="G1255" s="14" t="s">
        <v>2675</v>
      </c>
    </row>
    <row r="1256" spans="1:7" x14ac:dyDescent="0.2">
      <c r="A1256" s="269" t="s">
        <v>2676</v>
      </c>
      <c r="B1256" s="376" t="str">
        <f t="shared" si="19"/>
        <v>Howden</v>
      </c>
      <c r="C1256" s="269" t="s">
        <v>141</v>
      </c>
      <c r="D1256" s="290">
        <v>5</v>
      </c>
      <c r="E1256" s="291">
        <v>4723</v>
      </c>
      <c r="F1256" s="321">
        <v>105.864916366716</v>
      </c>
      <c r="G1256" s="14" t="s">
        <v>2677</v>
      </c>
    </row>
    <row r="1257" spans="1:7" x14ac:dyDescent="0.2">
      <c r="A1257" s="269" t="s">
        <v>2678</v>
      </c>
      <c r="B1257" s="376" t="str">
        <f t="shared" si="19"/>
        <v>Livingston Village and Eliburn South</v>
      </c>
      <c r="C1257" s="269" t="s">
        <v>141</v>
      </c>
      <c r="D1257" s="290">
        <v>18</v>
      </c>
      <c r="E1257" s="291">
        <v>5389</v>
      </c>
      <c r="F1257" s="321">
        <v>334.013731675636</v>
      </c>
      <c r="G1257" s="14" t="s">
        <v>2679</v>
      </c>
    </row>
    <row r="1258" spans="1:7" x14ac:dyDescent="0.2">
      <c r="A1258" s="269" t="s">
        <v>2680</v>
      </c>
      <c r="B1258" s="376" t="str">
        <f t="shared" si="19"/>
        <v>Ladywell</v>
      </c>
      <c r="C1258" s="269" t="s">
        <v>141</v>
      </c>
      <c r="D1258" s="290">
        <v>3</v>
      </c>
      <c r="E1258" s="291">
        <v>4909</v>
      </c>
      <c r="F1258" s="321">
        <v>61.112242819311497</v>
      </c>
      <c r="G1258" s="14" t="s">
        <v>2035</v>
      </c>
    </row>
    <row r="1259" spans="1:7" x14ac:dyDescent="0.2">
      <c r="A1259" s="269" t="s">
        <v>2681</v>
      </c>
      <c r="B1259" s="376" t="str">
        <f t="shared" si="19"/>
        <v>Knightsridge</v>
      </c>
      <c r="C1259" s="269" t="s">
        <v>141</v>
      </c>
      <c r="D1259" s="290">
        <v>6</v>
      </c>
      <c r="E1259" s="291">
        <v>5515</v>
      </c>
      <c r="F1259" s="321">
        <v>108.794197642792</v>
      </c>
      <c r="G1259" s="14" t="s">
        <v>2682</v>
      </c>
    </row>
    <row r="1260" spans="1:7" x14ac:dyDescent="0.2">
      <c r="A1260" s="269" t="s">
        <v>2683</v>
      </c>
      <c r="B1260" s="376" t="str">
        <f t="shared" si="19"/>
        <v>Knightsridge and Deans North</v>
      </c>
      <c r="C1260" s="269" t="s">
        <v>141</v>
      </c>
      <c r="D1260" s="290">
        <v>6</v>
      </c>
      <c r="E1260" s="291">
        <v>3688</v>
      </c>
      <c r="F1260" s="321">
        <v>162.689804772234</v>
      </c>
      <c r="G1260" s="14" t="s">
        <v>2684</v>
      </c>
    </row>
    <row r="1261" spans="1:7" x14ac:dyDescent="0.2">
      <c r="A1261" s="269" t="s">
        <v>2685</v>
      </c>
      <c r="B1261" s="376" t="str">
        <f t="shared" si="19"/>
        <v>Deans</v>
      </c>
      <c r="C1261" s="269" t="s">
        <v>141</v>
      </c>
      <c r="D1261" s="290">
        <v>4</v>
      </c>
      <c r="E1261" s="291">
        <v>2877</v>
      </c>
      <c r="F1261" s="321">
        <v>139.033715676051</v>
      </c>
      <c r="G1261" s="14" t="s">
        <v>2686</v>
      </c>
    </row>
    <row r="1262" spans="1:7" x14ac:dyDescent="0.2">
      <c r="A1262" s="269" t="s">
        <v>2687</v>
      </c>
      <c r="B1262" s="376" t="str">
        <f t="shared" si="19"/>
        <v>Carmondean and Eliburn North</v>
      </c>
      <c r="C1262" s="269" t="s">
        <v>141</v>
      </c>
      <c r="D1262" s="290">
        <v>7</v>
      </c>
      <c r="E1262" s="291">
        <v>5794</v>
      </c>
      <c r="F1262" s="321">
        <v>120.814635830169</v>
      </c>
      <c r="G1262" s="14" t="s">
        <v>2688</v>
      </c>
    </row>
    <row r="1263" spans="1:7" x14ac:dyDescent="0.2">
      <c r="A1263" s="269" t="s">
        <v>2689</v>
      </c>
      <c r="B1263" s="376" t="str">
        <f t="shared" si="19"/>
        <v>Seafield</v>
      </c>
      <c r="C1263" s="269" t="s">
        <v>141</v>
      </c>
      <c r="D1263" s="290">
        <v>2</v>
      </c>
      <c r="E1263" s="291">
        <v>2194</v>
      </c>
      <c r="F1263" s="321">
        <v>91.157702825888805</v>
      </c>
      <c r="G1263" s="14" t="s">
        <v>2690</v>
      </c>
    </row>
    <row r="1264" spans="1:7" x14ac:dyDescent="0.2">
      <c r="A1264" s="269" t="s">
        <v>2691</v>
      </c>
      <c r="B1264" s="376" t="str">
        <f t="shared" si="19"/>
        <v>Blackburn</v>
      </c>
      <c r="C1264" s="269" t="s">
        <v>141</v>
      </c>
      <c r="D1264" s="290">
        <v>8</v>
      </c>
      <c r="E1264" s="291">
        <v>5029</v>
      </c>
      <c r="F1264" s="321">
        <v>159.07735136209999</v>
      </c>
      <c r="G1264" s="14" t="s">
        <v>343</v>
      </c>
    </row>
    <row r="1265" spans="1:7" x14ac:dyDescent="0.2">
      <c r="A1265" s="269" t="s">
        <v>2692</v>
      </c>
      <c r="B1265" s="376" t="str">
        <f t="shared" si="19"/>
        <v>Blaeberry Hill and East Whitburn</v>
      </c>
      <c r="C1265" s="269" t="s">
        <v>141</v>
      </c>
      <c r="D1265" s="290">
        <v>33</v>
      </c>
      <c r="E1265" s="291">
        <v>5974</v>
      </c>
      <c r="F1265" s="321">
        <v>552.39370605959198</v>
      </c>
      <c r="G1265" s="14" t="s">
        <v>2693</v>
      </c>
    </row>
    <row r="1266" spans="1:7" x14ac:dyDescent="0.2">
      <c r="A1266" s="269" t="s">
        <v>2694</v>
      </c>
      <c r="B1266" s="376" t="str">
        <f t="shared" si="19"/>
        <v>Whitburn Central</v>
      </c>
      <c r="C1266" s="269" t="s">
        <v>141</v>
      </c>
      <c r="D1266" s="290">
        <v>21</v>
      </c>
      <c r="E1266" s="291">
        <v>4825</v>
      </c>
      <c r="F1266" s="321">
        <v>435.23316062176201</v>
      </c>
      <c r="G1266" s="14" t="s">
        <v>2695</v>
      </c>
    </row>
    <row r="1267" spans="1:7" x14ac:dyDescent="0.2">
      <c r="A1267" s="269" t="s">
        <v>2696</v>
      </c>
      <c r="B1267" s="376" t="str">
        <f t="shared" si="19"/>
        <v>Whitburn, Croftmalloch and Greenrigg</v>
      </c>
      <c r="C1267" s="269" t="s">
        <v>141</v>
      </c>
      <c r="D1267" s="290">
        <v>7</v>
      </c>
      <c r="E1267" s="291">
        <v>5018</v>
      </c>
      <c r="F1267" s="321">
        <v>139.49780789159001</v>
      </c>
      <c r="G1267" s="14" t="s">
        <v>2697</v>
      </c>
    </row>
    <row r="1268" spans="1:7" x14ac:dyDescent="0.2">
      <c r="A1268" s="269" t="s">
        <v>2698</v>
      </c>
      <c r="B1268" s="376" t="str">
        <f t="shared" si="19"/>
        <v>Armadale</v>
      </c>
      <c r="C1268" s="269" t="s">
        <v>141</v>
      </c>
      <c r="D1268" s="290">
        <v>9</v>
      </c>
      <c r="E1268" s="291">
        <v>5639</v>
      </c>
      <c r="F1268" s="321">
        <v>159.60276644795201</v>
      </c>
      <c r="G1268" s="14" t="s">
        <v>2699</v>
      </c>
    </row>
    <row r="1269" spans="1:7" x14ac:dyDescent="0.2">
      <c r="A1269" s="269" t="s">
        <v>2700</v>
      </c>
      <c r="B1269" s="376" t="str">
        <f t="shared" si="19"/>
        <v>Armadale South</v>
      </c>
      <c r="C1269" s="269" t="s">
        <v>141</v>
      </c>
      <c r="D1269" s="290">
        <v>12</v>
      </c>
      <c r="E1269" s="291">
        <v>6344</v>
      </c>
      <c r="F1269" s="321">
        <v>189.155107187894</v>
      </c>
      <c r="G1269" s="14" t="s">
        <v>2701</v>
      </c>
    </row>
    <row r="1270" spans="1:7" x14ac:dyDescent="0.2">
      <c r="A1270" s="269" t="s">
        <v>2702</v>
      </c>
      <c r="B1270" s="376" t="str">
        <f t="shared" si="19"/>
        <v>Bathgate, Wester Inch and Inchcross</v>
      </c>
      <c r="C1270" s="269" t="s">
        <v>141</v>
      </c>
      <c r="D1270" s="290">
        <v>4</v>
      </c>
      <c r="E1270" s="291">
        <v>7292</v>
      </c>
      <c r="F1270" s="321">
        <v>54.854635216675803</v>
      </c>
      <c r="G1270" s="14" t="s">
        <v>2703</v>
      </c>
    </row>
    <row r="1271" spans="1:7" x14ac:dyDescent="0.2">
      <c r="A1271" s="269" t="s">
        <v>2704</v>
      </c>
      <c r="B1271" s="376" t="str">
        <f t="shared" si="19"/>
        <v>Bathgate and Boghall</v>
      </c>
      <c r="C1271" s="269" t="s">
        <v>141</v>
      </c>
      <c r="D1271" s="290">
        <v>6</v>
      </c>
      <c r="E1271" s="291">
        <v>4212</v>
      </c>
      <c r="F1271" s="321">
        <v>142.45014245014301</v>
      </c>
      <c r="G1271" s="14" t="s">
        <v>2705</v>
      </c>
    </row>
    <row r="1272" spans="1:7" x14ac:dyDescent="0.2">
      <c r="A1272" s="269" t="s">
        <v>2706</v>
      </c>
      <c r="B1272" s="376" t="str">
        <f t="shared" si="19"/>
        <v>Bathgate East</v>
      </c>
      <c r="C1272" s="269" t="s">
        <v>141</v>
      </c>
      <c r="D1272" s="290">
        <v>29</v>
      </c>
      <c r="E1272" s="291">
        <v>6281</v>
      </c>
      <c r="F1272" s="321">
        <v>461.70991880273903</v>
      </c>
      <c r="G1272" s="14" t="s">
        <v>2707</v>
      </c>
    </row>
    <row r="1273" spans="1:7" x14ac:dyDescent="0.2">
      <c r="A1273" s="269" t="s">
        <v>2708</v>
      </c>
      <c r="B1273" s="376" t="str">
        <f t="shared" si="19"/>
        <v>Bathgate West</v>
      </c>
      <c r="C1273" s="269" t="s">
        <v>141</v>
      </c>
      <c r="D1273" s="290">
        <v>14</v>
      </c>
      <c r="E1273" s="291">
        <v>5956</v>
      </c>
      <c r="F1273" s="321">
        <v>235.05708529214201</v>
      </c>
      <c r="G1273" s="14" t="s">
        <v>2709</v>
      </c>
    </row>
    <row r="1274" spans="1:7" x14ac:dyDescent="0.2">
      <c r="A1274" s="269" t="s">
        <v>2710</v>
      </c>
      <c r="B1274" s="376" t="str">
        <f t="shared" si="19"/>
        <v>Blackridge, Westfield and Torphichen</v>
      </c>
      <c r="C1274" s="269" t="s">
        <v>141</v>
      </c>
      <c r="D1274" s="290">
        <v>3</v>
      </c>
      <c r="E1274" s="291">
        <v>3738</v>
      </c>
      <c r="F1274" s="321">
        <v>80.256821829855596</v>
      </c>
      <c r="G1274" s="14" t="s">
        <v>2711</v>
      </c>
    </row>
    <row r="1275" spans="1:7" x14ac:dyDescent="0.2">
      <c r="A1275" s="269" t="s">
        <v>2712</v>
      </c>
      <c r="B1275" s="376" t="str">
        <f t="shared" si="19"/>
        <v>Linlithgow South</v>
      </c>
      <c r="C1275" s="269" t="s">
        <v>141</v>
      </c>
      <c r="D1275" s="290">
        <v>3</v>
      </c>
      <c r="E1275" s="291">
        <v>5869</v>
      </c>
      <c r="F1275" s="321">
        <v>51.1160333958085</v>
      </c>
      <c r="G1275" s="14" t="s">
        <v>2713</v>
      </c>
    </row>
    <row r="1276" spans="1:7" x14ac:dyDescent="0.2">
      <c r="A1276" s="269" t="s">
        <v>2714</v>
      </c>
      <c r="B1276" s="376" t="str">
        <f t="shared" si="19"/>
        <v>Linlithgow Bridge</v>
      </c>
      <c r="C1276" s="269" t="s">
        <v>141</v>
      </c>
      <c r="D1276" s="290">
        <v>8</v>
      </c>
      <c r="E1276" s="291">
        <v>4246</v>
      </c>
      <c r="F1276" s="321">
        <v>188.41262364578401</v>
      </c>
      <c r="G1276" s="14" t="s">
        <v>2715</v>
      </c>
    </row>
    <row r="1277" spans="1:7" x14ac:dyDescent="0.2">
      <c r="A1277" s="269" t="s">
        <v>2716</v>
      </c>
      <c r="B1277" s="376" t="str">
        <f t="shared" si="19"/>
        <v>Linlithgow North</v>
      </c>
      <c r="C1277" s="269" t="s">
        <v>141</v>
      </c>
      <c r="D1277" s="290">
        <v>5</v>
      </c>
      <c r="E1277" s="291">
        <v>3382</v>
      </c>
      <c r="F1277" s="321">
        <v>147.841513897102</v>
      </c>
      <c r="G1277" s="14" t="s">
        <v>2717</v>
      </c>
    </row>
    <row r="1278" spans="1:7" x14ac:dyDescent="0.2">
      <c r="A1278" s="269" t="s">
        <v>2718</v>
      </c>
      <c r="B1278" s="376" t="str">
        <f t="shared" si="19"/>
        <v>Winchburgh, Bridgend and Philpstoun</v>
      </c>
      <c r="C1278" s="269" t="s">
        <v>141</v>
      </c>
      <c r="D1278" s="290">
        <v>8</v>
      </c>
      <c r="E1278" s="291">
        <v>5814</v>
      </c>
      <c r="F1278" s="321">
        <v>137.59889920880599</v>
      </c>
      <c r="G1278" s="14" t="s">
        <v>2719</v>
      </c>
    </row>
    <row r="1279" spans="1:7" x14ac:dyDescent="0.2">
      <c r="A1279" s="269" t="s">
        <v>2720</v>
      </c>
      <c r="B1279" s="376" t="str">
        <f t="shared" si="19"/>
        <v>Broxburn Kirkhill</v>
      </c>
      <c r="C1279" s="269" t="s">
        <v>141</v>
      </c>
      <c r="D1279" s="290">
        <v>7</v>
      </c>
      <c r="E1279" s="291">
        <v>4539</v>
      </c>
      <c r="F1279" s="321">
        <v>154.218990967173</v>
      </c>
      <c r="G1279" s="14" t="s">
        <v>2721</v>
      </c>
    </row>
    <row r="1280" spans="1:7" x14ac:dyDescent="0.2">
      <c r="A1280" s="269" t="s">
        <v>2722</v>
      </c>
      <c r="B1280" s="376" t="str">
        <f t="shared" si="19"/>
        <v>Uphall, Dechmont and Ecclesmachan</v>
      </c>
      <c r="C1280" s="269" t="s">
        <v>141</v>
      </c>
      <c r="D1280" s="290">
        <v>23</v>
      </c>
      <c r="E1280" s="291">
        <v>5515</v>
      </c>
      <c r="F1280" s="321">
        <v>417.04442429737099</v>
      </c>
      <c r="G1280" s="14" t="s">
        <v>2723</v>
      </c>
    </row>
    <row r="1281" spans="1:10" x14ac:dyDescent="0.2">
      <c r="A1281" s="269" t="s">
        <v>2724</v>
      </c>
      <c r="B1281" s="376" t="str">
        <f t="shared" si="19"/>
        <v>Broxburn South</v>
      </c>
      <c r="C1281" s="269" t="s">
        <v>141</v>
      </c>
      <c r="D1281" s="290">
        <v>5</v>
      </c>
      <c r="E1281" s="291">
        <v>3855</v>
      </c>
      <c r="F1281" s="321">
        <v>129.70168612192001</v>
      </c>
      <c r="G1281" s="14" t="s">
        <v>2725</v>
      </c>
    </row>
    <row r="1282" spans="1:10" x14ac:dyDescent="0.2">
      <c r="A1282" s="270" t="s">
        <v>2726</v>
      </c>
      <c r="B1282" s="376" t="str">
        <f t="shared" si="19"/>
        <v>Broxburn East</v>
      </c>
      <c r="C1282" s="270" t="s">
        <v>141</v>
      </c>
      <c r="D1282" s="322">
        <v>5</v>
      </c>
      <c r="E1282" s="323">
        <v>3109</v>
      </c>
      <c r="F1282" s="324">
        <v>160.82341588935401</v>
      </c>
      <c r="G1282" s="14" t="s">
        <v>2727</v>
      </c>
    </row>
    <row r="1283" spans="1:10" ht="12" customHeight="1" x14ac:dyDescent="0.2"/>
    <row r="1284" spans="1:10" ht="12" customHeight="1" x14ac:dyDescent="0.2">
      <c r="A1284" s="616" t="s">
        <v>2746</v>
      </c>
      <c r="B1284" s="616"/>
      <c r="C1284" s="34"/>
      <c r="D1284" s="34"/>
      <c r="E1284" s="34"/>
      <c r="F1284" s="201"/>
    </row>
    <row r="1285" spans="1:10" ht="12" customHeight="1" x14ac:dyDescent="0.2">
      <c r="A1285" s="269"/>
      <c r="B1285" s="269"/>
      <c r="C1285" s="269"/>
      <c r="D1285" s="269"/>
      <c r="E1285" s="269"/>
      <c r="F1285" s="269"/>
    </row>
    <row r="1286" spans="1:10" ht="12" customHeight="1" x14ac:dyDescent="0.2">
      <c r="A1286" s="1" t="s">
        <v>2748</v>
      </c>
      <c r="B1286" s="269"/>
      <c r="C1286" s="269"/>
      <c r="D1286" s="269"/>
      <c r="E1286" s="269"/>
      <c r="F1286" s="269"/>
    </row>
    <row r="1287" spans="1:10" ht="12" customHeight="1" x14ac:dyDescent="0.2">
      <c r="A1287" s="617" t="s">
        <v>2747</v>
      </c>
      <c r="B1287" s="617"/>
      <c r="C1287" s="617"/>
      <c r="D1287" s="617"/>
      <c r="E1287" s="617"/>
      <c r="F1287" s="617"/>
    </row>
    <row r="1288" spans="1:10" ht="12" customHeight="1" x14ac:dyDescent="0.2">
      <c r="A1288" s="505" t="str">
        <f>CONCATENATE("2) Figures are for deaths occurring between 1st March 2020 and ",Contents!A33," 2021. Figures only include deaths that were registered by ",Contents!A34,". More information on registration delays can be found on the NRS website.")</f>
        <v>2) Figures are for deaths occurring between 1st March 2020 and 31st December 2021. Figures only include deaths that were registered by 13th January 2022. More information on registration delays can be found on the NRS website.</v>
      </c>
      <c r="B1288" s="505"/>
      <c r="C1288" s="505"/>
      <c r="D1288" s="505"/>
      <c r="E1288" s="505"/>
      <c r="F1288" s="505"/>
      <c r="G1288" s="383"/>
      <c r="H1288" s="204"/>
      <c r="I1288" s="204"/>
    </row>
    <row r="1289" spans="1:10" ht="12" customHeight="1" x14ac:dyDescent="0.2">
      <c r="A1289" s="505"/>
      <c r="B1289" s="505"/>
      <c r="C1289" s="505"/>
      <c r="D1289" s="505"/>
      <c r="E1289" s="505"/>
      <c r="F1289" s="505"/>
      <c r="G1289" s="383"/>
      <c r="H1289" s="204"/>
      <c r="I1289" s="204"/>
      <c r="J1289" s="41"/>
    </row>
    <row r="1290" spans="1:10" ht="12" customHeight="1" x14ac:dyDescent="0.2">
      <c r="A1290" s="41"/>
      <c r="B1290" s="41"/>
      <c r="C1290" s="41"/>
      <c r="D1290" s="41"/>
      <c r="E1290" s="41"/>
      <c r="F1290" s="41"/>
      <c r="G1290" s="384"/>
      <c r="H1290" s="41"/>
      <c r="I1290" s="41"/>
      <c r="J1290" s="41"/>
    </row>
    <row r="1291" spans="1:10" ht="12" customHeight="1" x14ac:dyDescent="0.2">
      <c r="A1291" s="201" t="s">
        <v>3016</v>
      </c>
    </row>
    <row r="1292" spans="1:10" ht="12" customHeight="1" x14ac:dyDescent="0.2"/>
    <row r="1293" spans="1:10" ht="12" customHeight="1" x14ac:dyDescent="0.2"/>
  </sheetData>
  <autoFilter ref="A3:G3"/>
  <mergeCells count="5">
    <mergeCell ref="H1:I1"/>
    <mergeCell ref="A1288:F1289"/>
    <mergeCell ref="A1284:B1284"/>
    <mergeCell ref="A1287:F1287"/>
    <mergeCell ref="A1:F1"/>
  </mergeCells>
  <hyperlinks>
    <hyperlink ref="A1284:B1284" r:id="rId1" display="Refer to stats.gov.scot  to identify where intermediate zones are."/>
    <hyperlink ref="H1:I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Normal="100" workbookViewId="0"/>
  </sheetViews>
  <sheetFormatPr defaultColWidth="11.42578125" defaultRowHeight="12" customHeight="1" x14ac:dyDescent="0.2"/>
  <cols>
    <col min="1" max="1" width="19.5703125" style="191" customWidth="1"/>
    <col min="2" max="15" width="15.7109375" style="191" customWidth="1"/>
    <col min="16" max="16384" width="11.42578125" style="191"/>
  </cols>
  <sheetData>
    <row r="1" spans="1:15" ht="18" customHeight="1" x14ac:dyDescent="0.25">
      <c r="A1" s="385" t="str">
        <f>CONCATENATE("Table 12: Number of deaths with ICD-10 codes related to COVID-19 mentioned on the death certificate, Scotland, 1st March 2020 -  ", Contents!A33," 2021")</f>
        <v>Table 12: Number of deaths with ICD-10 codes related to COVID-19 mentioned on the death certificate, Scotland, 1st March 2020 -  31st December 2021</v>
      </c>
      <c r="B1" s="385"/>
      <c r="C1" s="385"/>
      <c r="D1" s="385"/>
      <c r="E1" s="385"/>
      <c r="F1" s="385"/>
      <c r="M1" s="621" t="s">
        <v>69</v>
      </c>
      <c r="N1" s="621"/>
    </row>
    <row r="2" spans="1:15" ht="18" customHeight="1" x14ac:dyDescent="0.25">
      <c r="A2" s="385"/>
      <c r="B2" s="385"/>
      <c r="C2" s="385"/>
      <c r="D2" s="385"/>
      <c r="E2" s="385"/>
      <c r="F2" s="385"/>
      <c r="G2" s="431"/>
      <c r="H2" s="431"/>
    </row>
    <row r="3" spans="1:15" ht="18" customHeight="1" x14ac:dyDescent="0.2">
      <c r="A3" s="437" t="s">
        <v>2967</v>
      </c>
      <c r="B3" s="620" t="s">
        <v>2965</v>
      </c>
      <c r="C3" s="620"/>
      <c r="D3" s="620" t="s">
        <v>2963</v>
      </c>
      <c r="E3" s="620"/>
      <c r="F3" s="620" t="s">
        <v>2961</v>
      </c>
      <c r="G3" s="620"/>
      <c r="H3" s="620" t="s">
        <v>2959</v>
      </c>
      <c r="I3" s="620"/>
      <c r="J3" s="620" t="s">
        <v>2968</v>
      </c>
      <c r="K3" s="620"/>
      <c r="L3" s="620" t="s">
        <v>2957</v>
      </c>
      <c r="M3" s="620"/>
      <c r="N3" s="620" t="s">
        <v>2955</v>
      </c>
      <c r="O3" s="620"/>
    </row>
    <row r="4" spans="1:15" ht="36.75" customHeight="1" x14ac:dyDescent="0.2">
      <c r="A4" s="437" t="s">
        <v>2966</v>
      </c>
      <c r="B4" s="619" t="s">
        <v>2964</v>
      </c>
      <c r="C4" s="619"/>
      <c r="D4" s="619" t="s">
        <v>2962</v>
      </c>
      <c r="E4" s="619"/>
      <c r="F4" s="619" t="s">
        <v>2960</v>
      </c>
      <c r="G4" s="619"/>
      <c r="H4" s="619" t="s">
        <v>2958</v>
      </c>
      <c r="I4" s="619"/>
      <c r="J4" s="619" t="s">
        <v>2969</v>
      </c>
      <c r="K4" s="619"/>
      <c r="L4" s="619" t="s">
        <v>2956</v>
      </c>
      <c r="M4" s="619"/>
      <c r="N4" s="619" t="s">
        <v>2954</v>
      </c>
      <c r="O4" s="619"/>
    </row>
    <row r="5" spans="1:15" ht="38.25" x14ac:dyDescent="0.2">
      <c r="A5" s="193"/>
      <c r="B5" s="439" t="s">
        <v>3020</v>
      </c>
      <c r="C5" s="439" t="s">
        <v>3021</v>
      </c>
      <c r="D5" s="439" t="s">
        <v>3020</v>
      </c>
      <c r="E5" s="439" t="s">
        <v>3021</v>
      </c>
      <c r="F5" s="439" t="s">
        <v>3020</v>
      </c>
      <c r="G5" s="439" t="s">
        <v>3021</v>
      </c>
      <c r="H5" s="439" t="s">
        <v>3020</v>
      </c>
      <c r="I5" s="439" t="s">
        <v>3021</v>
      </c>
      <c r="J5" s="439" t="s">
        <v>3020</v>
      </c>
      <c r="K5" s="439" t="s">
        <v>3021</v>
      </c>
      <c r="L5" s="439" t="s">
        <v>3020</v>
      </c>
      <c r="M5" s="439" t="s">
        <v>3021</v>
      </c>
      <c r="N5" s="439" t="s">
        <v>3020</v>
      </c>
      <c r="O5" s="439" t="s">
        <v>3021</v>
      </c>
    </row>
    <row r="6" spans="1:15" ht="12.75" x14ac:dyDescent="0.2">
      <c r="A6" s="437" t="s">
        <v>3023</v>
      </c>
      <c r="B6" s="436"/>
      <c r="C6" s="436"/>
    </row>
    <row r="7" spans="1:15" ht="14.1" customHeight="1" x14ac:dyDescent="0.2">
      <c r="A7" s="438">
        <v>43891</v>
      </c>
      <c r="B7" s="441">
        <v>189</v>
      </c>
      <c r="C7" s="441">
        <v>174</v>
      </c>
      <c r="D7" s="442">
        <v>108</v>
      </c>
      <c r="E7" s="442">
        <v>91</v>
      </c>
      <c r="F7" s="442">
        <v>0</v>
      </c>
      <c r="G7" s="442">
        <v>0</v>
      </c>
      <c r="H7" s="442">
        <v>0</v>
      </c>
      <c r="I7" s="442">
        <v>0</v>
      </c>
      <c r="J7" s="442"/>
      <c r="K7" s="442"/>
      <c r="L7" s="442"/>
      <c r="M7" s="442"/>
      <c r="N7" s="442"/>
      <c r="O7" s="442"/>
    </row>
    <row r="8" spans="1:15" ht="14.1" customHeight="1" x14ac:dyDescent="0.2">
      <c r="A8" s="438">
        <v>43922</v>
      </c>
      <c r="B8" s="441">
        <v>1491</v>
      </c>
      <c r="C8" s="441">
        <v>1441</v>
      </c>
      <c r="D8" s="442">
        <v>1015</v>
      </c>
      <c r="E8" s="442">
        <v>972</v>
      </c>
      <c r="F8" s="442">
        <v>0</v>
      </c>
      <c r="G8" s="442">
        <v>0</v>
      </c>
      <c r="H8" s="442">
        <v>0</v>
      </c>
      <c r="I8" s="442">
        <v>0</v>
      </c>
      <c r="J8" s="442"/>
      <c r="K8" s="442"/>
      <c r="L8" s="442"/>
      <c r="M8" s="442"/>
      <c r="N8" s="442"/>
      <c r="O8" s="442"/>
    </row>
    <row r="9" spans="1:15" ht="14.1" customHeight="1" x14ac:dyDescent="0.2">
      <c r="A9" s="438">
        <v>43952</v>
      </c>
      <c r="B9" s="442">
        <v>941</v>
      </c>
      <c r="C9" s="442">
        <v>861</v>
      </c>
      <c r="D9" s="442">
        <v>235</v>
      </c>
      <c r="E9" s="442">
        <v>204</v>
      </c>
      <c r="F9" s="442">
        <v>0</v>
      </c>
      <c r="G9" s="442">
        <v>0</v>
      </c>
      <c r="H9" s="442">
        <v>0</v>
      </c>
      <c r="I9" s="442">
        <v>0</v>
      </c>
      <c r="J9" s="442"/>
      <c r="K9" s="442"/>
      <c r="L9" s="442"/>
      <c r="M9" s="442"/>
      <c r="N9" s="442"/>
      <c r="O9" s="442"/>
    </row>
    <row r="10" spans="1:15" ht="14.1" customHeight="1" x14ac:dyDescent="0.2">
      <c r="A10" s="438">
        <v>43983</v>
      </c>
      <c r="B10" s="442">
        <v>164</v>
      </c>
      <c r="C10" s="442">
        <v>120</v>
      </c>
      <c r="D10" s="442">
        <v>33</v>
      </c>
      <c r="E10" s="442">
        <v>31</v>
      </c>
      <c r="F10" s="442">
        <v>0</v>
      </c>
      <c r="G10" s="442">
        <v>0</v>
      </c>
      <c r="H10" s="442">
        <v>1</v>
      </c>
      <c r="I10" s="442">
        <v>0</v>
      </c>
      <c r="J10" s="442"/>
      <c r="K10" s="442"/>
      <c r="L10" s="442"/>
      <c r="M10" s="442"/>
      <c r="N10" s="442"/>
      <c r="O10" s="442"/>
    </row>
    <row r="11" spans="1:15" ht="14.1" customHeight="1" x14ac:dyDescent="0.2">
      <c r="A11" s="438">
        <v>44013</v>
      </c>
      <c r="B11" s="442">
        <v>29</v>
      </c>
      <c r="C11" s="442">
        <v>9</v>
      </c>
      <c r="D11" s="442">
        <v>8</v>
      </c>
      <c r="E11" s="442">
        <v>7</v>
      </c>
      <c r="F11" s="442">
        <v>0</v>
      </c>
      <c r="G11" s="442">
        <v>0</v>
      </c>
      <c r="H11" s="442">
        <v>1</v>
      </c>
      <c r="I11" s="442">
        <v>0</v>
      </c>
      <c r="J11" s="442"/>
      <c r="K11" s="442"/>
      <c r="L11" s="442"/>
      <c r="M11" s="442"/>
      <c r="N11" s="442"/>
      <c r="O11" s="442"/>
    </row>
    <row r="12" spans="1:15" ht="14.1" customHeight="1" x14ac:dyDescent="0.2">
      <c r="A12" s="438">
        <v>44044</v>
      </c>
      <c r="B12" s="442">
        <v>16</v>
      </c>
      <c r="C12" s="442">
        <v>7</v>
      </c>
      <c r="D12" s="442">
        <v>3</v>
      </c>
      <c r="E12" s="442">
        <v>2</v>
      </c>
      <c r="F12" s="442">
        <v>0</v>
      </c>
      <c r="G12" s="442">
        <v>0</v>
      </c>
      <c r="H12" s="442">
        <v>0</v>
      </c>
      <c r="I12" s="442">
        <v>0</v>
      </c>
      <c r="J12" s="442"/>
      <c r="K12" s="442"/>
      <c r="L12" s="442"/>
      <c r="M12" s="442"/>
      <c r="N12" s="442"/>
      <c r="O12" s="442"/>
    </row>
    <row r="13" spans="1:15" ht="14.1" customHeight="1" x14ac:dyDescent="0.2">
      <c r="A13" s="438">
        <v>44075</v>
      </c>
      <c r="B13" s="442">
        <v>41</v>
      </c>
      <c r="C13" s="442">
        <v>34</v>
      </c>
      <c r="D13" s="442">
        <v>2</v>
      </c>
      <c r="E13" s="442">
        <v>1</v>
      </c>
      <c r="F13" s="442">
        <v>0</v>
      </c>
      <c r="G13" s="442">
        <v>0</v>
      </c>
      <c r="H13" s="442">
        <v>1</v>
      </c>
      <c r="I13" s="442">
        <v>0</v>
      </c>
      <c r="J13" s="442"/>
      <c r="K13" s="442"/>
      <c r="L13" s="442"/>
      <c r="M13" s="442"/>
      <c r="N13" s="442"/>
      <c r="O13" s="442"/>
    </row>
    <row r="14" spans="1:15" ht="14.1" customHeight="1" x14ac:dyDescent="0.2">
      <c r="A14" s="438">
        <v>44105</v>
      </c>
      <c r="B14" s="441">
        <v>459</v>
      </c>
      <c r="C14" s="441">
        <v>417</v>
      </c>
      <c r="D14" s="442">
        <v>28</v>
      </c>
      <c r="E14" s="442">
        <v>23</v>
      </c>
      <c r="F14" s="442">
        <v>0</v>
      </c>
      <c r="G14" s="442">
        <v>0</v>
      </c>
      <c r="H14" s="442">
        <v>1</v>
      </c>
      <c r="I14" s="442">
        <v>0</v>
      </c>
      <c r="J14" s="442"/>
      <c r="K14" s="442"/>
      <c r="L14" s="442"/>
      <c r="M14" s="442"/>
      <c r="N14" s="442"/>
      <c r="O14" s="442"/>
    </row>
    <row r="15" spans="1:15" ht="14.1" customHeight="1" x14ac:dyDescent="0.2">
      <c r="A15" s="438">
        <v>44136</v>
      </c>
      <c r="B15" s="442">
        <v>1034</v>
      </c>
      <c r="C15" s="442">
        <v>898</v>
      </c>
      <c r="D15" s="442">
        <v>42</v>
      </c>
      <c r="E15" s="442">
        <v>36</v>
      </c>
      <c r="F15" s="442">
        <v>0</v>
      </c>
      <c r="G15" s="442">
        <v>0</v>
      </c>
      <c r="H15" s="442">
        <v>0</v>
      </c>
      <c r="I15" s="442">
        <v>0</v>
      </c>
      <c r="J15" s="442"/>
      <c r="K15" s="442"/>
      <c r="L15" s="442"/>
      <c r="M15" s="442"/>
      <c r="N15" s="442"/>
      <c r="O15" s="442"/>
    </row>
    <row r="16" spans="1:15" ht="14.1" customHeight="1" x14ac:dyDescent="0.2">
      <c r="A16" s="438">
        <v>44166</v>
      </c>
      <c r="B16" s="442">
        <v>984</v>
      </c>
      <c r="C16" s="442">
        <v>818</v>
      </c>
      <c r="D16" s="442">
        <v>31</v>
      </c>
      <c r="E16" s="442">
        <v>29</v>
      </c>
      <c r="F16" s="442">
        <v>0</v>
      </c>
      <c r="G16" s="442">
        <v>0</v>
      </c>
      <c r="H16" s="442">
        <v>0</v>
      </c>
      <c r="I16" s="442">
        <v>0</v>
      </c>
      <c r="J16" s="442"/>
      <c r="K16" s="442"/>
      <c r="L16" s="442"/>
      <c r="M16" s="442"/>
      <c r="N16" s="442"/>
      <c r="O16" s="442"/>
    </row>
    <row r="17" spans="1:15" ht="14.1" customHeight="1" x14ac:dyDescent="0.2">
      <c r="A17" s="438">
        <v>44197</v>
      </c>
      <c r="B17" s="442">
        <v>1724</v>
      </c>
      <c r="C17" s="442">
        <v>1504</v>
      </c>
      <c r="D17" s="442">
        <v>42</v>
      </c>
      <c r="E17" s="442">
        <v>34</v>
      </c>
      <c r="F17" s="442">
        <v>0</v>
      </c>
      <c r="G17" s="442">
        <v>0</v>
      </c>
      <c r="H17" s="442">
        <v>1</v>
      </c>
      <c r="I17" s="442">
        <v>0</v>
      </c>
      <c r="J17" s="442"/>
      <c r="K17" s="442"/>
      <c r="L17" s="442"/>
      <c r="M17" s="442"/>
      <c r="N17" s="442"/>
      <c r="O17" s="442"/>
    </row>
    <row r="18" spans="1:15" ht="14.1" customHeight="1" x14ac:dyDescent="0.2">
      <c r="A18" s="438">
        <v>44228</v>
      </c>
      <c r="B18" s="441">
        <v>1052</v>
      </c>
      <c r="C18" s="441">
        <v>877</v>
      </c>
      <c r="D18" s="442">
        <v>13</v>
      </c>
      <c r="E18" s="442">
        <v>10</v>
      </c>
      <c r="F18" s="442">
        <v>0</v>
      </c>
      <c r="G18" s="442">
        <v>0</v>
      </c>
      <c r="H18" s="442">
        <v>1</v>
      </c>
      <c r="I18" s="442">
        <v>0</v>
      </c>
      <c r="J18" s="442"/>
      <c r="K18" s="442"/>
      <c r="L18" s="442"/>
      <c r="M18" s="442"/>
      <c r="N18" s="442"/>
      <c r="O18" s="442"/>
    </row>
    <row r="19" spans="1:15" ht="14.1" customHeight="1" x14ac:dyDescent="0.2">
      <c r="A19" s="438">
        <v>44256</v>
      </c>
      <c r="B19" s="441">
        <v>320</v>
      </c>
      <c r="C19" s="441">
        <v>236</v>
      </c>
      <c r="D19" s="442">
        <v>3</v>
      </c>
      <c r="E19" s="442">
        <v>3</v>
      </c>
      <c r="F19" s="442">
        <v>0</v>
      </c>
      <c r="G19" s="442">
        <v>0</v>
      </c>
      <c r="H19" s="442">
        <v>2</v>
      </c>
      <c r="I19" s="442">
        <v>0</v>
      </c>
      <c r="J19" s="442"/>
      <c r="K19" s="442"/>
      <c r="L19" s="442"/>
      <c r="M19" s="442"/>
      <c r="N19" s="442">
        <v>1</v>
      </c>
      <c r="O19" s="442">
        <v>1</v>
      </c>
    </row>
    <row r="20" spans="1:15" ht="14.1" customHeight="1" x14ac:dyDescent="0.2">
      <c r="A20" s="438">
        <v>44287</v>
      </c>
      <c r="B20" s="442">
        <v>88</v>
      </c>
      <c r="C20" s="442">
        <v>53</v>
      </c>
      <c r="D20" s="442">
        <v>1</v>
      </c>
      <c r="E20" s="442">
        <v>1</v>
      </c>
      <c r="F20" s="442">
        <v>0</v>
      </c>
      <c r="G20" s="442">
        <v>0</v>
      </c>
      <c r="H20" s="442">
        <v>3</v>
      </c>
      <c r="I20" s="442">
        <v>0</v>
      </c>
      <c r="J20" s="442"/>
      <c r="K20" s="442"/>
      <c r="L20" s="442"/>
      <c r="M20" s="442"/>
      <c r="N20" s="442">
        <v>3</v>
      </c>
      <c r="O20" s="442">
        <v>3</v>
      </c>
    </row>
    <row r="21" spans="1:15" ht="14.1" customHeight="1" x14ac:dyDescent="0.2">
      <c r="A21" s="438">
        <v>44317</v>
      </c>
      <c r="B21" s="442">
        <v>26</v>
      </c>
      <c r="C21" s="442">
        <v>17</v>
      </c>
      <c r="D21" s="442">
        <v>1</v>
      </c>
      <c r="E21" s="442">
        <v>1</v>
      </c>
      <c r="F21" s="442">
        <v>0</v>
      </c>
      <c r="G21" s="442">
        <v>0</v>
      </c>
      <c r="H21" s="442">
        <v>1</v>
      </c>
      <c r="I21" s="442">
        <v>0</v>
      </c>
      <c r="J21" s="442"/>
      <c r="K21" s="442"/>
      <c r="L21" s="442"/>
      <c r="M21" s="442"/>
      <c r="N21" s="442">
        <v>1</v>
      </c>
      <c r="O21" s="442">
        <v>1</v>
      </c>
    </row>
    <row r="22" spans="1:15" ht="14.1" customHeight="1" x14ac:dyDescent="0.2">
      <c r="A22" s="438">
        <v>44348</v>
      </c>
      <c r="B22" s="441">
        <v>59</v>
      </c>
      <c r="C22" s="441">
        <v>49</v>
      </c>
      <c r="D22" s="442">
        <v>4</v>
      </c>
      <c r="E22" s="442">
        <v>4</v>
      </c>
      <c r="F22" s="442">
        <v>0</v>
      </c>
      <c r="G22" s="442">
        <v>0</v>
      </c>
      <c r="H22" s="442">
        <v>3</v>
      </c>
      <c r="I22" s="442">
        <v>0</v>
      </c>
      <c r="J22" s="442"/>
      <c r="K22" s="442"/>
      <c r="L22" s="442"/>
      <c r="M22" s="442"/>
      <c r="N22" s="442"/>
      <c r="O22" s="442"/>
    </row>
    <row r="23" spans="1:15" ht="14.1" customHeight="1" x14ac:dyDescent="0.2">
      <c r="A23" s="438">
        <v>44378</v>
      </c>
      <c r="B23" s="441">
        <v>203</v>
      </c>
      <c r="C23" s="441">
        <v>168</v>
      </c>
      <c r="D23" s="442">
        <v>3</v>
      </c>
      <c r="E23" s="442">
        <v>3</v>
      </c>
      <c r="F23" s="442">
        <v>0</v>
      </c>
      <c r="G23" s="442">
        <v>0</v>
      </c>
      <c r="H23" s="442">
        <v>0</v>
      </c>
      <c r="I23" s="442">
        <v>0</v>
      </c>
      <c r="J23" s="442"/>
      <c r="K23" s="442"/>
      <c r="L23" s="442"/>
      <c r="M23" s="442"/>
      <c r="N23" s="442"/>
      <c r="O23" s="442"/>
    </row>
    <row r="24" spans="1:15" ht="14.1" customHeight="1" x14ac:dyDescent="0.2">
      <c r="A24" s="438">
        <v>44409</v>
      </c>
      <c r="B24" s="442">
        <v>208</v>
      </c>
      <c r="C24" s="442">
        <v>177</v>
      </c>
      <c r="D24" s="442">
        <v>4</v>
      </c>
      <c r="E24" s="442">
        <v>3</v>
      </c>
      <c r="F24" s="442">
        <v>0</v>
      </c>
      <c r="G24" s="442">
        <v>0</v>
      </c>
      <c r="H24" s="442">
        <v>0</v>
      </c>
      <c r="I24" s="442">
        <v>0</v>
      </c>
      <c r="J24" s="442"/>
      <c r="K24" s="442"/>
      <c r="L24" s="442"/>
      <c r="M24" s="442"/>
      <c r="N24" s="442">
        <v>1</v>
      </c>
      <c r="O24" s="442">
        <v>1</v>
      </c>
    </row>
    <row r="25" spans="1:15" ht="14.1" customHeight="1" x14ac:dyDescent="0.2">
      <c r="A25" s="438">
        <v>44440</v>
      </c>
      <c r="B25" s="442">
        <v>574</v>
      </c>
      <c r="C25" s="442">
        <v>488</v>
      </c>
      <c r="D25" s="442">
        <v>9</v>
      </c>
      <c r="E25" s="442">
        <v>6</v>
      </c>
      <c r="F25" s="442">
        <v>0</v>
      </c>
      <c r="G25" s="442">
        <v>0</v>
      </c>
      <c r="H25" s="442">
        <v>0</v>
      </c>
      <c r="I25" s="442">
        <v>0</v>
      </c>
      <c r="J25" s="442"/>
      <c r="K25" s="442"/>
      <c r="L25" s="442"/>
      <c r="M25" s="442"/>
      <c r="N25" s="442"/>
      <c r="O25" s="442"/>
    </row>
    <row r="26" spans="1:15" ht="14.1" customHeight="1" x14ac:dyDescent="0.2">
      <c r="A26" s="438">
        <v>44470</v>
      </c>
      <c r="B26" s="441">
        <v>579</v>
      </c>
      <c r="C26" s="441">
        <v>485</v>
      </c>
      <c r="D26" s="442">
        <v>5</v>
      </c>
      <c r="E26" s="442">
        <v>5</v>
      </c>
      <c r="F26" s="442">
        <v>0</v>
      </c>
      <c r="G26" s="442">
        <v>0</v>
      </c>
      <c r="H26" s="442">
        <v>1</v>
      </c>
      <c r="I26" s="442">
        <v>0</v>
      </c>
      <c r="J26" s="442"/>
      <c r="K26" s="442"/>
      <c r="L26" s="442"/>
      <c r="M26" s="442"/>
      <c r="N26" s="442"/>
      <c r="O26" s="442"/>
    </row>
    <row r="27" spans="1:15" ht="14.1" customHeight="1" x14ac:dyDescent="0.2">
      <c r="A27" s="438">
        <v>44501</v>
      </c>
      <c r="B27" s="441">
        <v>433</v>
      </c>
      <c r="C27" s="441">
        <v>330</v>
      </c>
      <c r="D27" s="442">
        <v>2</v>
      </c>
      <c r="E27" s="442">
        <v>1</v>
      </c>
      <c r="F27" s="442">
        <v>0</v>
      </c>
      <c r="G27" s="442">
        <v>0</v>
      </c>
      <c r="H27" s="442">
        <v>1</v>
      </c>
      <c r="I27" s="442">
        <v>0</v>
      </c>
      <c r="J27" s="442"/>
      <c r="K27" s="442"/>
      <c r="L27" s="442"/>
      <c r="M27" s="442"/>
      <c r="N27" s="442">
        <v>1</v>
      </c>
      <c r="O27" s="442"/>
    </row>
    <row r="28" spans="1:15" ht="14.1" customHeight="1" x14ac:dyDescent="0.2">
      <c r="A28" s="438">
        <v>44531</v>
      </c>
      <c r="B28" s="442">
        <v>301</v>
      </c>
      <c r="C28" s="442">
        <v>229</v>
      </c>
      <c r="D28" s="442">
        <v>3</v>
      </c>
      <c r="E28" s="442">
        <v>3</v>
      </c>
      <c r="F28" s="442">
        <v>0</v>
      </c>
      <c r="G28" s="442">
        <v>0</v>
      </c>
      <c r="H28" s="442">
        <v>0</v>
      </c>
      <c r="I28" s="442">
        <v>0</v>
      </c>
      <c r="J28" s="442"/>
      <c r="K28" s="442"/>
      <c r="L28" s="442"/>
      <c r="M28" s="442"/>
      <c r="N28" s="442"/>
      <c r="O28" s="442"/>
    </row>
    <row r="29" spans="1:15" ht="14.1" customHeight="1" x14ac:dyDescent="0.2">
      <c r="A29" s="438"/>
      <c r="B29" s="442"/>
      <c r="C29" s="442"/>
      <c r="D29" s="442"/>
      <c r="E29" s="442"/>
    </row>
    <row r="30" spans="1:15" ht="14.1" customHeight="1" x14ac:dyDescent="0.2">
      <c r="A30" s="440" t="s">
        <v>3022</v>
      </c>
      <c r="B30" s="443">
        <f>SUM(B7:B28)</f>
        <v>10915</v>
      </c>
      <c r="C30" s="443">
        <f t="shared" ref="C30:O30" si="0">SUM(C7:C28)</f>
        <v>9392</v>
      </c>
      <c r="D30" s="443">
        <f t="shared" si="0"/>
        <v>1595</v>
      </c>
      <c r="E30" s="443">
        <f t="shared" si="0"/>
        <v>1470</v>
      </c>
      <c r="F30" s="443">
        <f t="shared" si="0"/>
        <v>0</v>
      </c>
      <c r="G30" s="443">
        <f t="shared" si="0"/>
        <v>0</v>
      </c>
      <c r="H30" s="443">
        <f t="shared" si="0"/>
        <v>17</v>
      </c>
      <c r="I30" s="443">
        <f t="shared" si="0"/>
        <v>0</v>
      </c>
      <c r="J30" s="443">
        <f t="shared" si="0"/>
        <v>0</v>
      </c>
      <c r="K30" s="443">
        <f t="shared" si="0"/>
        <v>0</v>
      </c>
      <c r="L30" s="443">
        <f t="shared" si="0"/>
        <v>0</v>
      </c>
      <c r="M30" s="443">
        <f t="shared" si="0"/>
        <v>0</v>
      </c>
      <c r="N30" s="443">
        <f t="shared" si="0"/>
        <v>7</v>
      </c>
      <c r="O30" s="443">
        <f t="shared" si="0"/>
        <v>6</v>
      </c>
    </row>
    <row r="31" spans="1:15" ht="12" customHeight="1" x14ac:dyDescent="0.2">
      <c r="B31" s="192"/>
      <c r="C31" s="192"/>
      <c r="D31" s="192"/>
    </row>
    <row r="32" spans="1:15" ht="12" customHeight="1" x14ac:dyDescent="0.2">
      <c r="A32" s="1" t="s">
        <v>42</v>
      </c>
      <c r="B32" s="192"/>
      <c r="C32" s="192"/>
    </row>
    <row r="33" spans="1:10" ht="12" customHeight="1" x14ac:dyDescent="0.2">
      <c r="A33" s="444" t="s">
        <v>2953</v>
      </c>
      <c r="B33" s="444"/>
    </row>
    <row r="34" spans="1:10" ht="12" customHeight="1" x14ac:dyDescent="0.2">
      <c r="A34" s="444" t="s">
        <v>2952</v>
      </c>
      <c r="B34" s="444"/>
    </row>
    <row r="35" spans="1:10" ht="12" customHeight="1" x14ac:dyDescent="0.2">
      <c r="A35" s="444" t="s">
        <v>2971</v>
      </c>
      <c r="B35" s="444"/>
    </row>
    <row r="36" spans="1:10" ht="12" customHeight="1" x14ac:dyDescent="0.2">
      <c r="A36" s="444" t="s">
        <v>2970</v>
      </c>
      <c r="B36" s="444"/>
    </row>
    <row r="37" spans="1:10" ht="36.75" customHeight="1" x14ac:dyDescent="0.2">
      <c r="A37" s="618" t="s">
        <v>2978</v>
      </c>
      <c r="B37" s="618"/>
      <c r="C37" s="618"/>
      <c r="D37" s="618"/>
      <c r="E37" s="618"/>
      <c r="F37" s="618"/>
      <c r="G37" s="618"/>
      <c r="H37" s="618"/>
      <c r="I37" s="618"/>
      <c r="J37" s="618"/>
    </row>
    <row r="38" spans="1:10" ht="12" customHeight="1" x14ac:dyDescent="0.2">
      <c r="A38" s="444"/>
      <c r="B38" s="444"/>
      <c r="C38" s="203"/>
      <c r="D38" s="203"/>
    </row>
    <row r="39" spans="1:10" ht="12" customHeight="1" x14ac:dyDescent="0.2">
      <c r="A39" s="190" t="s">
        <v>3016</v>
      </c>
      <c r="B39" s="444"/>
      <c r="C39" s="203"/>
      <c r="D39" s="203"/>
    </row>
    <row r="40" spans="1:10" ht="12" customHeight="1" x14ac:dyDescent="0.2">
      <c r="A40" s="444"/>
      <c r="B40" s="444"/>
    </row>
  </sheetData>
  <mergeCells count="16">
    <mergeCell ref="M1:N1"/>
    <mergeCell ref="B3:C3"/>
    <mergeCell ref="B4:C4"/>
    <mergeCell ref="D3:E3"/>
    <mergeCell ref="D4:E4"/>
    <mergeCell ref="F3:G3"/>
    <mergeCell ref="F4:G4"/>
    <mergeCell ref="H3:I3"/>
    <mergeCell ref="N3:O3"/>
    <mergeCell ref="N4:O4"/>
    <mergeCell ref="A37:J37"/>
    <mergeCell ref="H4:I4"/>
    <mergeCell ref="J3:K3"/>
    <mergeCell ref="J4:K4"/>
    <mergeCell ref="L3:M3"/>
    <mergeCell ref="L4:M4"/>
  </mergeCells>
  <hyperlinks>
    <hyperlink ref="M1:N1" location="Contents!A1" display="back to contents"/>
  </hyperlinks>
  <pageMargins left="0.05" right="0.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31"/>
  <sheetViews>
    <sheetView showGridLines="0" zoomScaleNormal="100" workbookViewId="0"/>
  </sheetViews>
  <sheetFormatPr defaultColWidth="9.140625" defaultRowHeight="15" x14ac:dyDescent="0.2"/>
  <cols>
    <col min="1" max="1" width="9.140625" style="445"/>
    <col min="2" max="2" width="37.42578125" style="445" customWidth="1"/>
    <col min="3" max="4" width="9.140625" style="445" customWidth="1"/>
    <col min="5" max="5" width="10.140625" style="445" customWidth="1"/>
    <col min="6" max="7" width="9.140625" style="445" customWidth="1"/>
    <col min="8" max="8" width="12.28515625" style="445" customWidth="1"/>
    <col min="9" max="19" width="9.140625" style="445" customWidth="1"/>
    <col min="20" max="16384" width="9.140625" style="445"/>
  </cols>
  <sheetData>
    <row r="1" spans="1:82" ht="18" customHeight="1" x14ac:dyDescent="0.25">
      <c r="A1" s="473" t="s">
        <v>3032</v>
      </c>
      <c r="B1" s="473"/>
      <c r="C1" s="473"/>
      <c r="D1" s="473"/>
      <c r="E1" s="473"/>
      <c r="H1" s="702" t="s">
        <v>69</v>
      </c>
      <c r="I1" s="702"/>
    </row>
    <row r="2" spans="1:82" x14ac:dyDescent="0.2">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c r="BH2" s="446"/>
      <c r="BI2" s="446"/>
      <c r="BJ2" s="446"/>
      <c r="BK2" s="446"/>
      <c r="BL2" s="446"/>
      <c r="BM2" s="446"/>
      <c r="BN2" s="446"/>
      <c r="BO2" s="446"/>
      <c r="BP2" s="446"/>
      <c r="BQ2" s="446"/>
      <c r="BR2" s="446"/>
      <c r="BS2" s="446"/>
      <c r="BT2" s="446"/>
      <c r="BU2" s="446"/>
      <c r="BV2" s="446"/>
      <c r="BW2" s="446"/>
      <c r="BX2" s="446"/>
      <c r="BY2" s="446"/>
      <c r="BZ2" s="446"/>
      <c r="CA2" s="446"/>
      <c r="CB2" s="446"/>
      <c r="CC2" s="446"/>
      <c r="CD2" s="446"/>
    </row>
    <row r="4" spans="1:82" ht="51" x14ac:dyDescent="0.2">
      <c r="A4" s="688"/>
      <c r="B4" s="689" t="s">
        <v>2763</v>
      </c>
      <c r="C4" s="689"/>
      <c r="D4" s="690" t="s">
        <v>2903</v>
      </c>
      <c r="E4" s="690" t="s">
        <v>3030</v>
      </c>
      <c r="F4" s="691" t="s">
        <v>2904</v>
      </c>
      <c r="G4" s="688"/>
      <c r="H4" s="691" t="s">
        <v>2796</v>
      </c>
    </row>
    <row r="5" spans="1:82" x14ac:dyDescent="0.2">
      <c r="A5" s="688">
        <v>2020</v>
      </c>
      <c r="B5" s="692" t="s">
        <v>2764</v>
      </c>
      <c r="C5" s="693">
        <v>43829</v>
      </c>
      <c r="D5" s="694">
        <v>1161</v>
      </c>
      <c r="E5" s="694">
        <v>1276</v>
      </c>
      <c r="F5" s="694">
        <v>0</v>
      </c>
      <c r="G5" s="695"/>
      <c r="H5" s="696">
        <v>0</v>
      </c>
    </row>
    <row r="6" spans="1:82" x14ac:dyDescent="0.2">
      <c r="A6" s="688"/>
      <c r="B6" s="692" t="s">
        <v>2765</v>
      </c>
      <c r="C6" s="693">
        <v>43836</v>
      </c>
      <c r="D6" s="694">
        <v>1567</v>
      </c>
      <c r="E6" s="694">
        <v>1560</v>
      </c>
      <c r="F6" s="694">
        <v>0</v>
      </c>
      <c r="G6" s="695"/>
      <c r="H6" s="696">
        <v>0</v>
      </c>
    </row>
    <row r="7" spans="1:82" x14ac:dyDescent="0.2">
      <c r="A7" s="688"/>
      <c r="B7" s="692" t="s">
        <v>2766</v>
      </c>
      <c r="C7" s="693">
        <v>43843</v>
      </c>
      <c r="D7" s="694">
        <v>1322</v>
      </c>
      <c r="E7" s="694">
        <v>1382</v>
      </c>
      <c r="F7" s="694">
        <v>0</v>
      </c>
      <c r="G7" s="695"/>
      <c r="H7" s="696">
        <v>0</v>
      </c>
    </row>
    <row r="8" spans="1:82" x14ac:dyDescent="0.2">
      <c r="A8" s="688"/>
      <c r="B8" s="692" t="s">
        <v>2767</v>
      </c>
      <c r="C8" s="693">
        <v>43850</v>
      </c>
      <c r="D8" s="694">
        <v>1226</v>
      </c>
      <c r="E8" s="694">
        <v>1317</v>
      </c>
      <c r="F8" s="694">
        <v>0</v>
      </c>
      <c r="G8" s="695"/>
      <c r="H8" s="696">
        <v>0</v>
      </c>
    </row>
    <row r="9" spans="1:82" x14ac:dyDescent="0.2">
      <c r="A9" s="688"/>
      <c r="B9" s="692" t="s">
        <v>2768</v>
      </c>
      <c r="C9" s="693">
        <v>43857</v>
      </c>
      <c r="D9" s="694">
        <v>1188</v>
      </c>
      <c r="E9" s="694">
        <v>1280</v>
      </c>
      <c r="F9" s="694">
        <v>0</v>
      </c>
      <c r="G9" s="695"/>
      <c r="H9" s="696">
        <v>0</v>
      </c>
    </row>
    <row r="10" spans="1:82" x14ac:dyDescent="0.2">
      <c r="A10" s="688"/>
      <c r="B10" s="692" t="s">
        <v>2769</v>
      </c>
      <c r="C10" s="693">
        <v>43864</v>
      </c>
      <c r="D10" s="694">
        <v>1216</v>
      </c>
      <c r="E10" s="694">
        <v>1254</v>
      </c>
      <c r="F10" s="694">
        <v>0</v>
      </c>
      <c r="G10" s="695"/>
      <c r="H10" s="696">
        <v>0</v>
      </c>
    </row>
    <row r="11" spans="1:82" x14ac:dyDescent="0.2">
      <c r="A11" s="688"/>
      <c r="B11" s="692" t="s">
        <v>2770</v>
      </c>
      <c r="C11" s="693">
        <v>43871</v>
      </c>
      <c r="D11" s="694">
        <v>1162</v>
      </c>
      <c r="E11" s="694">
        <v>1259</v>
      </c>
      <c r="F11" s="694">
        <v>0</v>
      </c>
      <c r="G11" s="695"/>
      <c r="H11" s="696">
        <v>0</v>
      </c>
    </row>
    <row r="12" spans="1:82" x14ac:dyDescent="0.2">
      <c r="A12" s="688"/>
      <c r="B12" s="692" t="s">
        <v>2771</v>
      </c>
      <c r="C12" s="693">
        <v>43878</v>
      </c>
      <c r="D12" s="694">
        <v>1162</v>
      </c>
      <c r="E12" s="694">
        <v>1247</v>
      </c>
      <c r="F12" s="694">
        <v>0</v>
      </c>
      <c r="G12" s="695"/>
      <c r="H12" s="696">
        <v>0</v>
      </c>
    </row>
    <row r="13" spans="1:82" x14ac:dyDescent="0.2">
      <c r="A13" s="688"/>
      <c r="B13" s="692" t="s">
        <v>2772</v>
      </c>
      <c r="C13" s="693">
        <v>43885</v>
      </c>
      <c r="D13" s="694">
        <v>1171</v>
      </c>
      <c r="E13" s="694">
        <v>1165</v>
      </c>
      <c r="F13" s="694">
        <v>0</v>
      </c>
      <c r="G13" s="695"/>
      <c r="H13" s="696">
        <v>0</v>
      </c>
    </row>
    <row r="14" spans="1:82" x14ac:dyDescent="0.2">
      <c r="A14" s="688"/>
      <c r="B14" s="692" t="s">
        <v>2773</v>
      </c>
      <c r="C14" s="693">
        <v>43892</v>
      </c>
      <c r="D14" s="694">
        <v>1208</v>
      </c>
      <c r="E14" s="694">
        <v>1229</v>
      </c>
      <c r="F14" s="694">
        <v>0</v>
      </c>
      <c r="G14" s="695"/>
      <c r="H14" s="696">
        <v>0</v>
      </c>
    </row>
    <row r="15" spans="1:82" x14ac:dyDescent="0.2">
      <c r="A15" s="688"/>
      <c r="B15" s="692" t="s">
        <v>2774</v>
      </c>
      <c r="C15" s="693">
        <v>43899</v>
      </c>
      <c r="D15" s="694">
        <v>1198</v>
      </c>
      <c r="E15" s="694">
        <v>1169</v>
      </c>
      <c r="F15" s="694">
        <v>0</v>
      </c>
      <c r="G15" s="695"/>
      <c r="H15" s="696">
        <v>0</v>
      </c>
    </row>
    <row r="16" spans="1:82" x14ac:dyDescent="0.2">
      <c r="A16" s="688"/>
      <c r="B16" s="692" t="s">
        <v>2775</v>
      </c>
      <c r="C16" s="693">
        <v>43906</v>
      </c>
      <c r="D16" s="694">
        <v>1196</v>
      </c>
      <c r="E16" s="694">
        <v>1120</v>
      </c>
      <c r="F16" s="694">
        <v>11</v>
      </c>
      <c r="G16" s="697"/>
      <c r="H16" s="696">
        <v>9.1973244147157199E-3</v>
      </c>
    </row>
    <row r="17" spans="1:8" x14ac:dyDescent="0.2">
      <c r="A17" s="688"/>
      <c r="B17" s="692" t="s">
        <v>2776</v>
      </c>
      <c r="C17" s="693">
        <v>43913</v>
      </c>
      <c r="D17" s="694">
        <v>1079</v>
      </c>
      <c r="E17" s="694">
        <v>1118</v>
      </c>
      <c r="F17" s="694">
        <v>62</v>
      </c>
      <c r="G17" s="697"/>
      <c r="H17" s="696">
        <v>5.7460611677479144E-2</v>
      </c>
    </row>
    <row r="18" spans="1:8" x14ac:dyDescent="0.2">
      <c r="A18" s="688"/>
      <c r="B18" s="692" t="s">
        <v>2777</v>
      </c>
      <c r="C18" s="693">
        <v>43920</v>
      </c>
      <c r="D18" s="694">
        <v>1744</v>
      </c>
      <c r="E18" s="694">
        <v>1098</v>
      </c>
      <c r="F18" s="694">
        <v>282</v>
      </c>
      <c r="G18" s="697"/>
      <c r="H18" s="696">
        <v>0.16169724770642202</v>
      </c>
    </row>
    <row r="19" spans="1:8" x14ac:dyDescent="0.2">
      <c r="A19" s="688"/>
      <c r="B19" s="692" t="s">
        <v>2778</v>
      </c>
      <c r="C19" s="693">
        <v>43927</v>
      </c>
      <c r="D19" s="694">
        <v>1978</v>
      </c>
      <c r="E19" s="694">
        <v>1100</v>
      </c>
      <c r="F19" s="694">
        <v>609</v>
      </c>
      <c r="G19" s="697"/>
      <c r="H19" s="696">
        <v>0.30788675429726997</v>
      </c>
    </row>
    <row r="20" spans="1:8" x14ac:dyDescent="0.2">
      <c r="A20" s="688"/>
      <c r="B20" s="692" t="s">
        <v>2779</v>
      </c>
      <c r="C20" s="693">
        <v>43934</v>
      </c>
      <c r="D20" s="694">
        <v>1916</v>
      </c>
      <c r="E20" s="694">
        <v>1067</v>
      </c>
      <c r="F20" s="694">
        <v>650</v>
      </c>
      <c r="G20" s="697"/>
      <c r="H20" s="696">
        <v>0.33924843423799583</v>
      </c>
    </row>
    <row r="21" spans="1:8" x14ac:dyDescent="0.2">
      <c r="A21" s="688"/>
      <c r="B21" s="692" t="s">
        <v>2780</v>
      </c>
      <c r="C21" s="693">
        <v>43941</v>
      </c>
      <c r="D21" s="694">
        <v>1836</v>
      </c>
      <c r="E21" s="694">
        <v>1087</v>
      </c>
      <c r="F21" s="694">
        <v>663</v>
      </c>
      <c r="G21" s="697"/>
      <c r="H21" s="696">
        <v>0.3611111111111111</v>
      </c>
    </row>
    <row r="22" spans="1:8" x14ac:dyDescent="0.2">
      <c r="A22" s="688"/>
      <c r="B22" s="692" t="s">
        <v>2781</v>
      </c>
      <c r="C22" s="693">
        <v>43948</v>
      </c>
      <c r="D22" s="694">
        <v>1678</v>
      </c>
      <c r="E22" s="694">
        <v>1079</v>
      </c>
      <c r="F22" s="694">
        <v>527</v>
      </c>
      <c r="G22" s="697"/>
      <c r="H22" s="696">
        <v>0.3140643623361144</v>
      </c>
    </row>
    <row r="23" spans="1:8" x14ac:dyDescent="0.2">
      <c r="A23" s="688"/>
      <c r="B23" s="692" t="s">
        <v>2782</v>
      </c>
      <c r="C23" s="693">
        <v>43955</v>
      </c>
      <c r="D23" s="694">
        <v>1435</v>
      </c>
      <c r="E23" s="694">
        <v>1034</v>
      </c>
      <c r="F23" s="694">
        <v>414</v>
      </c>
      <c r="G23" s="698"/>
      <c r="H23" s="696">
        <v>0.28850174216027874</v>
      </c>
    </row>
    <row r="24" spans="1:8" x14ac:dyDescent="0.2">
      <c r="A24" s="688"/>
      <c r="B24" s="699" t="s">
        <v>2783</v>
      </c>
      <c r="C24" s="693">
        <v>43962</v>
      </c>
      <c r="D24" s="694">
        <v>1421</v>
      </c>
      <c r="E24" s="694">
        <v>1064</v>
      </c>
      <c r="F24" s="694">
        <v>336</v>
      </c>
      <c r="G24" s="698"/>
      <c r="H24" s="696">
        <v>0.23645320197044334</v>
      </c>
    </row>
    <row r="25" spans="1:8" x14ac:dyDescent="0.2">
      <c r="A25" s="688"/>
      <c r="B25" s="699" t="s">
        <v>2784</v>
      </c>
      <c r="C25" s="693">
        <v>43969</v>
      </c>
      <c r="D25" s="694">
        <v>1226</v>
      </c>
      <c r="E25" s="694">
        <v>1045</v>
      </c>
      <c r="F25" s="694">
        <v>230</v>
      </c>
      <c r="G25" s="698"/>
      <c r="H25" s="696">
        <v>0.18760195758564438</v>
      </c>
    </row>
    <row r="26" spans="1:8" x14ac:dyDescent="0.2">
      <c r="A26" s="688"/>
      <c r="B26" s="699" t="s">
        <v>2785</v>
      </c>
      <c r="C26" s="693">
        <v>43976</v>
      </c>
      <c r="D26" s="694">
        <v>1128</v>
      </c>
      <c r="E26" s="694">
        <v>1017</v>
      </c>
      <c r="F26" s="694">
        <v>131</v>
      </c>
      <c r="G26" s="698"/>
      <c r="H26" s="696">
        <v>0.11613475177304965</v>
      </c>
    </row>
    <row r="27" spans="1:8" x14ac:dyDescent="0.2">
      <c r="A27" s="688"/>
      <c r="B27" s="699" t="s">
        <v>2786</v>
      </c>
      <c r="C27" s="693">
        <v>43983</v>
      </c>
      <c r="D27" s="694">
        <v>1093</v>
      </c>
      <c r="E27" s="694">
        <v>1056</v>
      </c>
      <c r="F27" s="694">
        <v>91</v>
      </c>
      <c r="G27" s="698"/>
      <c r="H27" s="696">
        <v>8.3257090576395243E-2</v>
      </c>
    </row>
    <row r="28" spans="1:8" x14ac:dyDescent="0.2">
      <c r="A28" s="688"/>
      <c r="B28" s="699" t="s">
        <v>2787</v>
      </c>
      <c r="C28" s="693">
        <v>43990</v>
      </c>
      <c r="D28" s="694">
        <v>1034</v>
      </c>
      <c r="E28" s="694">
        <v>1000</v>
      </c>
      <c r="F28" s="694">
        <v>67</v>
      </c>
      <c r="G28" s="698"/>
      <c r="H28" s="696">
        <v>6.479690522243714E-2</v>
      </c>
    </row>
    <row r="29" spans="1:8" x14ac:dyDescent="0.2">
      <c r="A29" s="688"/>
      <c r="B29" s="699" t="s">
        <v>2788</v>
      </c>
      <c r="C29" s="693">
        <v>43997</v>
      </c>
      <c r="D29" s="694">
        <v>1065</v>
      </c>
      <c r="E29" s="694">
        <v>1019</v>
      </c>
      <c r="F29" s="694">
        <v>49</v>
      </c>
      <c r="G29" s="698"/>
      <c r="H29" s="696">
        <v>4.6009389671361506E-2</v>
      </c>
    </row>
    <row r="30" spans="1:8" x14ac:dyDescent="0.2">
      <c r="A30" s="688"/>
      <c r="B30" s="699" t="s">
        <v>2789</v>
      </c>
      <c r="C30" s="693">
        <v>44004</v>
      </c>
      <c r="D30" s="694">
        <v>1008</v>
      </c>
      <c r="E30" s="694">
        <v>1026</v>
      </c>
      <c r="F30" s="694">
        <v>36</v>
      </c>
      <c r="G30" s="698"/>
      <c r="H30" s="696">
        <v>3.5714285714285712E-2</v>
      </c>
    </row>
    <row r="31" spans="1:8" x14ac:dyDescent="0.2">
      <c r="A31" s="688"/>
      <c r="B31" s="699" t="s">
        <v>2790</v>
      </c>
      <c r="C31" s="693">
        <v>44011</v>
      </c>
      <c r="D31" s="694">
        <v>983</v>
      </c>
      <c r="E31" s="694">
        <v>1018</v>
      </c>
      <c r="F31" s="694">
        <v>19</v>
      </c>
      <c r="G31" s="698"/>
      <c r="H31" s="696">
        <v>1.9328585961342827E-2</v>
      </c>
    </row>
    <row r="32" spans="1:8" x14ac:dyDescent="0.2">
      <c r="A32" s="688"/>
      <c r="B32" s="699" t="s">
        <v>2791</v>
      </c>
      <c r="C32" s="693">
        <v>44018</v>
      </c>
      <c r="D32" s="694">
        <v>977</v>
      </c>
      <c r="E32" s="694">
        <v>1025</v>
      </c>
      <c r="F32" s="694">
        <v>13</v>
      </c>
      <c r="G32" s="688"/>
      <c r="H32" s="696">
        <v>1.3306038894575231E-2</v>
      </c>
    </row>
    <row r="33" spans="1:8" x14ac:dyDescent="0.2">
      <c r="A33" s="688"/>
      <c r="B33" s="699" t="s">
        <v>2792</v>
      </c>
      <c r="C33" s="693">
        <v>44025</v>
      </c>
      <c r="D33" s="694">
        <v>1033</v>
      </c>
      <c r="E33" s="694">
        <v>996</v>
      </c>
      <c r="F33" s="694">
        <v>6</v>
      </c>
      <c r="G33" s="688"/>
      <c r="H33" s="696">
        <v>5.8083252662149082E-3</v>
      </c>
    </row>
    <row r="34" spans="1:8" x14ac:dyDescent="0.2">
      <c r="A34" s="688"/>
      <c r="B34" s="699" t="s">
        <v>2793</v>
      </c>
      <c r="C34" s="693">
        <v>44032</v>
      </c>
      <c r="D34" s="694">
        <v>962</v>
      </c>
      <c r="E34" s="694">
        <v>977</v>
      </c>
      <c r="F34" s="694">
        <v>8</v>
      </c>
      <c r="G34" s="688"/>
      <c r="H34" s="696">
        <v>8.3160083160083165E-3</v>
      </c>
    </row>
    <row r="35" spans="1:8" x14ac:dyDescent="0.2">
      <c r="A35" s="688"/>
      <c r="B35" s="699" t="s">
        <v>2794</v>
      </c>
      <c r="C35" s="693">
        <v>44039</v>
      </c>
      <c r="D35" s="694">
        <v>1043</v>
      </c>
      <c r="E35" s="694">
        <v>994</v>
      </c>
      <c r="F35" s="694">
        <v>6</v>
      </c>
      <c r="G35" s="688"/>
      <c r="H35" s="696">
        <v>5.7526366251198467E-3</v>
      </c>
    </row>
    <row r="36" spans="1:8" x14ac:dyDescent="0.2">
      <c r="A36" s="688"/>
      <c r="B36" s="699" t="s">
        <v>2795</v>
      </c>
      <c r="C36" s="693">
        <v>44046</v>
      </c>
      <c r="D36" s="694">
        <v>1011</v>
      </c>
      <c r="E36" s="694">
        <v>1003</v>
      </c>
      <c r="F36" s="694">
        <v>5</v>
      </c>
      <c r="G36" s="688"/>
      <c r="H36" s="696">
        <v>4.945598417408506E-3</v>
      </c>
    </row>
    <row r="37" spans="1:8" x14ac:dyDescent="0.2">
      <c r="A37" s="688"/>
      <c r="B37" s="699" t="s">
        <v>2839</v>
      </c>
      <c r="C37" s="693">
        <v>44053</v>
      </c>
      <c r="D37" s="694">
        <v>928</v>
      </c>
      <c r="E37" s="694">
        <v>992</v>
      </c>
      <c r="F37" s="694">
        <v>3</v>
      </c>
      <c r="G37" s="688"/>
      <c r="H37" s="696">
        <v>3.2327586206896551E-3</v>
      </c>
    </row>
    <row r="38" spans="1:8" x14ac:dyDescent="0.2">
      <c r="A38" s="688"/>
      <c r="B38" s="699" t="s">
        <v>2840</v>
      </c>
      <c r="C38" s="693">
        <v>44060</v>
      </c>
      <c r="D38" s="694">
        <v>1046</v>
      </c>
      <c r="E38" s="694">
        <v>999</v>
      </c>
      <c r="F38" s="694">
        <v>5</v>
      </c>
      <c r="G38" s="688"/>
      <c r="H38" s="696">
        <v>4.7801147227533461E-3</v>
      </c>
    </row>
    <row r="39" spans="1:8" x14ac:dyDescent="0.2">
      <c r="A39" s="688"/>
      <c r="B39" s="699" t="s">
        <v>2841</v>
      </c>
      <c r="C39" s="693">
        <v>44067</v>
      </c>
      <c r="D39" s="694">
        <v>1030</v>
      </c>
      <c r="E39" s="694">
        <v>983</v>
      </c>
      <c r="F39" s="694">
        <v>7</v>
      </c>
      <c r="G39" s="688"/>
      <c r="H39" s="696">
        <v>6.7961165048543689E-3</v>
      </c>
    </row>
    <row r="40" spans="1:8" x14ac:dyDescent="0.2">
      <c r="A40" s="688"/>
      <c r="B40" s="699" t="s">
        <v>2842</v>
      </c>
      <c r="C40" s="693">
        <v>44074</v>
      </c>
      <c r="D40" s="694">
        <v>1050</v>
      </c>
      <c r="E40" s="694">
        <v>988</v>
      </c>
      <c r="F40" s="694">
        <v>2</v>
      </c>
      <c r="G40" s="688"/>
      <c r="H40" s="696">
        <v>1.9047619047619048E-3</v>
      </c>
    </row>
    <row r="41" spans="1:8" x14ac:dyDescent="0.2">
      <c r="A41" s="688"/>
      <c r="B41" s="699" t="s">
        <v>2843</v>
      </c>
      <c r="C41" s="693">
        <v>44081</v>
      </c>
      <c r="D41" s="694">
        <v>1069</v>
      </c>
      <c r="E41" s="694">
        <v>1008</v>
      </c>
      <c r="F41" s="694">
        <v>5</v>
      </c>
      <c r="G41" s="688"/>
      <c r="H41" s="696">
        <v>4.6772684752104769E-3</v>
      </c>
    </row>
    <row r="42" spans="1:8" x14ac:dyDescent="0.2">
      <c r="A42" s="688"/>
      <c r="B42" s="699" t="s">
        <v>2852</v>
      </c>
      <c r="C42" s="693">
        <v>44088</v>
      </c>
      <c r="D42" s="694">
        <v>952</v>
      </c>
      <c r="E42" s="694">
        <v>1007</v>
      </c>
      <c r="F42" s="694">
        <v>11</v>
      </c>
      <c r="G42" s="688"/>
      <c r="H42" s="696">
        <v>1.1554621848739496E-2</v>
      </c>
    </row>
    <row r="43" spans="1:8" x14ac:dyDescent="0.2">
      <c r="A43" s="688"/>
      <c r="B43" s="699" t="s">
        <v>2853</v>
      </c>
      <c r="C43" s="693">
        <v>44095</v>
      </c>
      <c r="D43" s="694">
        <v>933</v>
      </c>
      <c r="E43" s="694">
        <v>1046</v>
      </c>
      <c r="F43" s="694">
        <v>10</v>
      </c>
      <c r="G43" s="688"/>
      <c r="H43" s="696">
        <v>1.0718113612004287E-2</v>
      </c>
    </row>
    <row r="44" spans="1:8" x14ac:dyDescent="0.2">
      <c r="A44" s="688"/>
      <c r="B44" s="699" t="s">
        <v>2854</v>
      </c>
      <c r="C44" s="693">
        <v>44102</v>
      </c>
      <c r="D44" s="694">
        <v>1196</v>
      </c>
      <c r="E44" s="694">
        <v>1038</v>
      </c>
      <c r="F44" s="694">
        <v>20</v>
      </c>
      <c r="G44" s="688"/>
      <c r="H44" s="696">
        <v>1.6722408026755852E-2</v>
      </c>
    </row>
    <row r="45" spans="1:8" x14ac:dyDescent="0.2">
      <c r="A45" s="688"/>
      <c r="B45" s="699" t="s">
        <v>2855</v>
      </c>
      <c r="C45" s="693">
        <v>44109</v>
      </c>
      <c r="D45" s="694">
        <v>1072</v>
      </c>
      <c r="E45" s="694">
        <v>1079</v>
      </c>
      <c r="F45" s="694">
        <v>25</v>
      </c>
      <c r="G45" s="688"/>
      <c r="H45" s="696">
        <v>2.3320895522388061E-2</v>
      </c>
    </row>
    <row r="46" spans="1:8" x14ac:dyDescent="0.2">
      <c r="A46" s="688"/>
      <c r="B46" s="699" t="s">
        <v>2880</v>
      </c>
      <c r="C46" s="693">
        <v>44116</v>
      </c>
      <c r="D46" s="694">
        <v>1134</v>
      </c>
      <c r="E46" s="694">
        <v>1062</v>
      </c>
      <c r="F46" s="694">
        <v>76</v>
      </c>
      <c r="G46" s="688"/>
      <c r="H46" s="696">
        <v>6.7019400352733682E-2</v>
      </c>
    </row>
    <row r="47" spans="1:8" x14ac:dyDescent="0.2">
      <c r="A47" s="688"/>
      <c r="B47" s="699" t="s">
        <v>2879</v>
      </c>
      <c r="C47" s="693">
        <v>44123</v>
      </c>
      <c r="D47" s="694">
        <v>1187</v>
      </c>
      <c r="E47" s="694">
        <v>1052</v>
      </c>
      <c r="F47" s="694">
        <v>107</v>
      </c>
      <c r="G47" s="688"/>
      <c r="H47" s="696">
        <v>9.0143218197135638E-2</v>
      </c>
    </row>
    <row r="48" spans="1:8" x14ac:dyDescent="0.2">
      <c r="A48" s="688"/>
      <c r="B48" s="699" t="s">
        <v>2878</v>
      </c>
      <c r="C48" s="693">
        <v>44130</v>
      </c>
      <c r="D48" s="694">
        <v>1262</v>
      </c>
      <c r="E48" s="694">
        <v>1079</v>
      </c>
      <c r="F48" s="694">
        <v>168</v>
      </c>
      <c r="G48" s="688"/>
      <c r="H48" s="696">
        <v>0.13312202852614896</v>
      </c>
    </row>
    <row r="49" spans="1:8" x14ac:dyDescent="0.2">
      <c r="A49" s="688"/>
      <c r="B49" s="699" t="s">
        <v>2877</v>
      </c>
      <c r="C49" s="693">
        <v>44137</v>
      </c>
      <c r="D49" s="694">
        <v>1250</v>
      </c>
      <c r="E49" s="694">
        <v>1105</v>
      </c>
      <c r="F49" s="694">
        <v>209</v>
      </c>
      <c r="G49" s="688"/>
      <c r="H49" s="696">
        <v>0.16719999999999999</v>
      </c>
    </row>
    <row r="50" spans="1:8" x14ac:dyDescent="0.2">
      <c r="A50" s="688"/>
      <c r="B50" s="699" t="s">
        <v>2876</v>
      </c>
      <c r="C50" s="693">
        <v>44144</v>
      </c>
      <c r="D50" s="694">
        <v>1338</v>
      </c>
      <c r="E50" s="694">
        <v>1139</v>
      </c>
      <c r="F50" s="694">
        <v>280</v>
      </c>
      <c r="G50" s="688"/>
      <c r="H50" s="696">
        <v>0.20926756352765322</v>
      </c>
    </row>
    <row r="51" spans="1:8" x14ac:dyDescent="0.2">
      <c r="A51" s="688"/>
      <c r="B51" s="699" t="s">
        <v>2875</v>
      </c>
      <c r="C51" s="693">
        <v>44151</v>
      </c>
      <c r="D51" s="694">
        <v>1360</v>
      </c>
      <c r="E51" s="694">
        <v>1130</v>
      </c>
      <c r="F51" s="694">
        <v>249</v>
      </c>
      <c r="G51" s="688"/>
      <c r="H51" s="696">
        <v>0.18308823529411763</v>
      </c>
    </row>
    <row r="52" spans="1:8" x14ac:dyDescent="0.2">
      <c r="A52" s="688"/>
      <c r="B52" s="699" t="s">
        <v>2874</v>
      </c>
      <c r="C52" s="693">
        <v>44158</v>
      </c>
      <c r="D52" s="694">
        <v>1329</v>
      </c>
      <c r="E52" s="694">
        <v>1130</v>
      </c>
      <c r="F52" s="694">
        <v>252</v>
      </c>
      <c r="G52" s="688"/>
      <c r="H52" s="696">
        <v>0.18961625282167044</v>
      </c>
    </row>
    <row r="53" spans="1:8" x14ac:dyDescent="0.2">
      <c r="A53" s="688"/>
      <c r="B53" s="699" t="s">
        <v>2873</v>
      </c>
      <c r="C53" s="693">
        <v>44165</v>
      </c>
      <c r="D53" s="694">
        <v>1296</v>
      </c>
      <c r="E53" s="694">
        <v>1140</v>
      </c>
      <c r="F53" s="694">
        <v>233</v>
      </c>
      <c r="G53" s="688"/>
      <c r="H53" s="696">
        <v>0.17978395061728394</v>
      </c>
    </row>
    <row r="54" spans="1:8" x14ac:dyDescent="0.2">
      <c r="A54" s="688"/>
      <c r="B54" s="699" t="s">
        <v>2872</v>
      </c>
      <c r="C54" s="693">
        <v>44172</v>
      </c>
      <c r="D54" s="694">
        <v>1284</v>
      </c>
      <c r="E54" s="694">
        <v>1236</v>
      </c>
      <c r="F54" s="694">
        <v>227</v>
      </c>
      <c r="G54" s="688"/>
      <c r="H54" s="696">
        <v>0.17679127725856697</v>
      </c>
    </row>
    <row r="55" spans="1:8" x14ac:dyDescent="0.2">
      <c r="A55" s="688"/>
      <c r="B55" s="699" t="s">
        <v>2871</v>
      </c>
      <c r="C55" s="693">
        <v>44179</v>
      </c>
      <c r="D55" s="694">
        <v>1297</v>
      </c>
      <c r="E55" s="694">
        <v>1272</v>
      </c>
      <c r="F55" s="694">
        <v>208</v>
      </c>
      <c r="G55" s="688"/>
      <c r="H55" s="696">
        <v>0.16037008481110254</v>
      </c>
    </row>
    <row r="56" spans="1:8" x14ac:dyDescent="0.2">
      <c r="A56" s="688"/>
      <c r="B56" s="699" t="s">
        <v>2870</v>
      </c>
      <c r="C56" s="693">
        <v>44186</v>
      </c>
      <c r="D56" s="694">
        <v>1205</v>
      </c>
      <c r="E56" s="694">
        <v>1061</v>
      </c>
      <c r="F56" s="694">
        <v>203</v>
      </c>
      <c r="G56" s="688"/>
      <c r="H56" s="696">
        <v>0.16846473029045644</v>
      </c>
    </row>
    <row r="57" spans="1:8" x14ac:dyDescent="0.2">
      <c r="A57" s="688"/>
      <c r="B57" s="699" t="s">
        <v>2869</v>
      </c>
      <c r="C57" s="693">
        <v>44193</v>
      </c>
      <c r="D57" s="694">
        <v>1178</v>
      </c>
      <c r="E57" s="694">
        <v>1018</v>
      </c>
      <c r="F57" s="694">
        <v>187</v>
      </c>
      <c r="G57" s="688"/>
      <c r="H57" s="696">
        <v>0.15874363327674024</v>
      </c>
    </row>
    <row r="58" spans="1:8" x14ac:dyDescent="0.2">
      <c r="A58" s="688">
        <v>2021</v>
      </c>
      <c r="B58" s="700" t="s">
        <v>2764</v>
      </c>
      <c r="C58" s="693">
        <v>44200</v>
      </c>
      <c r="D58" s="694">
        <v>1720</v>
      </c>
      <c r="E58" s="694">
        <v>1276</v>
      </c>
      <c r="F58" s="694">
        <v>392</v>
      </c>
      <c r="G58" s="688"/>
      <c r="H58" s="696">
        <f>F57/D57</f>
        <v>0.15874363327674024</v>
      </c>
    </row>
    <row r="59" spans="1:8" x14ac:dyDescent="0.2">
      <c r="A59" s="688"/>
      <c r="B59" s="699" t="s">
        <v>2765</v>
      </c>
      <c r="C59" s="693">
        <v>44207</v>
      </c>
      <c r="D59" s="694">
        <v>1550</v>
      </c>
      <c r="E59" s="694">
        <v>1560</v>
      </c>
      <c r="F59" s="694">
        <v>373</v>
      </c>
      <c r="G59" s="688"/>
      <c r="H59" s="696">
        <f t="shared" ref="H59:H111" si="0">F58/D58</f>
        <v>0.22790697674418606</v>
      </c>
    </row>
    <row r="60" spans="1:8" x14ac:dyDescent="0.2">
      <c r="A60" s="688"/>
      <c r="B60" s="700" t="s">
        <v>2766</v>
      </c>
      <c r="C60" s="693">
        <v>44214</v>
      </c>
      <c r="D60" s="694">
        <v>1559</v>
      </c>
      <c r="E60" s="694">
        <v>1382</v>
      </c>
      <c r="F60" s="694">
        <v>452</v>
      </c>
      <c r="G60" s="688"/>
      <c r="H60" s="696">
        <f t="shared" si="0"/>
        <v>0.24064516129032257</v>
      </c>
    </row>
    <row r="61" spans="1:8" x14ac:dyDescent="0.2">
      <c r="A61" s="688"/>
      <c r="B61" s="699" t="s">
        <v>2767</v>
      </c>
      <c r="C61" s="693">
        <v>44221</v>
      </c>
      <c r="D61" s="694">
        <v>1604</v>
      </c>
      <c r="E61" s="694">
        <v>1317</v>
      </c>
      <c r="F61" s="694">
        <v>444</v>
      </c>
      <c r="G61" s="688"/>
      <c r="H61" s="696">
        <f t="shared" si="0"/>
        <v>0.28992944194996795</v>
      </c>
    </row>
    <row r="62" spans="1:8" x14ac:dyDescent="0.2">
      <c r="A62" s="688"/>
      <c r="B62" s="700" t="s">
        <v>2768</v>
      </c>
      <c r="C62" s="693">
        <v>44228</v>
      </c>
      <c r="D62" s="694">
        <v>1506</v>
      </c>
      <c r="E62" s="694">
        <v>1280</v>
      </c>
      <c r="F62" s="694">
        <v>377</v>
      </c>
      <c r="G62" s="688"/>
      <c r="H62" s="696">
        <f t="shared" si="0"/>
        <v>0.27680798004987534</v>
      </c>
    </row>
    <row r="63" spans="1:8" x14ac:dyDescent="0.2">
      <c r="A63" s="688"/>
      <c r="B63" s="699" t="s">
        <v>2769</v>
      </c>
      <c r="C63" s="693">
        <v>44235</v>
      </c>
      <c r="D63" s="694">
        <v>1412</v>
      </c>
      <c r="E63" s="694">
        <v>1254</v>
      </c>
      <c r="F63" s="694">
        <v>325</v>
      </c>
      <c r="G63" s="688"/>
      <c r="H63" s="696">
        <f t="shared" si="0"/>
        <v>0.25033200531208499</v>
      </c>
    </row>
    <row r="64" spans="1:8" x14ac:dyDescent="0.2">
      <c r="A64" s="688"/>
      <c r="B64" s="700" t="s">
        <v>2770</v>
      </c>
      <c r="C64" s="693">
        <v>44242</v>
      </c>
      <c r="D64" s="694">
        <v>1422</v>
      </c>
      <c r="E64" s="694">
        <v>1259</v>
      </c>
      <c r="F64" s="694">
        <v>291</v>
      </c>
      <c r="G64" s="688"/>
      <c r="H64" s="696">
        <f t="shared" si="0"/>
        <v>0.23016997167138811</v>
      </c>
    </row>
    <row r="65" spans="1:8" x14ac:dyDescent="0.2">
      <c r="A65" s="688"/>
      <c r="B65" s="700" t="s">
        <v>2771</v>
      </c>
      <c r="C65" s="693">
        <v>44249</v>
      </c>
      <c r="D65" s="694">
        <v>1325</v>
      </c>
      <c r="E65" s="694">
        <v>1247</v>
      </c>
      <c r="F65" s="694">
        <v>230</v>
      </c>
      <c r="G65" s="688"/>
      <c r="H65" s="696">
        <f t="shared" si="0"/>
        <v>0.20464135021097046</v>
      </c>
    </row>
    <row r="66" spans="1:8" x14ac:dyDescent="0.2">
      <c r="A66" s="688"/>
      <c r="B66" s="699" t="s">
        <v>2772</v>
      </c>
      <c r="C66" s="693">
        <v>44256</v>
      </c>
      <c r="D66" s="694">
        <v>1204</v>
      </c>
      <c r="E66" s="694">
        <v>1165</v>
      </c>
      <c r="F66" s="694">
        <v>142</v>
      </c>
      <c r="G66" s="688"/>
      <c r="H66" s="696">
        <f t="shared" si="0"/>
        <v>0.17358490566037735</v>
      </c>
    </row>
    <row r="67" spans="1:8" x14ac:dyDescent="0.2">
      <c r="A67" s="688"/>
      <c r="B67" s="700" t="s">
        <v>2773</v>
      </c>
      <c r="C67" s="693">
        <v>44263</v>
      </c>
      <c r="D67" s="694">
        <v>1145</v>
      </c>
      <c r="E67" s="694">
        <v>1229</v>
      </c>
      <c r="F67" s="694">
        <v>104</v>
      </c>
      <c r="G67" s="688"/>
      <c r="H67" s="696">
        <f t="shared" si="0"/>
        <v>0.11794019933554817</v>
      </c>
    </row>
    <row r="68" spans="1:8" x14ac:dyDescent="0.2">
      <c r="A68" s="688"/>
      <c r="B68" s="700" t="s">
        <v>2774</v>
      </c>
      <c r="C68" s="701">
        <v>44270</v>
      </c>
      <c r="D68" s="694">
        <v>1114</v>
      </c>
      <c r="E68" s="694">
        <v>1169</v>
      </c>
      <c r="F68" s="694">
        <v>68</v>
      </c>
      <c r="G68" s="688"/>
      <c r="H68" s="696">
        <f t="shared" si="0"/>
        <v>9.0829694323144111E-2</v>
      </c>
    </row>
    <row r="69" spans="1:8" x14ac:dyDescent="0.2">
      <c r="A69" s="688"/>
      <c r="B69" s="700" t="s">
        <v>2775</v>
      </c>
      <c r="C69" s="701">
        <v>44277</v>
      </c>
      <c r="D69" s="694">
        <v>1097</v>
      </c>
      <c r="E69" s="694">
        <v>1120</v>
      </c>
      <c r="F69" s="694">
        <v>62</v>
      </c>
      <c r="G69" s="688"/>
      <c r="H69" s="696">
        <f t="shared" si="0"/>
        <v>6.1041292639138239E-2</v>
      </c>
    </row>
    <row r="70" spans="1:8" x14ac:dyDescent="0.2">
      <c r="A70" s="688"/>
      <c r="B70" s="699" t="s">
        <v>2776</v>
      </c>
      <c r="C70" s="701">
        <v>44284</v>
      </c>
      <c r="D70" s="694">
        <v>972</v>
      </c>
      <c r="E70" s="694">
        <v>1118</v>
      </c>
      <c r="F70" s="694">
        <v>38</v>
      </c>
      <c r="G70" s="688"/>
      <c r="H70" s="696">
        <f t="shared" si="0"/>
        <v>5.6517775752051046E-2</v>
      </c>
    </row>
    <row r="71" spans="1:8" x14ac:dyDescent="0.2">
      <c r="A71" s="688"/>
      <c r="B71" s="700" t="s">
        <v>2777</v>
      </c>
      <c r="C71" s="701">
        <v>44291</v>
      </c>
      <c r="D71" s="694">
        <v>1058</v>
      </c>
      <c r="E71" s="694">
        <v>1098</v>
      </c>
      <c r="F71" s="694">
        <v>34</v>
      </c>
      <c r="G71" s="688"/>
      <c r="H71" s="696">
        <f t="shared" si="0"/>
        <v>3.9094650205761319E-2</v>
      </c>
    </row>
    <row r="72" spans="1:8" x14ac:dyDescent="0.2">
      <c r="A72" s="688"/>
      <c r="B72" s="700" t="s">
        <v>2778</v>
      </c>
      <c r="C72" s="693">
        <v>44298</v>
      </c>
      <c r="D72" s="694">
        <v>1131</v>
      </c>
      <c r="E72" s="694">
        <v>1100</v>
      </c>
      <c r="F72" s="694">
        <v>24</v>
      </c>
      <c r="G72" s="688"/>
      <c r="H72" s="696">
        <f t="shared" si="0"/>
        <v>3.2136105860113423E-2</v>
      </c>
    </row>
    <row r="73" spans="1:8" x14ac:dyDescent="0.2">
      <c r="A73" s="688"/>
      <c r="B73" s="700" t="s">
        <v>2779</v>
      </c>
      <c r="C73" s="701">
        <v>44305</v>
      </c>
      <c r="D73" s="694">
        <v>1112</v>
      </c>
      <c r="E73" s="694">
        <v>1067</v>
      </c>
      <c r="F73" s="694">
        <v>23</v>
      </c>
      <c r="G73" s="688"/>
      <c r="H73" s="696">
        <f t="shared" si="0"/>
        <v>2.1220159151193633E-2</v>
      </c>
    </row>
    <row r="74" spans="1:8" x14ac:dyDescent="0.2">
      <c r="A74" s="688"/>
      <c r="B74" s="700" t="s">
        <v>2780</v>
      </c>
      <c r="C74" s="701">
        <v>44312</v>
      </c>
      <c r="D74" s="694">
        <v>1040</v>
      </c>
      <c r="E74" s="694">
        <v>1087</v>
      </c>
      <c r="F74" s="694">
        <v>19</v>
      </c>
      <c r="G74" s="688"/>
      <c r="H74" s="696">
        <f t="shared" si="0"/>
        <v>2.0683453237410072E-2</v>
      </c>
    </row>
    <row r="75" spans="1:8" x14ac:dyDescent="0.2">
      <c r="A75" s="688"/>
      <c r="B75" s="699" t="s">
        <v>2781</v>
      </c>
      <c r="C75" s="701">
        <v>44319</v>
      </c>
      <c r="D75" s="694">
        <v>954</v>
      </c>
      <c r="E75" s="694">
        <v>1079</v>
      </c>
      <c r="F75" s="694">
        <v>7</v>
      </c>
      <c r="G75" s="688"/>
      <c r="H75" s="696">
        <f t="shared" si="0"/>
        <v>1.826923076923077E-2</v>
      </c>
    </row>
    <row r="76" spans="1:8" x14ac:dyDescent="0.2">
      <c r="A76" s="688"/>
      <c r="B76" s="700" t="s">
        <v>2782</v>
      </c>
      <c r="C76" s="701">
        <v>44326</v>
      </c>
      <c r="D76" s="694">
        <v>1076</v>
      </c>
      <c r="E76" s="694">
        <v>1034</v>
      </c>
      <c r="F76" s="694">
        <v>6</v>
      </c>
      <c r="G76" s="688"/>
      <c r="H76" s="696">
        <f t="shared" si="0"/>
        <v>7.3375262054507341E-3</v>
      </c>
    </row>
    <row r="77" spans="1:8" x14ac:dyDescent="0.2">
      <c r="A77" s="688"/>
      <c r="B77" s="700" t="s">
        <v>2783</v>
      </c>
      <c r="C77" s="701">
        <v>44333</v>
      </c>
      <c r="D77" s="694">
        <v>1042</v>
      </c>
      <c r="E77" s="694">
        <v>1064</v>
      </c>
      <c r="F77" s="694">
        <v>4</v>
      </c>
      <c r="G77" s="688"/>
      <c r="H77" s="696">
        <f t="shared" si="0"/>
        <v>5.5762081784386614E-3</v>
      </c>
    </row>
    <row r="78" spans="1:8" x14ac:dyDescent="0.2">
      <c r="A78" s="688"/>
      <c r="B78" s="700" t="s">
        <v>2784</v>
      </c>
      <c r="C78" s="701">
        <f t="shared" ref="C78:C111" si="1">C77+7</f>
        <v>44340</v>
      </c>
      <c r="D78" s="694">
        <v>1098</v>
      </c>
      <c r="E78" s="694">
        <v>1045</v>
      </c>
      <c r="F78" s="694">
        <v>8</v>
      </c>
      <c r="G78" s="688"/>
      <c r="H78" s="696">
        <f t="shared" si="0"/>
        <v>3.838771593090211E-3</v>
      </c>
    </row>
    <row r="79" spans="1:8" x14ac:dyDescent="0.2">
      <c r="A79" s="688"/>
      <c r="B79" s="699" t="s">
        <v>2785</v>
      </c>
      <c r="C79" s="701">
        <f t="shared" si="1"/>
        <v>44347</v>
      </c>
      <c r="D79" s="694">
        <v>1055</v>
      </c>
      <c r="E79" s="694">
        <v>1017</v>
      </c>
      <c r="F79" s="694">
        <v>8</v>
      </c>
      <c r="G79" s="688"/>
      <c r="H79" s="696">
        <f t="shared" si="0"/>
        <v>7.2859744990892532E-3</v>
      </c>
    </row>
    <row r="80" spans="1:8" x14ac:dyDescent="0.2">
      <c r="A80" s="688"/>
      <c r="B80" s="700" t="s">
        <v>2786</v>
      </c>
      <c r="C80" s="701">
        <f t="shared" si="1"/>
        <v>44354</v>
      </c>
      <c r="D80" s="694">
        <v>1150</v>
      </c>
      <c r="E80" s="694">
        <v>1056</v>
      </c>
      <c r="F80" s="694">
        <v>7</v>
      </c>
      <c r="G80" s="688"/>
      <c r="H80" s="696">
        <f t="shared" si="0"/>
        <v>7.5829383886255926E-3</v>
      </c>
    </row>
    <row r="81" spans="1:9" x14ac:dyDescent="0.2">
      <c r="A81" s="688"/>
      <c r="B81" s="700" t="s">
        <v>2787</v>
      </c>
      <c r="C81" s="701">
        <f t="shared" si="1"/>
        <v>44361</v>
      </c>
      <c r="D81" s="694">
        <v>1054</v>
      </c>
      <c r="E81" s="694">
        <v>1000</v>
      </c>
      <c r="F81" s="694">
        <v>13</v>
      </c>
      <c r="G81" s="688"/>
      <c r="H81" s="696">
        <f t="shared" si="0"/>
        <v>6.0869565217391303E-3</v>
      </c>
    </row>
    <row r="82" spans="1:9" ht="12.75" customHeight="1" x14ac:dyDescent="0.25">
      <c r="A82" s="688"/>
      <c r="B82" s="700" t="s">
        <v>2788</v>
      </c>
      <c r="C82" s="701">
        <f t="shared" si="1"/>
        <v>44368</v>
      </c>
      <c r="D82" s="694">
        <v>1055</v>
      </c>
      <c r="E82" s="694">
        <v>1019</v>
      </c>
      <c r="F82" s="694">
        <v>17</v>
      </c>
      <c r="G82" s="688"/>
      <c r="H82" s="696">
        <f t="shared" si="0"/>
        <v>1.2333965844402278E-2</v>
      </c>
      <c r="I82" s="447"/>
    </row>
    <row r="83" spans="1:9" ht="15.75" x14ac:dyDescent="0.25">
      <c r="A83" s="688"/>
      <c r="B83" s="699" t="s">
        <v>2789</v>
      </c>
      <c r="C83" s="701">
        <f t="shared" si="1"/>
        <v>44375</v>
      </c>
      <c r="D83" s="694">
        <v>1095</v>
      </c>
      <c r="E83" s="694">
        <v>1026</v>
      </c>
      <c r="F83" s="694">
        <v>22</v>
      </c>
      <c r="G83" s="688"/>
      <c r="H83" s="696">
        <f t="shared" si="0"/>
        <v>1.6113744075829384E-2</v>
      </c>
      <c r="I83" s="447"/>
    </row>
    <row r="84" spans="1:9" x14ac:dyDescent="0.2">
      <c r="A84" s="688"/>
      <c r="B84" s="700" t="s">
        <v>2790</v>
      </c>
      <c r="C84" s="701">
        <f t="shared" si="1"/>
        <v>44382</v>
      </c>
      <c r="D84" s="694">
        <v>1087</v>
      </c>
      <c r="E84" s="694">
        <v>1018</v>
      </c>
      <c r="F84" s="694">
        <v>31</v>
      </c>
      <c r="G84" s="688"/>
      <c r="H84" s="696">
        <f t="shared" si="0"/>
        <v>2.0091324200913242E-2</v>
      </c>
    </row>
    <row r="85" spans="1:9" x14ac:dyDescent="0.2">
      <c r="A85" s="688"/>
      <c r="B85" s="699" t="s">
        <v>2791</v>
      </c>
      <c r="C85" s="701">
        <f t="shared" si="1"/>
        <v>44389</v>
      </c>
      <c r="D85" s="694">
        <v>1127</v>
      </c>
      <c r="E85" s="694">
        <v>1025</v>
      </c>
      <c r="F85" s="694">
        <v>47</v>
      </c>
      <c r="G85" s="688"/>
      <c r="H85" s="696">
        <f t="shared" si="0"/>
        <v>2.8518859245630176E-2</v>
      </c>
    </row>
    <row r="86" spans="1:9" x14ac:dyDescent="0.2">
      <c r="A86" s="688"/>
      <c r="B86" s="700" t="s">
        <v>2792</v>
      </c>
      <c r="C86" s="701">
        <f t="shared" si="1"/>
        <v>44396</v>
      </c>
      <c r="D86" s="694">
        <v>1126</v>
      </c>
      <c r="E86" s="694">
        <v>996</v>
      </c>
      <c r="F86" s="694">
        <v>56</v>
      </c>
      <c r="G86" s="688"/>
      <c r="H86" s="696">
        <f t="shared" si="0"/>
        <v>4.17036379769299E-2</v>
      </c>
    </row>
    <row r="87" spans="1:9" x14ac:dyDescent="0.2">
      <c r="A87" s="688"/>
      <c r="B87" s="700" t="s">
        <v>2793</v>
      </c>
      <c r="C87" s="701">
        <f t="shared" si="1"/>
        <v>44403</v>
      </c>
      <c r="D87" s="694">
        <v>1155</v>
      </c>
      <c r="E87" s="694">
        <v>977</v>
      </c>
      <c r="F87" s="694">
        <v>46</v>
      </c>
      <c r="G87" s="688"/>
      <c r="H87" s="696">
        <f t="shared" si="0"/>
        <v>4.9733570159857902E-2</v>
      </c>
    </row>
    <row r="88" spans="1:9" x14ac:dyDescent="0.2">
      <c r="A88" s="688"/>
      <c r="B88" s="700" t="s">
        <v>2794</v>
      </c>
      <c r="C88" s="701">
        <f t="shared" si="1"/>
        <v>44410</v>
      </c>
      <c r="D88" s="694">
        <v>1073</v>
      </c>
      <c r="E88" s="694">
        <v>994</v>
      </c>
      <c r="F88" s="694">
        <v>54</v>
      </c>
      <c r="G88" s="688"/>
      <c r="H88" s="696">
        <f t="shared" si="0"/>
        <v>3.9826839826839829E-2</v>
      </c>
    </row>
    <row r="89" spans="1:9" x14ac:dyDescent="0.2">
      <c r="A89" s="688"/>
      <c r="B89" s="699" t="s">
        <v>2795</v>
      </c>
      <c r="C89" s="701">
        <f t="shared" si="1"/>
        <v>44417</v>
      </c>
      <c r="D89" s="694">
        <v>1099</v>
      </c>
      <c r="E89" s="694">
        <v>1003</v>
      </c>
      <c r="F89" s="694">
        <v>41</v>
      </c>
      <c r="G89" s="688"/>
      <c r="H89" s="696">
        <f t="shared" si="0"/>
        <v>5.0326188257222737E-2</v>
      </c>
    </row>
    <row r="90" spans="1:9" x14ac:dyDescent="0.2">
      <c r="A90" s="688"/>
      <c r="B90" s="699" t="s">
        <v>2839</v>
      </c>
      <c r="C90" s="701">
        <f t="shared" si="1"/>
        <v>44424</v>
      </c>
      <c r="D90" s="694">
        <v>1171</v>
      </c>
      <c r="E90" s="694">
        <v>992</v>
      </c>
      <c r="F90" s="694">
        <v>41</v>
      </c>
      <c r="G90" s="688"/>
      <c r="H90" s="696">
        <f t="shared" si="0"/>
        <v>3.7306642402183801E-2</v>
      </c>
    </row>
    <row r="91" spans="1:9" x14ac:dyDescent="0.2">
      <c r="A91" s="688"/>
      <c r="B91" s="699" t="s">
        <v>2840</v>
      </c>
      <c r="C91" s="701">
        <f t="shared" si="1"/>
        <v>44431</v>
      </c>
      <c r="D91" s="694">
        <v>1129</v>
      </c>
      <c r="E91" s="694">
        <v>999</v>
      </c>
      <c r="F91" s="694">
        <v>49</v>
      </c>
      <c r="G91" s="688"/>
      <c r="H91" s="696">
        <f t="shared" si="0"/>
        <v>3.5012809564474806E-2</v>
      </c>
    </row>
    <row r="92" spans="1:9" x14ac:dyDescent="0.2">
      <c r="A92" s="688"/>
      <c r="B92" s="699" t="s">
        <v>2841</v>
      </c>
      <c r="C92" s="701">
        <f t="shared" si="1"/>
        <v>44438</v>
      </c>
      <c r="D92" s="694">
        <v>1180</v>
      </c>
      <c r="E92" s="694">
        <v>983</v>
      </c>
      <c r="F92" s="694">
        <v>58</v>
      </c>
      <c r="G92" s="688"/>
      <c r="H92" s="696">
        <f t="shared" si="0"/>
        <v>4.3401240035429584E-2</v>
      </c>
    </row>
    <row r="93" spans="1:9" x14ac:dyDescent="0.2">
      <c r="A93" s="688"/>
      <c r="B93" s="699" t="s">
        <v>2842</v>
      </c>
      <c r="C93" s="701">
        <f t="shared" si="1"/>
        <v>44445</v>
      </c>
      <c r="D93" s="694">
        <v>1130</v>
      </c>
      <c r="E93" s="694">
        <v>988</v>
      </c>
      <c r="F93" s="694">
        <v>80</v>
      </c>
      <c r="G93" s="688"/>
      <c r="H93" s="696">
        <f t="shared" si="0"/>
        <v>4.9152542372881358E-2</v>
      </c>
    </row>
    <row r="94" spans="1:9" x14ac:dyDescent="0.2">
      <c r="A94" s="688"/>
      <c r="B94" s="700" t="s">
        <v>2843</v>
      </c>
      <c r="C94" s="701">
        <f t="shared" si="1"/>
        <v>44452</v>
      </c>
      <c r="D94" s="694">
        <v>1259</v>
      </c>
      <c r="E94" s="694">
        <v>1008</v>
      </c>
      <c r="F94" s="694">
        <v>135</v>
      </c>
      <c r="G94" s="688"/>
      <c r="H94" s="696">
        <f t="shared" si="0"/>
        <v>7.0796460176991149E-2</v>
      </c>
    </row>
    <row r="95" spans="1:9" x14ac:dyDescent="0.2">
      <c r="A95" s="688"/>
      <c r="B95" s="700" t="s">
        <v>2852</v>
      </c>
      <c r="C95" s="701">
        <f t="shared" si="1"/>
        <v>44459</v>
      </c>
      <c r="D95" s="694">
        <v>1228</v>
      </c>
      <c r="E95" s="694">
        <v>1007</v>
      </c>
      <c r="F95" s="694">
        <v>167</v>
      </c>
      <c r="G95" s="688"/>
      <c r="H95" s="696">
        <f t="shared" si="0"/>
        <v>0.10722795869737888</v>
      </c>
    </row>
    <row r="96" spans="1:9" x14ac:dyDescent="0.2">
      <c r="A96" s="688"/>
      <c r="B96" s="699" t="s">
        <v>2853</v>
      </c>
      <c r="C96" s="701">
        <f t="shared" si="1"/>
        <v>44466</v>
      </c>
      <c r="D96" s="694">
        <v>1255</v>
      </c>
      <c r="E96" s="694">
        <v>1046</v>
      </c>
      <c r="F96" s="694">
        <v>143</v>
      </c>
      <c r="G96" s="688"/>
      <c r="H96" s="696">
        <f t="shared" si="0"/>
        <v>0.13599348534201955</v>
      </c>
    </row>
    <row r="97" spans="1:39" x14ac:dyDescent="0.2">
      <c r="A97" s="688"/>
      <c r="B97" s="699" t="s">
        <v>2854</v>
      </c>
      <c r="C97" s="701">
        <f t="shared" si="1"/>
        <v>44473</v>
      </c>
      <c r="D97" s="694">
        <v>1368</v>
      </c>
      <c r="E97" s="694">
        <v>1038</v>
      </c>
      <c r="F97" s="694">
        <v>131</v>
      </c>
      <c r="G97" s="688"/>
      <c r="H97" s="696">
        <f t="shared" si="0"/>
        <v>0.11394422310756971</v>
      </c>
    </row>
    <row r="98" spans="1:39" x14ac:dyDescent="0.2">
      <c r="A98" s="688"/>
      <c r="B98" s="699" t="s">
        <v>2855</v>
      </c>
      <c r="C98" s="701">
        <f t="shared" si="1"/>
        <v>44480</v>
      </c>
      <c r="D98" s="694">
        <v>1345</v>
      </c>
      <c r="E98" s="694">
        <v>1079</v>
      </c>
      <c r="F98" s="694">
        <v>141</v>
      </c>
      <c r="G98" s="688"/>
      <c r="H98" s="696">
        <f t="shared" si="0"/>
        <v>9.5760233918128657E-2</v>
      </c>
    </row>
    <row r="99" spans="1:39" x14ac:dyDescent="0.2">
      <c r="A99" s="688"/>
      <c r="B99" s="699" t="s">
        <v>2880</v>
      </c>
      <c r="C99" s="701">
        <f t="shared" si="1"/>
        <v>44487</v>
      </c>
      <c r="D99" s="694">
        <v>1323</v>
      </c>
      <c r="E99" s="694">
        <v>1062</v>
      </c>
      <c r="F99" s="694">
        <v>131</v>
      </c>
      <c r="G99" s="688"/>
      <c r="H99" s="696">
        <f t="shared" si="0"/>
        <v>0.10483271375464684</v>
      </c>
    </row>
    <row r="100" spans="1:39" x14ac:dyDescent="0.2">
      <c r="A100" s="688"/>
      <c r="B100" s="700" t="s">
        <v>2879</v>
      </c>
      <c r="C100" s="701">
        <f t="shared" si="1"/>
        <v>44494</v>
      </c>
      <c r="D100" s="694">
        <v>1342</v>
      </c>
      <c r="E100" s="694">
        <v>1052</v>
      </c>
      <c r="F100" s="694">
        <v>135</v>
      </c>
      <c r="G100" s="688"/>
      <c r="H100" s="696">
        <f t="shared" si="0"/>
        <v>9.9017384731670446E-2</v>
      </c>
    </row>
    <row r="101" spans="1:39" x14ac:dyDescent="0.2">
      <c r="A101" s="688"/>
      <c r="B101" s="700" t="s">
        <v>2878</v>
      </c>
      <c r="C101" s="701">
        <f t="shared" si="1"/>
        <v>44501</v>
      </c>
      <c r="D101" s="694">
        <v>1298</v>
      </c>
      <c r="E101" s="694">
        <v>1079</v>
      </c>
      <c r="F101" s="694">
        <v>140</v>
      </c>
      <c r="G101" s="688"/>
      <c r="H101" s="696">
        <f t="shared" si="0"/>
        <v>0.10059612518628912</v>
      </c>
    </row>
    <row r="102" spans="1:39" x14ac:dyDescent="0.2">
      <c r="A102" s="688"/>
      <c r="B102" s="699" t="s">
        <v>2877</v>
      </c>
      <c r="C102" s="701">
        <f t="shared" si="1"/>
        <v>44508</v>
      </c>
      <c r="D102" s="694">
        <v>1338</v>
      </c>
      <c r="E102" s="694">
        <v>1105</v>
      </c>
      <c r="F102" s="694">
        <v>116</v>
      </c>
      <c r="G102" s="688"/>
      <c r="H102" s="696">
        <f t="shared" si="0"/>
        <v>0.10785824345146379</v>
      </c>
    </row>
    <row r="103" spans="1:39" x14ac:dyDescent="0.2">
      <c r="A103" s="688"/>
      <c r="B103" s="699" t="s">
        <v>2876</v>
      </c>
      <c r="C103" s="701">
        <f t="shared" si="1"/>
        <v>44515</v>
      </c>
      <c r="D103" s="694">
        <v>1277</v>
      </c>
      <c r="E103" s="694">
        <v>1139</v>
      </c>
      <c r="F103" s="694">
        <v>96</v>
      </c>
      <c r="G103" s="688"/>
      <c r="H103" s="696">
        <f t="shared" si="0"/>
        <v>8.6696562032884908E-2</v>
      </c>
    </row>
    <row r="104" spans="1:39" x14ac:dyDescent="0.2">
      <c r="A104" s="688"/>
      <c r="B104" s="700" t="s">
        <v>2875</v>
      </c>
      <c r="C104" s="701">
        <f t="shared" si="1"/>
        <v>44522</v>
      </c>
      <c r="D104" s="694">
        <v>1286</v>
      </c>
      <c r="E104" s="694">
        <v>1130</v>
      </c>
      <c r="F104" s="694">
        <v>98</v>
      </c>
      <c r="G104" s="688"/>
      <c r="H104" s="696">
        <f t="shared" si="0"/>
        <v>7.517619420516837E-2</v>
      </c>
    </row>
    <row r="105" spans="1:39" x14ac:dyDescent="0.2">
      <c r="A105" s="688"/>
      <c r="B105" s="700" t="s">
        <v>2874</v>
      </c>
      <c r="C105" s="701">
        <f t="shared" si="1"/>
        <v>44529</v>
      </c>
      <c r="D105" s="694">
        <v>1333</v>
      </c>
      <c r="E105" s="694">
        <v>1130</v>
      </c>
      <c r="F105" s="694">
        <v>91</v>
      </c>
      <c r="G105" s="688"/>
      <c r="H105" s="696">
        <f t="shared" si="0"/>
        <v>7.6205287713841371E-2</v>
      </c>
    </row>
    <row r="106" spans="1:39" x14ac:dyDescent="0.2">
      <c r="A106" s="688"/>
      <c r="B106" s="699" t="s">
        <v>2873</v>
      </c>
      <c r="C106" s="701">
        <f t="shared" si="1"/>
        <v>44536</v>
      </c>
      <c r="D106" s="694">
        <v>1326</v>
      </c>
      <c r="E106" s="694">
        <v>1140</v>
      </c>
      <c r="F106" s="694">
        <v>85</v>
      </c>
      <c r="G106" s="688"/>
      <c r="H106" s="696">
        <f t="shared" si="0"/>
        <v>6.826706676669167E-2</v>
      </c>
      <c r="T106" s="448"/>
      <c r="U106" s="448"/>
      <c r="V106" s="448"/>
      <c r="W106" s="448"/>
      <c r="X106" s="448"/>
      <c r="Y106" s="448"/>
      <c r="Z106" s="448"/>
      <c r="AA106" s="448"/>
      <c r="AB106" s="448"/>
      <c r="AC106" s="448"/>
      <c r="AD106" s="448"/>
      <c r="AE106" s="448"/>
      <c r="AF106" s="448"/>
      <c r="AG106" s="448"/>
      <c r="AH106" s="448"/>
      <c r="AI106" s="448"/>
      <c r="AJ106" s="448"/>
      <c r="AK106" s="448"/>
      <c r="AL106" s="448"/>
      <c r="AM106" s="448"/>
    </row>
    <row r="107" spans="1:39" x14ac:dyDescent="0.2">
      <c r="A107" s="688"/>
      <c r="B107" s="699" t="s">
        <v>2872</v>
      </c>
      <c r="C107" s="701">
        <f t="shared" si="1"/>
        <v>44543</v>
      </c>
      <c r="D107" s="694">
        <v>1359</v>
      </c>
      <c r="E107" s="694">
        <v>1236</v>
      </c>
      <c r="F107" s="694">
        <v>69</v>
      </c>
      <c r="G107" s="688"/>
      <c r="H107" s="696">
        <f t="shared" si="0"/>
        <v>6.4102564102564097E-2</v>
      </c>
    </row>
    <row r="108" spans="1:39" x14ac:dyDescent="0.2">
      <c r="A108" s="688"/>
      <c r="B108" s="700" t="s">
        <v>2871</v>
      </c>
      <c r="C108" s="701">
        <f t="shared" si="1"/>
        <v>44550</v>
      </c>
      <c r="D108" s="694">
        <v>1337</v>
      </c>
      <c r="E108" s="694">
        <v>1272</v>
      </c>
      <c r="F108" s="694">
        <v>53</v>
      </c>
      <c r="G108" s="688"/>
      <c r="H108" s="696">
        <f t="shared" si="0"/>
        <v>5.0772626931567331E-2</v>
      </c>
    </row>
    <row r="109" spans="1:39" x14ac:dyDescent="0.2">
      <c r="A109" s="688"/>
      <c r="B109" s="700" t="s">
        <v>2870</v>
      </c>
      <c r="C109" s="701">
        <f t="shared" si="1"/>
        <v>44557</v>
      </c>
      <c r="D109" s="694">
        <v>1085</v>
      </c>
      <c r="E109" s="694">
        <v>1061</v>
      </c>
      <c r="F109" s="694">
        <v>45</v>
      </c>
      <c r="G109" s="688"/>
      <c r="H109" s="696">
        <f t="shared" si="0"/>
        <v>3.9640987284966345E-2</v>
      </c>
    </row>
    <row r="110" spans="1:39" x14ac:dyDescent="0.2">
      <c r="A110" s="688">
        <v>2022</v>
      </c>
      <c r="B110" s="699" t="s">
        <v>2764</v>
      </c>
      <c r="C110" s="701">
        <f t="shared" si="1"/>
        <v>44564</v>
      </c>
      <c r="D110" s="694">
        <v>1231</v>
      </c>
      <c r="E110" s="694">
        <v>1391</v>
      </c>
      <c r="F110" s="694">
        <v>72</v>
      </c>
      <c r="G110" s="688"/>
      <c r="H110" s="696">
        <f t="shared" si="0"/>
        <v>4.1474654377880185E-2</v>
      </c>
    </row>
    <row r="111" spans="1:39" x14ac:dyDescent="0.2">
      <c r="A111" s="688"/>
      <c r="B111" s="700" t="s">
        <v>2765</v>
      </c>
      <c r="C111" s="701">
        <f t="shared" si="1"/>
        <v>44571</v>
      </c>
      <c r="D111" s="694">
        <v>1501</v>
      </c>
      <c r="E111" s="694">
        <v>1528</v>
      </c>
      <c r="F111" s="694">
        <v>132</v>
      </c>
      <c r="G111" s="688"/>
      <c r="H111" s="696">
        <f t="shared" si="0"/>
        <v>5.848903330625508E-2</v>
      </c>
    </row>
    <row r="112" spans="1:39" x14ac:dyDescent="0.2">
      <c r="B112" s="449"/>
    </row>
    <row r="113" spans="2:2" x14ac:dyDescent="0.2">
      <c r="B113" s="449"/>
    </row>
    <row r="114" spans="2:2" x14ac:dyDescent="0.2">
      <c r="B114" s="449"/>
    </row>
    <row r="115" spans="2:2" x14ac:dyDescent="0.2">
      <c r="B115" s="449"/>
    </row>
    <row r="116" spans="2:2" x14ac:dyDescent="0.2">
      <c r="B116" s="449"/>
    </row>
    <row r="117" spans="2:2" x14ac:dyDescent="0.2">
      <c r="B117" s="449"/>
    </row>
    <row r="118" spans="2:2" x14ac:dyDescent="0.2">
      <c r="B118" s="449"/>
    </row>
    <row r="119" spans="2:2" x14ac:dyDescent="0.2">
      <c r="B119" s="449"/>
    </row>
    <row r="120" spans="2:2" x14ac:dyDescent="0.2">
      <c r="B120" s="449"/>
    </row>
    <row r="121" spans="2:2" x14ac:dyDescent="0.2">
      <c r="B121" s="449"/>
    </row>
    <row r="122" spans="2:2" x14ac:dyDescent="0.2">
      <c r="B122" s="449"/>
    </row>
    <row r="123" spans="2:2" x14ac:dyDescent="0.2">
      <c r="B123" s="449"/>
    </row>
    <row r="124" spans="2:2" x14ac:dyDescent="0.2">
      <c r="B124" s="449"/>
    </row>
    <row r="125" spans="2:2" x14ac:dyDescent="0.2">
      <c r="B125" s="449"/>
    </row>
    <row r="126" spans="2:2" x14ac:dyDescent="0.2">
      <c r="B126" s="449"/>
    </row>
    <row r="127" spans="2:2" x14ac:dyDescent="0.2">
      <c r="B127" s="449"/>
    </row>
    <row r="128" spans="2:2" x14ac:dyDescent="0.2">
      <c r="B128" s="449"/>
    </row>
    <row r="129" spans="2:2" x14ac:dyDescent="0.2">
      <c r="B129" s="449"/>
    </row>
    <row r="130" spans="2:2" x14ac:dyDescent="0.2">
      <c r="B130" s="449"/>
    </row>
    <row r="131" spans="2:2" x14ac:dyDescent="0.2">
      <c r="B131" s="449"/>
    </row>
  </sheetData>
  <mergeCells count="2">
    <mergeCell ref="H1:I1"/>
    <mergeCell ref="B4:C4"/>
  </mergeCells>
  <hyperlinks>
    <hyperlink ref="H1" location="Contents!A1"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04"/>
  <sheetViews>
    <sheetView zoomScaleNormal="100" workbookViewId="0"/>
  </sheetViews>
  <sheetFormatPr defaultColWidth="9.140625" defaultRowHeight="12.75" x14ac:dyDescent="0.2"/>
  <cols>
    <col min="1" max="1" width="11.7109375" style="42" customWidth="1"/>
    <col min="2" max="57" width="9.140625" style="42"/>
    <col min="58" max="58" width="8.85546875" style="42" customWidth="1"/>
    <col min="59" max="60" width="8.140625" style="42" customWidth="1"/>
    <col min="61" max="61" width="8.5703125" style="42" customWidth="1"/>
    <col min="62" max="16384" width="9.140625" style="42"/>
  </cols>
  <sheetData>
    <row r="1" spans="1:88" ht="18" customHeight="1" x14ac:dyDescent="0.25">
      <c r="A1" s="474" t="s">
        <v>3031</v>
      </c>
      <c r="B1" s="474"/>
      <c r="C1" s="474"/>
      <c r="D1" s="474"/>
      <c r="E1" s="474"/>
      <c r="F1" s="474"/>
      <c r="G1" s="474"/>
      <c r="H1" s="475"/>
      <c r="I1" s="58"/>
      <c r="M1" s="151"/>
      <c r="N1" s="37"/>
    </row>
    <row r="2" spans="1:88" ht="15" customHeight="1" x14ac:dyDescent="0.25">
      <c r="A2" s="137"/>
      <c r="B2" s="137"/>
      <c r="C2" s="137"/>
      <c r="D2" s="137"/>
      <c r="E2" s="137"/>
      <c r="F2" s="137"/>
      <c r="G2" s="137"/>
      <c r="H2" s="136"/>
      <c r="I2" s="136"/>
      <c r="M2" s="481"/>
      <c r="N2" s="37"/>
      <c r="BS2" s="45"/>
      <c r="BT2" s="45"/>
      <c r="BU2" s="45"/>
      <c r="BV2" s="45"/>
      <c r="BW2" s="45"/>
      <c r="BX2" s="45"/>
      <c r="BY2" s="45"/>
      <c r="BZ2" s="45"/>
      <c r="CA2" s="45"/>
      <c r="CB2" s="45"/>
      <c r="CC2" s="45"/>
      <c r="CD2" s="45"/>
      <c r="CE2" s="45"/>
      <c r="CF2" s="45"/>
      <c r="CG2" s="45"/>
      <c r="CH2" s="45"/>
      <c r="CI2" s="45"/>
      <c r="CJ2" s="45"/>
    </row>
    <row r="3" spans="1:88" x14ac:dyDescent="0.2">
      <c r="M3" s="44"/>
    </row>
    <row r="4" spans="1:88" ht="12.75" customHeight="1" x14ac:dyDescent="0.2">
      <c r="A4" s="6" t="str">
        <f>CONCATENATE("Figure 4: Deaths involving COVID-19 by location of death, week 12 2020 to week ",Contents!A32, " 2022")</f>
        <v>Figure 4: Deaths involving COVID-19 by location of death, week 12 2020 to week 2 2022</v>
      </c>
    </row>
    <row r="5" spans="1:88" x14ac:dyDescent="0.2">
      <c r="C5" s="478" t="s">
        <v>3029</v>
      </c>
      <c r="H5" s="478" t="s">
        <v>3028</v>
      </c>
    </row>
    <row r="6" spans="1:88" ht="38.25" x14ac:dyDescent="0.2">
      <c r="A6" s="44"/>
      <c r="B6" s="480" t="s">
        <v>2763</v>
      </c>
      <c r="C6" s="479" t="s">
        <v>72</v>
      </c>
      <c r="D6" s="479" t="s">
        <v>74</v>
      </c>
      <c r="E6" s="479" t="s">
        <v>71</v>
      </c>
      <c r="F6" s="479" t="s">
        <v>73</v>
      </c>
      <c r="G6" s="479" t="s">
        <v>2818</v>
      </c>
      <c r="H6" s="479" t="s">
        <v>72</v>
      </c>
      <c r="I6" s="479" t="s">
        <v>74</v>
      </c>
      <c r="J6" s="479" t="s">
        <v>71</v>
      </c>
      <c r="K6" s="479" t="s">
        <v>73</v>
      </c>
    </row>
    <row r="7" spans="1:88" x14ac:dyDescent="0.2">
      <c r="A7" s="44">
        <v>2020</v>
      </c>
      <c r="B7" s="38" t="s">
        <v>2797</v>
      </c>
      <c r="C7" s="50">
        <v>1</v>
      </c>
      <c r="D7" s="50">
        <v>2</v>
      </c>
      <c r="E7" s="50">
        <v>8</v>
      </c>
      <c r="F7" s="50">
        <v>0</v>
      </c>
      <c r="G7" s="47">
        <v>11</v>
      </c>
      <c r="H7" s="48">
        <v>9.0909090909090912E-2</v>
      </c>
      <c r="I7" s="48">
        <v>0.18181818181818182</v>
      </c>
      <c r="J7" s="48">
        <v>0.72727272727272729</v>
      </c>
      <c r="K7" s="48">
        <v>0</v>
      </c>
    </row>
    <row r="8" spans="1:88" x14ac:dyDescent="0.2">
      <c r="A8" s="44"/>
      <c r="B8" s="38" t="s">
        <v>2798</v>
      </c>
      <c r="C8" s="50">
        <v>5</v>
      </c>
      <c r="D8" s="50">
        <v>14</v>
      </c>
      <c r="E8" s="50">
        <v>43</v>
      </c>
      <c r="F8" s="50">
        <v>0</v>
      </c>
      <c r="G8" s="47">
        <v>62</v>
      </c>
      <c r="H8" s="48">
        <v>8.0645161290322578E-2</v>
      </c>
      <c r="I8" s="48">
        <v>0.22580645161290322</v>
      </c>
      <c r="J8" s="48">
        <v>0.69354838709677424</v>
      </c>
      <c r="K8" s="48">
        <v>0</v>
      </c>
    </row>
    <row r="9" spans="1:88" x14ac:dyDescent="0.2">
      <c r="A9" s="44"/>
      <c r="B9" s="38" t="s">
        <v>2799</v>
      </c>
      <c r="C9" s="50">
        <v>49</v>
      </c>
      <c r="D9" s="50">
        <v>39</v>
      </c>
      <c r="E9" s="50">
        <v>193</v>
      </c>
      <c r="F9" s="50">
        <v>1</v>
      </c>
      <c r="G9" s="47">
        <v>282</v>
      </c>
      <c r="H9" s="48">
        <v>0.17375886524822695</v>
      </c>
      <c r="I9" s="48">
        <v>0.13829787234042554</v>
      </c>
      <c r="J9" s="48">
        <v>0.68439716312056742</v>
      </c>
      <c r="K9" s="48">
        <v>3.5460992907801418E-3</v>
      </c>
    </row>
    <row r="10" spans="1:88" x14ac:dyDescent="0.2">
      <c r="A10" s="44"/>
      <c r="B10" s="38" t="s">
        <v>2800</v>
      </c>
      <c r="C10" s="50">
        <v>189</v>
      </c>
      <c r="D10" s="50">
        <v>63</v>
      </c>
      <c r="E10" s="50">
        <v>357</v>
      </c>
      <c r="F10" s="50">
        <v>0</v>
      </c>
      <c r="G10" s="47">
        <v>609</v>
      </c>
      <c r="H10" s="48">
        <v>0.31034482758620691</v>
      </c>
      <c r="I10" s="48">
        <v>0.10344827586206896</v>
      </c>
      <c r="J10" s="48">
        <v>0.58620689655172409</v>
      </c>
      <c r="K10" s="48">
        <v>0</v>
      </c>
    </row>
    <row r="11" spans="1:88" x14ac:dyDescent="0.2">
      <c r="A11" s="44"/>
      <c r="B11" s="38" t="s">
        <v>2801</v>
      </c>
      <c r="C11" s="50">
        <v>302</v>
      </c>
      <c r="D11" s="50">
        <v>37</v>
      </c>
      <c r="E11" s="50">
        <v>311</v>
      </c>
      <c r="F11" s="50">
        <v>0</v>
      </c>
      <c r="G11" s="47">
        <v>650</v>
      </c>
      <c r="H11" s="48">
        <v>0.4646153846153846</v>
      </c>
      <c r="I11" s="48">
        <v>5.6923076923076923E-2</v>
      </c>
      <c r="J11" s="48">
        <v>0.47846153846153844</v>
      </c>
      <c r="K11" s="48">
        <v>0</v>
      </c>
    </row>
    <row r="12" spans="1:88" x14ac:dyDescent="0.2">
      <c r="A12" s="44"/>
      <c r="B12" s="38" t="s">
        <v>2802</v>
      </c>
      <c r="C12" s="50">
        <v>342</v>
      </c>
      <c r="D12" s="50">
        <v>44</v>
      </c>
      <c r="E12" s="50">
        <v>277</v>
      </c>
      <c r="F12" s="50">
        <v>0</v>
      </c>
      <c r="G12" s="47">
        <v>663</v>
      </c>
      <c r="H12" s="48">
        <v>0.51583710407239824</v>
      </c>
      <c r="I12" s="48">
        <v>6.636500754147813E-2</v>
      </c>
      <c r="J12" s="48">
        <v>0.41779788838612369</v>
      </c>
      <c r="K12" s="48">
        <v>0</v>
      </c>
    </row>
    <row r="13" spans="1:88" x14ac:dyDescent="0.2">
      <c r="A13" s="44"/>
      <c r="B13" s="38" t="s">
        <v>2803</v>
      </c>
      <c r="C13" s="50">
        <v>316</v>
      </c>
      <c r="D13" s="50">
        <v>18</v>
      </c>
      <c r="E13" s="50">
        <v>193</v>
      </c>
      <c r="F13" s="50">
        <v>0</v>
      </c>
      <c r="G13" s="47">
        <v>527</v>
      </c>
      <c r="H13" s="48">
        <v>0.59962049335863377</v>
      </c>
      <c r="I13" s="48">
        <v>3.4155597722960153E-2</v>
      </c>
      <c r="J13" s="48">
        <v>0.36622390891840606</v>
      </c>
      <c r="K13" s="48">
        <v>0</v>
      </c>
    </row>
    <row r="14" spans="1:88" x14ac:dyDescent="0.2">
      <c r="A14" s="44"/>
      <c r="B14" s="38" t="s">
        <v>2804</v>
      </c>
      <c r="C14" s="50">
        <v>239</v>
      </c>
      <c r="D14" s="50">
        <v>21</v>
      </c>
      <c r="E14" s="50">
        <v>153</v>
      </c>
      <c r="F14" s="50">
        <v>1</v>
      </c>
      <c r="G14" s="47">
        <v>414</v>
      </c>
      <c r="H14" s="48">
        <v>0.57729468599033817</v>
      </c>
      <c r="I14" s="48">
        <v>5.0724637681159424E-2</v>
      </c>
      <c r="J14" s="48">
        <v>0.36956521739130432</v>
      </c>
      <c r="K14" s="48">
        <v>2.4154589371980675E-3</v>
      </c>
    </row>
    <row r="15" spans="1:88" x14ac:dyDescent="0.2">
      <c r="A15" s="44"/>
      <c r="B15" s="38" t="s">
        <v>2805</v>
      </c>
      <c r="C15" s="50">
        <v>187</v>
      </c>
      <c r="D15" s="50">
        <v>19</v>
      </c>
      <c r="E15" s="50">
        <v>128</v>
      </c>
      <c r="F15" s="50">
        <v>2</v>
      </c>
      <c r="G15" s="47">
        <v>336</v>
      </c>
      <c r="H15" s="48">
        <v>0.55654761904761907</v>
      </c>
      <c r="I15" s="48">
        <v>5.6547619047619048E-2</v>
      </c>
      <c r="J15" s="48">
        <v>0.38095238095238093</v>
      </c>
      <c r="K15" s="48">
        <v>5.9523809523809521E-3</v>
      </c>
    </row>
    <row r="16" spans="1:88" x14ac:dyDescent="0.2">
      <c r="A16" s="44"/>
      <c r="B16" s="38" t="s">
        <v>2806</v>
      </c>
      <c r="C16" s="50">
        <v>124</v>
      </c>
      <c r="D16" s="50">
        <v>9</v>
      </c>
      <c r="E16" s="50">
        <v>95</v>
      </c>
      <c r="F16" s="50">
        <v>2</v>
      </c>
      <c r="G16" s="47">
        <v>230</v>
      </c>
      <c r="H16" s="48">
        <v>0.53913043478260869</v>
      </c>
      <c r="I16" s="48">
        <v>3.9130434782608699E-2</v>
      </c>
      <c r="J16" s="48">
        <v>0.41304347826086957</v>
      </c>
      <c r="K16" s="48">
        <v>8.6956521739130436E-3</v>
      </c>
    </row>
    <row r="17" spans="1:11" x14ac:dyDescent="0.2">
      <c r="A17" s="44"/>
      <c r="B17" s="38" t="s">
        <v>2807</v>
      </c>
      <c r="C17" s="50">
        <v>69</v>
      </c>
      <c r="D17" s="50">
        <v>7</v>
      </c>
      <c r="E17" s="50">
        <v>55</v>
      </c>
      <c r="F17" s="50">
        <v>0</v>
      </c>
      <c r="G17" s="47">
        <v>131</v>
      </c>
      <c r="H17" s="48">
        <v>0.52671755725190839</v>
      </c>
      <c r="I17" s="48">
        <v>5.3435114503816793E-2</v>
      </c>
      <c r="J17" s="48">
        <v>0.41984732824427479</v>
      </c>
      <c r="K17" s="48">
        <v>0</v>
      </c>
    </row>
    <row r="18" spans="1:11" x14ac:dyDescent="0.2">
      <c r="A18" s="44"/>
      <c r="B18" s="38" t="s">
        <v>2808</v>
      </c>
      <c r="C18" s="50">
        <v>43</v>
      </c>
      <c r="D18" s="50">
        <v>8</v>
      </c>
      <c r="E18" s="50">
        <v>39</v>
      </c>
      <c r="F18" s="50">
        <v>1</v>
      </c>
      <c r="G18" s="47">
        <v>91</v>
      </c>
      <c r="H18" s="48">
        <v>0.47252747252747251</v>
      </c>
      <c r="I18" s="48">
        <v>8.7912087912087919E-2</v>
      </c>
      <c r="J18" s="48">
        <v>0.42857142857142855</v>
      </c>
      <c r="K18" s="48">
        <v>1.098901098901099E-2</v>
      </c>
    </row>
    <row r="19" spans="1:11" x14ac:dyDescent="0.2">
      <c r="A19" s="44"/>
      <c r="B19" s="38" t="s">
        <v>2809</v>
      </c>
      <c r="C19" s="50">
        <v>34</v>
      </c>
      <c r="D19" s="50">
        <v>7</v>
      </c>
      <c r="E19" s="50">
        <v>26</v>
      </c>
      <c r="F19" s="50">
        <v>0</v>
      </c>
      <c r="G19" s="47">
        <v>67</v>
      </c>
      <c r="H19" s="48">
        <v>0.5074626865671642</v>
      </c>
      <c r="I19" s="48">
        <v>0.1044776119402985</v>
      </c>
      <c r="J19" s="48">
        <v>0.38805970149253732</v>
      </c>
      <c r="K19" s="48">
        <v>0</v>
      </c>
    </row>
    <row r="20" spans="1:11" x14ac:dyDescent="0.2">
      <c r="A20" s="44"/>
      <c r="B20" s="38" t="s">
        <v>2810</v>
      </c>
      <c r="C20" s="50">
        <v>20</v>
      </c>
      <c r="D20" s="50">
        <v>1</v>
      </c>
      <c r="E20" s="50">
        <v>28</v>
      </c>
      <c r="F20" s="50">
        <v>0</v>
      </c>
      <c r="G20" s="47">
        <v>49</v>
      </c>
      <c r="H20" s="48">
        <v>0.40816326530612246</v>
      </c>
      <c r="I20" s="48">
        <v>2.0408163265306121E-2</v>
      </c>
      <c r="J20" s="48">
        <v>0.5714285714285714</v>
      </c>
      <c r="K20" s="48">
        <v>0</v>
      </c>
    </row>
    <row r="21" spans="1:11" x14ac:dyDescent="0.2">
      <c r="A21" s="44"/>
      <c r="B21" s="38" t="s">
        <v>2811</v>
      </c>
      <c r="C21" s="50">
        <v>17</v>
      </c>
      <c r="D21" s="50">
        <v>3</v>
      </c>
      <c r="E21" s="50">
        <v>16</v>
      </c>
      <c r="F21" s="50">
        <v>0</v>
      </c>
      <c r="G21" s="47">
        <v>36</v>
      </c>
      <c r="H21" s="48">
        <v>0.47222222222222221</v>
      </c>
      <c r="I21" s="48">
        <v>8.3333333333333329E-2</v>
      </c>
      <c r="J21" s="48">
        <v>0.44444444444444442</v>
      </c>
      <c r="K21" s="48">
        <v>0</v>
      </c>
    </row>
    <row r="22" spans="1:11" x14ac:dyDescent="0.2">
      <c r="A22" s="44"/>
      <c r="B22" s="38" t="s">
        <v>2812</v>
      </c>
      <c r="C22" s="50">
        <v>6</v>
      </c>
      <c r="D22" s="50">
        <v>1</v>
      </c>
      <c r="E22" s="50">
        <v>12</v>
      </c>
      <c r="F22" s="50">
        <v>0</v>
      </c>
      <c r="G22" s="47">
        <v>19</v>
      </c>
      <c r="H22" s="48">
        <v>0.31578947368421051</v>
      </c>
      <c r="I22" s="48">
        <v>5.2631578947368418E-2</v>
      </c>
      <c r="J22" s="48">
        <v>0.63157894736842102</v>
      </c>
      <c r="K22" s="48">
        <v>0</v>
      </c>
    </row>
    <row r="23" spans="1:11" x14ac:dyDescent="0.2">
      <c r="A23" s="44"/>
      <c r="B23" s="38" t="s">
        <v>2813</v>
      </c>
      <c r="C23" s="50">
        <v>7</v>
      </c>
      <c r="D23" s="50">
        <v>1</v>
      </c>
      <c r="E23" s="50">
        <v>5</v>
      </c>
      <c r="F23" s="50">
        <v>0</v>
      </c>
      <c r="G23" s="47">
        <v>13</v>
      </c>
      <c r="H23" s="48">
        <v>0.53846153846153844</v>
      </c>
      <c r="I23" s="48">
        <v>7.6923076923076927E-2</v>
      </c>
      <c r="J23" s="48">
        <v>0.38461538461538464</v>
      </c>
      <c r="K23" s="48">
        <v>0</v>
      </c>
    </row>
    <row r="24" spans="1:11" x14ac:dyDescent="0.2">
      <c r="A24" s="44"/>
      <c r="B24" s="38" t="s">
        <v>2814</v>
      </c>
      <c r="C24" s="50">
        <v>3</v>
      </c>
      <c r="D24" s="50">
        <v>0</v>
      </c>
      <c r="E24" s="50">
        <v>3</v>
      </c>
      <c r="F24" s="50">
        <v>0</v>
      </c>
      <c r="G24" s="47">
        <v>6</v>
      </c>
      <c r="H24" s="48">
        <v>0.5</v>
      </c>
      <c r="I24" s="48">
        <v>0</v>
      </c>
      <c r="J24" s="48">
        <v>0.5</v>
      </c>
      <c r="K24" s="48">
        <v>0</v>
      </c>
    </row>
    <row r="25" spans="1:11" x14ac:dyDescent="0.2">
      <c r="A25" s="44"/>
      <c r="B25" s="38" t="s">
        <v>2815</v>
      </c>
      <c r="C25" s="50">
        <v>2</v>
      </c>
      <c r="D25" s="50">
        <v>2</v>
      </c>
      <c r="E25" s="50">
        <v>4</v>
      </c>
      <c r="F25" s="50">
        <v>0</v>
      </c>
      <c r="G25" s="47">
        <v>8</v>
      </c>
      <c r="H25" s="48">
        <v>0.25</v>
      </c>
      <c r="I25" s="48">
        <v>0.25</v>
      </c>
      <c r="J25" s="48">
        <v>0.5</v>
      </c>
      <c r="K25" s="48">
        <v>0</v>
      </c>
    </row>
    <row r="26" spans="1:11" x14ac:dyDescent="0.2">
      <c r="A26" s="44"/>
      <c r="B26" s="38" t="s">
        <v>2816</v>
      </c>
      <c r="C26" s="50">
        <v>2</v>
      </c>
      <c r="D26" s="50">
        <v>1</v>
      </c>
      <c r="E26" s="50">
        <v>3</v>
      </c>
      <c r="F26" s="50">
        <v>0</v>
      </c>
      <c r="G26" s="47">
        <v>6</v>
      </c>
      <c r="H26" s="48">
        <v>0.33333333333333331</v>
      </c>
      <c r="I26" s="48">
        <v>0.16666666666666666</v>
      </c>
      <c r="J26" s="48">
        <v>0.5</v>
      </c>
      <c r="K26" s="48">
        <v>0</v>
      </c>
    </row>
    <row r="27" spans="1:11" x14ac:dyDescent="0.2">
      <c r="A27" s="44"/>
      <c r="B27" s="38" t="s">
        <v>2817</v>
      </c>
      <c r="C27" s="50">
        <v>2</v>
      </c>
      <c r="D27" s="50">
        <v>1</v>
      </c>
      <c r="E27" s="50">
        <v>2</v>
      </c>
      <c r="F27" s="50">
        <v>0</v>
      </c>
      <c r="G27" s="47">
        <v>5</v>
      </c>
      <c r="H27" s="48">
        <v>0.4</v>
      </c>
      <c r="I27" s="48">
        <v>0.2</v>
      </c>
      <c r="J27" s="48">
        <v>0.4</v>
      </c>
      <c r="K27" s="48">
        <v>0</v>
      </c>
    </row>
    <row r="28" spans="1:11" x14ac:dyDescent="0.2">
      <c r="A28" s="44"/>
      <c r="B28" s="38" t="s">
        <v>2844</v>
      </c>
      <c r="C28" s="50">
        <v>1</v>
      </c>
      <c r="D28" s="50">
        <v>0</v>
      </c>
      <c r="E28" s="50">
        <v>2</v>
      </c>
      <c r="F28" s="50">
        <v>0</v>
      </c>
      <c r="G28" s="47">
        <v>3</v>
      </c>
      <c r="H28" s="48">
        <v>0.33333333333333331</v>
      </c>
      <c r="I28" s="48">
        <v>0</v>
      </c>
      <c r="J28" s="48">
        <v>0.66666666666666663</v>
      </c>
      <c r="K28" s="48">
        <v>0</v>
      </c>
    </row>
    <row r="29" spans="1:11" x14ac:dyDescent="0.2">
      <c r="A29" s="44"/>
      <c r="B29" s="38" t="s">
        <v>2845</v>
      </c>
      <c r="C29" s="50">
        <v>3</v>
      </c>
      <c r="D29" s="50">
        <v>0</v>
      </c>
      <c r="E29" s="50">
        <v>2</v>
      </c>
      <c r="F29" s="50">
        <v>0</v>
      </c>
      <c r="G29" s="47">
        <v>5</v>
      </c>
      <c r="H29" s="48">
        <v>0.6</v>
      </c>
      <c r="I29" s="48">
        <v>0</v>
      </c>
      <c r="J29" s="48">
        <v>0.4</v>
      </c>
      <c r="K29" s="48">
        <v>0</v>
      </c>
    </row>
    <row r="30" spans="1:11" x14ac:dyDescent="0.2">
      <c r="A30" s="44"/>
      <c r="B30" s="38" t="s">
        <v>2846</v>
      </c>
      <c r="C30" s="50">
        <v>3</v>
      </c>
      <c r="D30" s="50">
        <v>1</v>
      </c>
      <c r="E30" s="50">
        <v>3</v>
      </c>
      <c r="F30" s="50">
        <v>0</v>
      </c>
      <c r="G30" s="47">
        <v>7</v>
      </c>
      <c r="H30" s="48">
        <v>0.42857142857142855</v>
      </c>
      <c r="I30" s="48">
        <v>0.14285714285714285</v>
      </c>
      <c r="J30" s="48">
        <v>0.42857142857142855</v>
      </c>
      <c r="K30" s="48">
        <v>0</v>
      </c>
    </row>
    <row r="31" spans="1:11" x14ac:dyDescent="0.2">
      <c r="A31" s="44"/>
      <c r="B31" s="38" t="s">
        <v>2847</v>
      </c>
      <c r="C31" s="50">
        <v>0</v>
      </c>
      <c r="D31" s="50">
        <v>0</v>
      </c>
      <c r="E31" s="50">
        <v>2</v>
      </c>
      <c r="F31" s="50">
        <v>0</v>
      </c>
      <c r="G31" s="47">
        <v>2</v>
      </c>
      <c r="H31" s="48">
        <v>0</v>
      </c>
      <c r="I31" s="48">
        <v>0</v>
      </c>
      <c r="J31" s="48">
        <v>1</v>
      </c>
      <c r="K31" s="48">
        <v>0</v>
      </c>
    </row>
    <row r="32" spans="1:11" x14ac:dyDescent="0.2">
      <c r="A32" s="44"/>
      <c r="B32" s="38" t="s">
        <v>2848</v>
      </c>
      <c r="C32" s="50">
        <v>2</v>
      </c>
      <c r="D32" s="50">
        <v>0</v>
      </c>
      <c r="E32" s="50">
        <v>3</v>
      </c>
      <c r="F32" s="50">
        <v>0</v>
      </c>
      <c r="G32" s="47">
        <v>5</v>
      </c>
      <c r="H32" s="48">
        <v>0.4</v>
      </c>
      <c r="I32" s="48">
        <v>0</v>
      </c>
      <c r="J32" s="48">
        <v>0.6</v>
      </c>
      <c r="K32" s="48">
        <v>0</v>
      </c>
    </row>
    <row r="33" spans="1:11" x14ac:dyDescent="0.2">
      <c r="A33" s="44"/>
      <c r="B33" s="38" t="s">
        <v>2856</v>
      </c>
      <c r="C33" s="50">
        <v>3</v>
      </c>
      <c r="D33" s="50">
        <v>0</v>
      </c>
      <c r="E33" s="50">
        <v>8</v>
      </c>
      <c r="F33" s="50">
        <v>0</v>
      </c>
      <c r="G33" s="47">
        <v>11</v>
      </c>
      <c r="H33" s="48">
        <v>0.27272727272727271</v>
      </c>
      <c r="I33" s="48">
        <v>0</v>
      </c>
      <c r="J33" s="48">
        <v>0.72727272727272729</v>
      </c>
      <c r="K33" s="48">
        <v>0</v>
      </c>
    </row>
    <row r="34" spans="1:11" x14ac:dyDescent="0.2">
      <c r="A34" s="44"/>
      <c r="B34" s="38" t="s">
        <v>2857</v>
      </c>
      <c r="C34" s="50">
        <v>4</v>
      </c>
      <c r="D34" s="50">
        <v>1</v>
      </c>
      <c r="E34" s="50">
        <v>5</v>
      </c>
      <c r="F34" s="50">
        <v>0</v>
      </c>
      <c r="G34" s="47">
        <v>10</v>
      </c>
      <c r="H34" s="48">
        <v>0.4</v>
      </c>
      <c r="I34" s="48">
        <v>0.1</v>
      </c>
      <c r="J34" s="48">
        <v>0.5</v>
      </c>
      <c r="K34" s="48">
        <v>0</v>
      </c>
    </row>
    <row r="35" spans="1:11" x14ac:dyDescent="0.2">
      <c r="A35" s="44"/>
      <c r="B35" s="38" t="s">
        <v>2858</v>
      </c>
      <c r="C35" s="50">
        <v>6</v>
      </c>
      <c r="D35" s="50">
        <v>0</v>
      </c>
      <c r="E35" s="50">
        <v>13</v>
      </c>
      <c r="F35" s="50">
        <v>1</v>
      </c>
      <c r="G35" s="47">
        <v>20</v>
      </c>
      <c r="H35" s="48">
        <v>0.3</v>
      </c>
      <c r="I35" s="48">
        <v>0</v>
      </c>
      <c r="J35" s="48">
        <v>0.65</v>
      </c>
      <c r="K35" s="48">
        <v>0.05</v>
      </c>
    </row>
    <row r="36" spans="1:11" x14ac:dyDescent="0.2">
      <c r="A36" s="44"/>
      <c r="B36" s="38" t="s">
        <v>2859</v>
      </c>
      <c r="C36" s="50">
        <v>7</v>
      </c>
      <c r="D36" s="50">
        <v>1</v>
      </c>
      <c r="E36" s="50">
        <v>17</v>
      </c>
      <c r="F36" s="50">
        <v>0</v>
      </c>
      <c r="G36" s="47">
        <v>25</v>
      </c>
      <c r="H36" s="48">
        <v>0.28000000000000003</v>
      </c>
      <c r="I36" s="48">
        <v>0.04</v>
      </c>
      <c r="J36" s="48">
        <v>0.68</v>
      </c>
      <c r="K36" s="48">
        <v>0</v>
      </c>
    </row>
    <row r="37" spans="1:11" x14ac:dyDescent="0.2">
      <c r="A37" s="44"/>
      <c r="B37" s="38" t="s">
        <v>2892</v>
      </c>
      <c r="C37" s="50">
        <v>13</v>
      </c>
      <c r="D37" s="50">
        <v>5</v>
      </c>
      <c r="E37" s="50">
        <v>58</v>
      </c>
      <c r="F37" s="50">
        <v>0</v>
      </c>
      <c r="G37" s="47">
        <v>76</v>
      </c>
      <c r="H37" s="48">
        <v>0.17105263157894737</v>
      </c>
      <c r="I37" s="48">
        <v>6.5789473684210523E-2</v>
      </c>
      <c r="J37" s="48">
        <v>0.76315789473684215</v>
      </c>
      <c r="K37" s="48">
        <v>0</v>
      </c>
    </row>
    <row r="38" spans="1:11" x14ac:dyDescent="0.2">
      <c r="A38" s="44"/>
      <c r="B38" s="38" t="s">
        <v>2891</v>
      </c>
      <c r="C38" s="50">
        <v>18</v>
      </c>
      <c r="D38" s="50">
        <v>7</v>
      </c>
      <c r="E38" s="50">
        <v>82</v>
      </c>
      <c r="F38" s="50">
        <v>0</v>
      </c>
      <c r="G38" s="47">
        <v>107</v>
      </c>
      <c r="H38" s="48">
        <v>0.16822429906542055</v>
      </c>
      <c r="I38" s="48">
        <v>6.5420560747663545E-2</v>
      </c>
      <c r="J38" s="48">
        <v>0.76635514018691586</v>
      </c>
      <c r="K38" s="48">
        <v>0</v>
      </c>
    </row>
    <row r="39" spans="1:11" x14ac:dyDescent="0.2">
      <c r="A39" s="44"/>
      <c r="B39" s="38" t="s">
        <v>2890</v>
      </c>
      <c r="C39" s="50">
        <v>31</v>
      </c>
      <c r="D39" s="50">
        <v>9</v>
      </c>
      <c r="E39" s="50">
        <v>128</v>
      </c>
      <c r="F39" s="50">
        <v>0</v>
      </c>
      <c r="G39" s="47">
        <v>168</v>
      </c>
      <c r="H39" s="48">
        <v>0.18452380952380953</v>
      </c>
      <c r="I39" s="48">
        <v>5.3571428571428568E-2</v>
      </c>
      <c r="J39" s="48">
        <v>0.76190476190476186</v>
      </c>
      <c r="K39" s="48">
        <v>0</v>
      </c>
    </row>
    <row r="40" spans="1:11" x14ac:dyDescent="0.2">
      <c r="A40" s="44"/>
      <c r="B40" s="38" t="s">
        <v>2889</v>
      </c>
      <c r="C40" s="50">
        <v>53</v>
      </c>
      <c r="D40" s="50">
        <v>11</v>
      </c>
      <c r="E40" s="50">
        <v>144</v>
      </c>
      <c r="F40" s="50">
        <v>1</v>
      </c>
      <c r="G40" s="47">
        <v>209</v>
      </c>
      <c r="H40" s="48">
        <v>0.25358851674641147</v>
      </c>
      <c r="I40" s="48">
        <v>5.2631578947368418E-2</v>
      </c>
      <c r="J40" s="48">
        <v>0.68899521531100483</v>
      </c>
      <c r="K40" s="48">
        <v>4.7846889952153108E-3</v>
      </c>
    </row>
    <row r="41" spans="1:11" x14ac:dyDescent="0.2">
      <c r="A41" s="44"/>
      <c r="B41" s="38" t="s">
        <v>2888</v>
      </c>
      <c r="C41" s="50">
        <v>72</v>
      </c>
      <c r="D41" s="50">
        <v>9</v>
      </c>
      <c r="E41" s="50">
        <v>199</v>
      </c>
      <c r="F41" s="50">
        <v>0</v>
      </c>
      <c r="G41" s="47">
        <v>280</v>
      </c>
      <c r="H41" s="48">
        <v>0.25714285714285712</v>
      </c>
      <c r="I41" s="48">
        <v>3.214285714285714E-2</v>
      </c>
      <c r="J41" s="48">
        <v>0.71071428571428574</v>
      </c>
      <c r="K41" s="48">
        <v>0</v>
      </c>
    </row>
    <row r="42" spans="1:11" x14ac:dyDescent="0.2">
      <c r="A42" s="44"/>
      <c r="B42" s="38" t="s">
        <v>2887</v>
      </c>
      <c r="C42" s="50">
        <v>67</v>
      </c>
      <c r="D42" s="50">
        <v>20</v>
      </c>
      <c r="E42" s="50">
        <v>162</v>
      </c>
      <c r="F42" s="50">
        <v>0</v>
      </c>
      <c r="G42" s="47">
        <v>249</v>
      </c>
      <c r="H42" s="48">
        <v>0.26907630522088355</v>
      </c>
      <c r="I42" s="48">
        <v>8.0321285140562249E-2</v>
      </c>
      <c r="J42" s="48">
        <v>0.6506024096385542</v>
      </c>
      <c r="K42" s="48">
        <v>0</v>
      </c>
    </row>
    <row r="43" spans="1:11" x14ac:dyDescent="0.2">
      <c r="A43" s="44"/>
      <c r="B43" s="38" t="s">
        <v>2886</v>
      </c>
      <c r="C43" s="50">
        <v>75</v>
      </c>
      <c r="D43" s="50">
        <v>11</v>
      </c>
      <c r="E43" s="50">
        <v>165</v>
      </c>
      <c r="F43" s="50">
        <v>1</v>
      </c>
      <c r="G43" s="47">
        <v>252</v>
      </c>
      <c r="H43" s="48">
        <v>0.29761904761904762</v>
      </c>
      <c r="I43" s="48">
        <v>4.3650793650793648E-2</v>
      </c>
      <c r="J43" s="48">
        <v>0.65476190476190477</v>
      </c>
      <c r="K43" s="48">
        <v>3.968253968253968E-3</v>
      </c>
    </row>
    <row r="44" spans="1:11" x14ac:dyDescent="0.2">
      <c r="A44" s="44"/>
      <c r="B44" s="38" t="s">
        <v>2885</v>
      </c>
      <c r="C44" s="50">
        <v>78</v>
      </c>
      <c r="D44" s="50">
        <v>10</v>
      </c>
      <c r="E44" s="50">
        <v>145</v>
      </c>
      <c r="F44" s="50">
        <v>0</v>
      </c>
      <c r="G44" s="47">
        <v>233</v>
      </c>
      <c r="H44" s="48">
        <v>0.33476394849785407</v>
      </c>
      <c r="I44" s="48">
        <v>4.2918454935622317E-2</v>
      </c>
      <c r="J44" s="48">
        <v>0.62231759656652363</v>
      </c>
      <c r="K44" s="48">
        <v>0</v>
      </c>
    </row>
    <row r="45" spans="1:11" x14ac:dyDescent="0.2">
      <c r="A45" s="44"/>
      <c r="B45" s="38" t="s">
        <v>2884</v>
      </c>
      <c r="C45" s="50">
        <v>63</v>
      </c>
      <c r="D45" s="50">
        <v>8</v>
      </c>
      <c r="E45" s="50">
        <v>156</v>
      </c>
      <c r="F45" s="50">
        <v>0</v>
      </c>
      <c r="G45" s="47">
        <v>227</v>
      </c>
      <c r="H45" s="48">
        <v>0.27753303964757708</v>
      </c>
      <c r="I45" s="48">
        <v>3.5242290748898682E-2</v>
      </c>
      <c r="J45" s="48">
        <v>0.68722466960352424</v>
      </c>
      <c r="K45" s="48">
        <v>0</v>
      </c>
    </row>
    <row r="46" spans="1:11" x14ac:dyDescent="0.2">
      <c r="A46" s="44"/>
      <c r="B46" s="38" t="s">
        <v>2883</v>
      </c>
      <c r="C46" s="50">
        <v>74</v>
      </c>
      <c r="D46" s="50">
        <v>8</v>
      </c>
      <c r="E46" s="50">
        <v>126</v>
      </c>
      <c r="F46" s="50">
        <v>0</v>
      </c>
      <c r="G46" s="47">
        <v>208</v>
      </c>
      <c r="H46" s="48">
        <v>0.35576923076923078</v>
      </c>
      <c r="I46" s="48">
        <v>3.8461538461538464E-2</v>
      </c>
      <c r="J46" s="48">
        <v>0.60576923076923073</v>
      </c>
      <c r="K46" s="48">
        <v>0</v>
      </c>
    </row>
    <row r="47" spans="1:11" x14ac:dyDescent="0.2">
      <c r="A47" s="44"/>
      <c r="B47" s="38" t="s">
        <v>2882</v>
      </c>
      <c r="C47" s="50">
        <v>61</v>
      </c>
      <c r="D47" s="50">
        <v>11</v>
      </c>
      <c r="E47" s="50">
        <v>130</v>
      </c>
      <c r="F47" s="50">
        <v>1</v>
      </c>
      <c r="G47" s="47">
        <v>203</v>
      </c>
      <c r="H47" s="48">
        <v>0.30049261083743845</v>
      </c>
      <c r="I47" s="48">
        <v>5.4187192118226604E-2</v>
      </c>
      <c r="J47" s="48">
        <v>0.64039408866995073</v>
      </c>
      <c r="K47" s="48">
        <v>4.9261083743842365E-3</v>
      </c>
    </row>
    <row r="48" spans="1:11" x14ac:dyDescent="0.2">
      <c r="A48" s="44"/>
      <c r="B48" s="38" t="s">
        <v>2881</v>
      </c>
      <c r="C48" s="50">
        <v>63</v>
      </c>
      <c r="D48" s="50">
        <v>9</v>
      </c>
      <c r="E48" s="50">
        <v>115</v>
      </c>
      <c r="F48" s="50">
        <v>0</v>
      </c>
      <c r="G48" s="47">
        <v>187</v>
      </c>
      <c r="H48" s="48">
        <v>0.33689839572192515</v>
      </c>
      <c r="I48" s="48">
        <v>4.8128342245989303E-2</v>
      </c>
      <c r="J48" s="48">
        <v>0.61497326203208558</v>
      </c>
      <c r="K48" s="48">
        <v>0</v>
      </c>
    </row>
    <row r="49" spans="1:11" x14ac:dyDescent="0.2">
      <c r="A49" s="44"/>
      <c r="B49" s="38" t="s">
        <v>2901</v>
      </c>
      <c r="C49" s="47">
        <v>116</v>
      </c>
      <c r="D49" s="47">
        <v>19</v>
      </c>
      <c r="E49" s="47">
        <v>256</v>
      </c>
      <c r="F49" s="47">
        <v>1</v>
      </c>
      <c r="G49" s="47">
        <v>392</v>
      </c>
      <c r="H49" s="48">
        <f>C49/$G49</f>
        <v>0.29591836734693877</v>
      </c>
      <c r="I49" s="48">
        <f t="shared" ref="I49:K49" si="0">D49/$G49</f>
        <v>4.8469387755102039E-2</v>
      </c>
      <c r="J49" s="48">
        <f t="shared" si="0"/>
        <v>0.65306122448979587</v>
      </c>
      <c r="K49" s="48">
        <f t="shared" si="0"/>
        <v>2.5510204081632651E-3</v>
      </c>
    </row>
    <row r="50" spans="1:11" x14ac:dyDescent="0.2">
      <c r="A50" s="44"/>
      <c r="B50" s="38" t="s">
        <v>2902</v>
      </c>
      <c r="C50" s="47">
        <v>99</v>
      </c>
      <c r="D50" s="47">
        <v>26</v>
      </c>
      <c r="E50" s="47">
        <v>244</v>
      </c>
      <c r="F50" s="47">
        <v>4</v>
      </c>
      <c r="G50" s="47">
        <v>373</v>
      </c>
      <c r="H50" s="48">
        <f t="shared" ref="H50:H102" si="1">C50/$G50</f>
        <v>0.26541554959785524</v>
      </c>
      <c r="I50" s="48">
        <f t="shared" ref="I50:I102" si="2">D50/$G50</f>
        <v>6.9705093833780166E-2</v>
      </c>
      <c r="J50" s="48">
        <f t="shared" ref="J50:J102" si="3">E50/$G50</f>
        <v>0.65415549597855227</v>
      </c>
      <c r="K50" s="48">
        <f t="shared" ref="K50:K102" si="4">F50/$G50</f>
        <v>1.0723860589812333E-2</v>
      </c>
    </row>
    <row r="51" spans="1:11" x14ac:dyDescent="0.2">
      <c r="A51" s="44"/>
      <c r="B51" s="38" t="s">
        <v>2906</v>
      </c>
      <c r="C51" s="47">
        <v>111</v>
      </c>
      <c r="D51" s="47">
        <v>35</v>
      </c>
      <c r="E51" s="47">
        <v>298</v>
      </c>
      <c r="F51" s="47">
        <v>8</v>
      </c>
      <c r="G51" s="47">
        <v>452</v>
      </c>
      <c r="H51" s="48">
        <f t="shared" si="1"/>
        <v>0.24557522123893805</v>
      </c>
      <c r="I51" s="48">
        <f t="shared" si="2"/>
        <v>7.7433628318584066E-2</v>
      </c>
      <c r="J51" s="48">
        <f t="shared" si="3"/>
        <v>0.65929203539823011</v>
      </c>
      <c r="K51" s="48">
        <f t="shared" si="4"/>
        <v>1.7699115044247787E-2</v>
      </c>
    </row>
    <row r="52" spans="1:11" x14ac:dyDescent="0.2">
      <c r="A52" s="44"/>
      <c r="B52" s="38" t="s">
        <v>2907</v>
      </c>
      <c r="C52" s="47">
        <v>98</v>
      </c>
      <c r="D52" s="47">
        <v>40</v>
      </c>
      <c r="E52" s="47">
        <v>302</v>
      </c>
      <c r="F52" s="47">
        <v>4</v>
      </c>
      <c r="G52" s="47">
        <v>444</v>
      </c>
      <c r="H52" s="48">
        <f t="shared" si="1"/>
        <v>0.22072072072072071</v>
      </c>
      <c r="I52" s="48">
        <f t="shared" si="2"/>
        <v>9.0090090090090086E-2</v>
      </c>
      <c r="J52" s="48">
        <f t="shared" si="3"/>
        <v>0.68018018018018023</v>
      </c>
      <c r="K52" s="48">
        <f t="shared" si="4"/>
        <v>9.0090090090090089E-3</v>
      </c>
    </row>
    <row r="53" spans="1:11" x14ac:dyDescent="0.2">
      <c r="A53" s="44"/>
      <c r="B53" s="38" t="s">
        <v>2908</v>
      </c>
      <c r="C53" s="47">
        <v>69</v>
      </c>
      <c r="D53" s="47">
        <v>23</v>
      </c>
      <c r="E53" s="47">
        <v>282</v>
      </c>
      <c r="F53" s="47">
        <v>3</v>
      </c>
      <c r="G53" s="47">
        <v>377</v>
      </c>
      <c r="H53" s="48">
        <f t="shared" si="1"/>
        <v>0.1830238726790451</v>
      </c>
      <c r="I53" s="48">
        <f t="shared" si="2"/>
        <v>6.1007957559681698E-2</v>
      </c>
      <c r="J53" s="48">
        <f t="shared" si="3"/>
        <v>0.74801061007957559</v>
      </c>
      <c r="K53" s="48">
        <f t="shared" si="4"/>
        <v>7.9575596816976128E-3</v>
      </c>
    </row>
    <row r="54" spans="1:11" x14ac:dyDescent="0.2">
      <c r="A54" s="44"/>
      <c r="B54" s="38" t="s">
        <v>2909</v>
      </c>
      <c r="C54" s="47">
        <v>42</v>
      </c>
      <c r="D54" s="47">
        <v>14</v>
      </c>
      <c r="E54" s="47">
        <v>269</v>
      </c>
      <c r="F54" s="47">
        <v>0</v>
      </c>
      <c r="G54" s="47">
        <v>325</v>
      </c>
      <c r="H54" s="48">
        <f t="shared" si="1"/>
        <v>0.12923076923076923</v>
      </c>
      <c r="I54" s="48">
        <f t="shared" si="2"/>
        <v>4.3076923076923075E-2</v>
      </c>
      <c r="J54" s="48">
        <f t="shared" si="3"/>
        <v>0.82769230769230773</v>
      </c>
      <c r="K54" s="48">
        <f t="shared" si="4"/>
        <v>0</v>
      </c>
    </row>
    <row r="55" spans="1:11" x14ac:dyDescent="0.2">
      <c r="A55" s="44"/>
      <c r="B55" s="38" t="s">
        <v>2939</v>
      </c>
      <c r="C55" s="47">
        <v>34</v>
      </c>
      <c r="D55" s="47">
        <v>20</v>
      </c>
      <c r="E55" s="47">
        <v>236</v>
      </c>
      <c r="F55" s="47">
        <v>1</v>
      </c>
      <c r="G55" s="47">
        <v>291</v>
      </c>
      <c r="H55" s="48">
        <f t="shared" si="1"/>
        <v>0.11683848797250859</v>
      </c>
      <c r="I55" s="48">
        <f t="shared" si="2"/>
        <v>6.8728522336769765E-2</v>
      </c>
      <c r="J55" s="48">
        <f t="shared" si="3"/>
        <v>0.81099656357388317</v>
      </c>
      <c r="K55" s="48">
        <f t="shared" si="4"/>
        <v>3.4364261168384879E-3</v>
      </c>
    </row>
    <row r="56" spans="1:11" x14ac:dyDescent="0.2">
      <c r="A56" s="44"/>
      <c r="B56" s="38" t="s">
        <v>2940</v>
      </c>
      <c r="C56" s="47">
        <v>26</v>
      </c>
      <c r="D56" s="47">
        <v>14</v>
      </c>
      <c r="E56" s="47">
        <v>190</v>
      </c>
      <c r="F56" s="47">
        <v>0</v>
      </c>
      <c r="G56" s="47">
        <v>230</v>
      </c>
      <c r="H56" s="48">
        <f t="shared" si="1"/>
        <v>0.11304347826086956</v>
      </c>
      <c r="I56" s="48">
        <f t="shared" si="2"/>
        <v>6.0869565217391307E-2</v>
      </c>
      <c r="J56" s="48">
        <f t="shared" si="3"/>
        <v>0.82608695652173914</v>
      </c>
      <c r="K56" s="48">
        <f t="shared" si="4"/>
        <v>0</v>
      </c>
    </row>
    <row r="57" spans="1:11" x14ac:dyDescent="0.2">
      <c r="A57" s="44"/>
      <c r="B57" s="38" t="s">
        <v>2941</v>
      </c>
      <c r="C57" s="47">
        <v>14</v>
      </c>
      <c r="D57" s="47">
        <v>8</v>
      </c>
      <c r="E57" s="47">
        <v>120</v>
      </c>
      <c r="F57" s="47">
        <v>0</v>
      </c>
      <c r="G57" s="47">
        <v>142</v>
      </c>
      <c r="H57" s="48">
        <f t="shared" si="1"/>
        <v>9.8591549295774641E-2</v>
      </c>
      <c r="I57" s="48">
        <f t="shared" si="2"/>
        <v>5.6338028169014086E-2</v>
      </c>
      <c r="J57" s="48">
        <f t="shared" si="3"/>
        <v>0.84507042253521125</v>
      </c>
      <c r="K57" s="48">
        <f t="shared" si="4"/>
        <v>0</v>
      </c>
    </row>
    <row r="58" spans="1:11" x14ac:dyDescent="0.2">
      <c r="A58" s="44"/>
      <c r="B58" s="38" t="s">
        <v>2935</v>
      </c>
      <c r="C58" s="47">
        <v>14</v>
      </c>
      <c r="D58" s="47">
        <v>4</v>
      </c>
      <c r="E58" s="47">
        <v>86</v>
      </c>
      <c r="F58" s="47">
        <v>0</v>
      </c>
      <c r="G58" s="47">
        <v>104</v>
      </c>
      <c r="H58" s="48">
        <f t="shared" si="1"/>
        <v>0.13461538461538461</v>
      </c>
      <c r="I58" s="48">
        <f t="shared" si="2"/>
        <v>3.8461538461538464E-2</v>
      </c>
      <c r="J58" s="48">
        <f t="shared" si="3"/>
        <v>0.82692307692307687</v>
      </c>
      <c r="K58" s="48">
        <f t="shared" si="4"/>
        <v>0</v>
      </c>
    </row>
    <row r="59" spans="1:11" x14ac:dyDescent="0.2">
      <c r="A59" s="44"/>
      <c r="B59" s="38" t="s">
        <v>2950</v>
      </c>
      <c r="C59" s="47">
        <v>6</v>
      </c>
      <c r="D59" s="47">
        <v>8</v>
      </c>
      <c r="E59" s="47">
        <v>54</v>
      </c>
      <c r="F59" s="47">
        <v>0</v>
      </c>
      <c r="G59" s="47">
        <v>68</v>
      </c>
      <c r="H59" s="48">
        <f t="shared" si="1"/>
        <v>8.8235294117647065E-2</v>
      </c>
      <c r="I59" s="48">
        <f t="shared" si="2"/>
        <v>0.11764705882352941</v>
      </c>
      <c r="J59" s="48">
        <f t="shared" si="3"/>
        <v>0.79411764705882348</v>
      </c>
      <c r="K59" s="48">
        <f t="shared" si="4"/>
        <v>0</v>
      </c>
    </row>
    <row r="60" spans="1:11" x14ac:dyDescent="0.2">
      <c r="A60" s="44"/>
      <c r="B60" s="38" t="s">
        <v>2797</v>
      </c>
      <c r="C60" s="47">
        <v>5</v>
      </c>
      <c r="D60" s="47">
        <v>13</v>
      </c>
      <c r="E60" s="47">
        <v>44</v>
      </c>
      <c r="F60" s="47">
        <v>0</v>
      </c>
      <c r="G60" s="47">
        <v>62</v>
      </c>
      <c r="H60" s="48">
        <f t="shared" si="1"/>
        <v>8.0645161290322578E-2</v>
      </c>
      <c r="I60" s="48">
        <f t="shared" si="2"/>
        <v>0.20967741935483872</v>
      </c>
      <c r="J60" s="48">
        <f t="shared" si="3"/>
        <v>0.70967741935483875</v>
      </c>
      <c r="K60" s="48">
        <f t="shared" si="4"/>
        <v>0</v>
      </c>
    </row>
    <row r="61" spans="1:11" x14ac:dyDescent="0.2">
      <c r="A61" s="44"/>
      <c r="B61" s="38" t="s">
        <v>2798</v>
      </c>
      <c r="C61" s="47">
        <v>4</v>
      </c>
      <c r="D61" s="47">
        <v>5</v>
      </c>
      <c r="E61" s="47">
        <v>29</v>
      </c>
      <c r="F61" s="47">
        <v>0</v>
      </c>
      <c r="G61" s="47">
        <v>38</v>
      </c>
      <c r="H61" s="48">
        <f t="shared" si="1"/>
        <v>0.10526315789473684</v>
      </c>
      <c r="I61" s="48">
        <f t="shared" si="2"/>
        <v>0.13157894736842105</v>
      </c>
      <c r="J61" s="48">
        <f t="shared" si="3"/>
        <v>0.76315789473684215</v>
      </c>
      <c r="K61" s="48">
        <f t="shared" si="4"/>
        <v>0</v>
      </c>
    </row>
    <row r="62" spans="1:11" x14ac:dyDescent="0.2">
      <c r="A62" s="44"/>
      <c r="B62" s="38" t="s">
        <v>2799</v>
      </c>
      <c r="C62" s="47">
        <v>5</v>
      </c>
      <c r="D62" s="47">
        <v>3</v>
      </c>
      <c r="E62" s="47">
        <v>26</v>
      </c>
      <c r="F62" s="47">
        <v>0</v>
      </c>
      <c r="G62" s="47">
        <v>34</v>
      </c>
      <c r="H62" s="48">
        <f t="shared" si="1"/>
        <v>0.14705882352941177</v>
      </c>
      <c r="I62" s="48">
        <f t="shared" si="2"/>
        <v>8.8235294117647065E-2</v>
      </c>
      <c r="J62" s="48">
        <f t="shared" si="3"/>
        <v>0.76470588235294112</v>
      </c>
      <c r="K62" s="48">
        <f t="shared" si="4"/>
        <v>0</v>
      </c>
    </row>
    <row r="63" spans="1:11" x14ac:dyDescent="0.2">
      <c r="A63" s="44"/>
      <c r="B63" s="38" t="s">
        <v>2800</v>
      </c>
      <c r="C63" s="47">
        <v>6</v>
      </c>
      <c r="D63" s="47">
        <v>3</v>
      </c>
      <c r="E63" s="47">
        <v>15</v>
      </c>
      <c r="F63" s="47">
        <v>0</v>
      </c>
      <c r="G63" s="47">
        <v>24</v>
      </c>
      <c r="H63" s="48">
        <f t="shared" si="1"/>
        <v>0.25</v>
      </c>
      <c r="I63" s="48">
        <f t="shared" si="2"/>
        <v>0.125</v>
      </c>
      <c r="J63" s="48">
        <f t="shared" si="3"/>
        <v>0.625</v>
      </c>
      <c r="K63" s="48">
        <f t="shared" si="4"/>
        <v>0</v>
      </c>
    </row>
    <row r="64" spans="1:11" x14ac:dyDescent="0.2">
      <c r="A64" s="44"/>
      <c r="B64" s="38" t="s">
        <v>2801</v>
      </c>
      <c r="C64" s="47">
        <v>3</v>
      </c>
      <c r="D64" s="47">
        <v>2</v>
      </c>
      <c r="E64" s="47">
        <v>18</v>
      </c>
      <c r="F64" s="47">
        <v>0</v>
      </c>
      <c r="G64" s="47">
        <v>23</v>
      </c>
      <c r="H64" s="48">
        <f t="shared" si="1"/>
        <v>0.13043478260869565</v>
      </c>
      <c r="I64" s="48">
        <f t="shared" si="2"/>
        <v>8.6956521739130432E-2</v>
      </c>
      <c r="J64" s="48">
        <f t="shared" si="3"/>
        <v>0.78260869565217395</v>
      </c>
      <c r="K64" s="48">
        <f t="shared" si="4"/>
        <v>0</v>
      </c>
    </row>
    <row r="65" spans="1:11" x14ac:dyDescent="0.2">
      <c r="A65" s="44"/>
      <c r="B65" s="38" t="s">
        <v>2802</v>
      </c>
      <c r="C65" s="47">
        <v>7</v>
      </c>
      <c r="D65" s="47">
        <v>1</v>
      </c>
      <c r="E65" s="47">
        <v>11</v>
      </c>
      <c r="F65" s="47">
        <v>0</v>
      </c>
      <c r="G65" s="47">
        <v>19</v>
      </c>
      <c r="H65" s="48">
        <f t="shared" si="1"/>
        <v>0.36842105263157893</v>
      </c>
      <c r="I65" s="48">
        <f t="shared" si="2"/>
        <v>5.2631578947368418E-2</v>
      </c>
      <c r="J65" s="48">
        <f t="shared" si="3"/>
        <v>0.57894736842105265</v>
      </c>
      <c r="K65" s="48">
        <f t="shared" si="4"/>
        <v>0</v>
      </c>
    </row>
    <row r="66" spans="1:11" x14ac:dyDescent="0.2">
      <c r="A66" s="44"/>
      <c r="B66" s="38" t="s">
        <v>2803</v>
      </c>
      <c r="C66" s="47">
        <v>1</v>
      </c>
      <c r="D66" s="47">
        <v>1</v>
      </c>
      <c r="E66" s="47">
        <v>5</v>
      </c>
      <c r="F66" s="47">
        <v>0</v>
      </c>
      <c r="G66" s="47">
        <v>7</v>
      </c>
      <c r="H66" s="48">
        <f t="shared" si="1"/>
        <v>0.14285714285714285</v>
      </c>
      <c r="I66" s="48">
        <f t="shared" si="2"/>
        <v>0.14285714285714285</v>
      </c>
      <c r="J66" s="48">
        <f t="shared" si="3"/>
        <v>0.7142857142857143</v>
      </c>
      <c r="K66" s="48">
        <f t="shared" si="4"/>
        <v>0</v>
      </c>
    </row>
    <row r="67" spans="1:11" x14ac:dyDescent="0.2">
      <c r="A67" s="44"/>
      <c r="B67" s="38" t="s">
        <v>2804</v>
      </c>
      <c r="C67" s="47">
        <v>1</v>
      </c>
      <c r="D67" s="47">
        <v>1</v>
      </c>
      <c r="E67" s="47">
        <v>4</v>
      </c>
      <c r="F67" s="47">
        <v>0</v>
      </c>
      <c r="G67" s="47">
        <v>6</v>
      </c>
      <c r="H67" s="48">
        <f t="shared" si="1"/>
        <v>0.16666666666666666</v>
      </c>
      <c r="I67" s="48">
        <f t="shared" si="2"/>
        <v>0.16666666666666666</v>
      </c>
      <c r="J67" s="48">
        <f t="shared" si="3"/>
        <v>0.66666666666666663</v>
      </c>
      <c r="K67" s="48">
        <f t="shared" si="4"/>
        <v>0</v>
      </c>
    </row>
    <row r="68" spans="1:11" x14ac:dyDescent="0.2">
      <c r="A68" s="44"/>
      <c r="B68" s="476" t="s">
        <v>2805</v>
      </c>
      <c r="C68" s="47">
        <v>1</v>
      </c>
      <c r="D68" s="47">
        <v>1</v>
      </c>
      <c r="E68" s="47">
        <v>2</v>
      </c>
      <c r="F68" s="47">
        <v>0</v>
      </c>
      <c r="G68" s="47">
        <v>4</v>
      </c>
      <c r="H68" s="48">
        <f t="shared" si="1"/>
        <v>0.25</v>
      </c>
      <c r="I68" s="48">
        <f t="shared" si="2"/>
        <v>0.25</v>
      </c>
      <c r="J68" s="48">
        <f t="shared" si="3"/>
        <v>0.5</v>
      </c>
      <c r="K68" s="48">
        <f t="shared" si="4"/>
        <v>0</v>
      </c>
    </row>
    <row r="69" spans="1:11" x14ac:dyDescent="0.2">
      <c r="A69" s="44"/>
      <c r="B69" s="476" t="s">
        <v>2806</v>
      </c>
      <c r="C69" s="47">
        <v>0</v>
      </c>
      <c r="D69" s="47">
        <v>2</v>
      </c>
      <c r="E69" s="47">
        <v>6</v>
      </c>
      <c r="F69" s="47">
        <v>0</v>
      </c>
      <c r="G69" s="47">
        <v>8</v>
      </c>
      <c r="H69" s="48">
        <f t="shared" si="1"/>
        <v>0</v>
      </c>
      <c r="I69" s="48">
        <f t="shared" si="2"/>
        <v>0.25</v>
      </c>
      <c r="J69" s="48">
        <f t="shared" si="3"/>
        <v>0.75</v>
      </c>
      <c r="K69" s="48">
        <f t="shared" si="4"/>
        <v>0</v>
      </c>
    </row>
    <row r="70" spans="1:11" x14ac:dyDescent="0.2">
      <c r="A70" s="44"/>
      <c r="B70" s="476" t="s">
        <v>2807</v>
      </c>
      <c r="C70" s="47">
        <v>1</v>
      </c>
      <c r="D70" s="47">
        <v>0</v>
      </c>
      <c r="E70" s="47">
        <v>7</v>
      </c>
      <c r="F70" s="47">
        <v>0</v>
      </c>
      <c r="G70" s="47">
        <v>8</v>
      </c>
      <c r="H70" s="48">
        <f t="shared" si="1"/>
        <v>0.125</v>
      </c>
      <c r="I70" s="48">
        <f t="shared" si="2"/>
        <v>0</v>
      </c>
      <c r="J70" s="48">
        <f t="shared" si="3"/>
        <v>0.875</v>
      </c>
      <c r="K70" s="48">
        <f t="shared" si="4"/>
        <v>0</v>
      </c>
    </row>
    <row r="71" spans="1:11" x14ac:dyDescent="0.2">
      <c r="A71" s="44"/>
      <c r="B71" s="476" t="s">
        <v>2808</v>
      </c>
      <c r="C71" s="47">
        <v>4</v>
      </c>
      <c r="D71" s="47">
        <v>0</v>
      </c>
      <c r="E71" s="47">
        <v>3</v>
      </c>
      <c r="F71" s="47">
        <v>0</v>
      </c>
      <c r="G71" s="47">
        <v>7</v>
      </c>
      <c r="H71" s="48">
        <f t="shared" si="1"/>
        <v>0.5714285714285714</v>
      </c>
      <c r="I71" s="48">
        <f t="shared" si="2"/>
        <v>0</v>
      </c>
      <c r="J71" s="48">
        <f t="shared" si="3"/>
        <v>0.42857142857142855</v>
      </c>
      <c r="K71" s="48">
        <f t="shared" si="4"/>
        <v>0</v>
      </c>
    </row>
    <row r="72" spans="1:11" x14ac:dyDescent="0.2">
      <c r="A72" s="44"/>
      <c r="B72" s="38" t="s">
        <v>2809</v>
      </c>
      <c r="C72" s="47">
        <v>1</v>
      </c>
      <c r="D72" s="47">
        <v>2</v>
      </c>
      <c r="E72" s="47">
        <v>10</v>
      </c>
      <c r="F72" s="47">
        <v>0</v>
      </c>
      <c r="G72" s="47">
        <v>13</v>
      </c>
      <c r="H72" s="48">
        <f t="shared" si="1"/>
        <v>7.6923076923076927E-2</v>
      </c>
      <c r="I72" s="48">
        <f t="shared" si="2"/>
        <v>0.15384615384615385</v>
      </c>
      <c r="J72" s="48">
        <f t="shared" si="3"/>
        <v>0.76923076923076927</v>
      </c>
      <c r="K72" s="48">
        <f t="shared" si="4"/>
        <v>0</v>
      </c>
    </row>
    <row r="73" spans="1:11" x14ac:dyDescent="0.2">
      <c r="A73" s="44"/>
      <c r="B73" s="38" t="s">
        <v>2810</v>
      </c>
      <c r="C73" s="47">
        <v>0</v>
      </c>
      <c r="D73" s="47">
        <v>3</v>
      </c>
      <c r="E73" s="47">
        <v>14</v>
      </c>
      <c r="F73" s="47">
        <v>0</v>
      </c>
      <c r="G73" s="47">
        <v>17</v>
      </c>
      <c r="H73" s="48">
        <f t="shared" si="1"/>
        <v>0</v>
      </c>
      <c r="I73" s="48">
        <f t="shared" si="2"/>
        <v>0.17647058823529413</v>
      </c>
      <c r="J73" s="48">
        <f t="shared" si="3"/>
        <v>0.82352941176470584</v>
      </c>
      <c r="K73" s="48">
        <f t="shared" si="4"/>
        <v>0</v>
      </c>
    </row>
    <row r="74" spans="1:11" x14ac:dyDescent="0.2">
      <c r="A74" s="44"/>
      <c r="B74" s="38" t="s">
        <v>2811</v>
      </c>
      <c r="C74" s="47">
        <v>4</v>
      </c>
      <c r="D74" s="47">
        <v>2</v>
      </c>
      <c r="E74" s="47">
        <v>16</v>
      </c>
      <c r="F74" s="47">
        <v>0</v>
      </c>
      <c r="G74" s="47">
        <v>22</v>
      </c>
      <c r="H74" s="48">
        <f t="shared" si="1"/>
        <v>0.18181818181818182</v>
      </c>
      <c r="I74" s="48">
        <f t="shared" si="2"/>
        <v>9.0909090909090912E-2</v>
      </c>
      <c r="J74" s="48">
        <f t="shared" si="3"/>
        <v>0.72727272727272729</v>
      </c>
      <c r="K74" s="48">
        <f t="shared" si="4"/>
        <v>0</v>
      </c>
    </row>
    <row r="75" spans="1:11" x14ac:dyDescent="0.2">
      <c r="A75" s="44"/>
      <c r="B75" s="38" t="s">
        <v>2812</v>
      </c>
      <c r="C75" s="47">
        <v>2</v>
      </c>
      <c r="D75" s="47">
        <v>3</v>
      </c>
      <c r="E75" s="47">
        <v>26</v>
      </c>
      <c r="F75" s="47">
        <v>0</v>
      </c>
      <c r="G75" s="47">
        <v>31</v>
      </c>
      <c r="H75" s="48">
        <f t="shared" si="1"/>
        <v>6.4516129032258063E-2</v>
      </c>
      <c r="I75" s="48">
        <f t="shared" si="2"/>
        <v>9.6774193548387094E-2</v>
      </c>
      <c r="J75" s="48">
        <f t="shared" si="3"/>
        <v>0.83870967741935487</v>
      </c>
      <c r="K75" s="48">
        <f t="shared" si="4"/>
        <v>0</v>
      </c>
    </row>
    <row r="76" spans="1:11" x14ac:dyDescent="0.2">
      <c r="A76" s="44"/>
      <c r="B76" s="477" t="s">
        <v>2813</v>
      </c>
      <c r="C76" s="47">
        <v>4</v>
      </c>
      <c r="D76" s="47">
        <v>4</v>
      </c>
      <c r="E76" s="47">
        <v>38</v>
      </c>
      <c r="F76" s="47">
        <v>1</v>
      </c>
      <c r="G76" s="47">
        <v>47</v>
      </c>
      <c r="H76" s="48">
        <f t="shared" si="1"/>
        <v>8.5106382978723402E-2</v>
      </c>
      <c r="I76" s="48">
        <f t="shared" si="2"/>
        <v>8.5106382978723402E-2</v>
      </c>
      <c r="J76" s="48">
        <f t="shared" si="3"/>
        <v>0.80851063829787229</v>
      </c>
      <c r="K76" s="48">
        <f t="shared" si="4"/>
        <v>2.1276595744680851E-2</v>
      </c>
    </row>
    <row r="77" spans="1:11" x14ac:dyDescent="0.2">
      <c r="A77" s="44"/>
      <c r="B77" s="477" t="s">
        <v>2814</v>
      </c>
      <c r="C77" s="47">
        <v>5</v>
      </c>
      <c r="D77" s="47">
        <v>8</v>
      </c>
      <c r="E77" s="47">
        <v>43</v>
      </c>
      <c r="F77" s="47">
        <v>0</v>
      </c>
      <c r="G77" s="47">
        <v>56</v>
      </c>
      <c r="H77" s="48">
        <f t="shared" si="1"/>
        <v>8.9285714285714288E-2</v>
      </c>
      <c r="I77" s="48">
        <f t="shared" si="2"/>
        <v>0.14285714285714285</v>
      </c>
      <c r="J77" s="48">
        <f t="shared" si="3"/>
        <v>0.7678571428571429</v>
      </c>
      <c r="K77" s="48">
        <f t="shared" si="4"/>
        <v>0</v>
      </c>
    </row>
    <row r="78" spans="1:11" x14ac:dyDescent="0.2">
      <c r="A78" s="44"/>
      <c r="B78" s="477" t="s">
        <v>2815</v>
      </c>
      <c r="C78" s="47">
        <v>2</v>
      </c>
      <c r="D78" s="47">
        <v>6</v>
      </c>
      <c r="E78" s="47">
        <v>38</v>
      </c>
      <c r="F78" s="47">
        <v>0</v>
      </c>
      <c r="G78" s="47">
        <v>46</v>
      </c>
      <c r="H78" s="48">
        <f t="shared" si="1"/>
        <v>4.3478260869565216E-2</v>
      </c>
      <c r="I78" s="48">
        <f t="shared" si="2"/>
        <v>0.13043478260869565</v>
      </c>
      <c r="J78" s="48">
        <f t="shared" si="3"/>
        <v>0.82608695652173914</v>
      </c>
      <c r="K78" s="48">
        <f t="shared" si="4"/>
        <v>0</v>
      </c>
    </row>
    <row r="79" spans="1:11" x14ac:dyDescent="0.2">
      <c r="A79" s="44"/>
      <c r="B79" s="477" t="s">
        <v>2816</v>
      </c>
      <c r="C79" s="47">
        <v>4</v>
      </c>
      <c r="D79" s="47">
        <v>6</v>
      </c>
      <c r="E79" s="47">
        <v>44</v>
      </c>
      <c r="F79" s="47">
        <v>0</v>
      </c>
      <c r="G79" s="47">
        <v>54</v>
      </c>
      <c r="H79" s="48">
        <f t="shared" si="1"/>
        <v>7.407407407407407E-2</v>
      </c>
      <c r="I79" s="48">
        <f t="shared" si="2"/>
        <v>0.1111111111111111</v>
      </c>
      <c r="J79" s="48">
        <f t="shared" si="3"/>
        <v>0.81481481481481477</v>
      </c>
      <c r="K79" s="48">
        <f t="shared" si="4"/>
        <v>0</v>
      </c>
    </row>
    <row r="80" spans="1:11" x14ac:dyDescent="0.2">
      <c r="A80" s="44"/>
      <c r="B80" s="477" t="s">
        <v>2817</v>
      </c>
      <c r="C80" s="47">
        <v>7</v>
      </c>
      <c r="D80" s="47">
        <v>2</v>
      </c>
      <c r="E80" s="47">
        <v>32</v>
      </c>
      <c r="F80" s="47">
        <v>0</v>
      </c>
      <c r="G80" s="47">
        <v>41</v>
      </c>
      <c r="H80" s="48">
        <f t="shared" si="1"/>
        <v>0.17073170731707318</v>
      </c>
      <c r="I80" s="48">
        <f t="shared" si="2"/>
        <v>4.878048780487805E-2</v>
      </c>
      <c r="J80" s="48">
        <f t="shared" si="3"/>
        <v>0.78048780487804881</v>
      </c>
      <c r="K80" s="48">
        <f t="shared" si="4"/>
        <v>0</v>
      </c>
    </row>
    <row r="81" spans="1:11" x14ac:dyDescent="0.2">
      <c r="A81" s="44"/>
      <c r="B81" s="477" t="s">
        <v>2844</v>
      </c>
      <c r="C81" s="47">
        <v>4</v>
      </c>
      <c r="D81" s="47">
        <v>2</v>
      </c>
      <c r="E81" s="47">
        <v>35</v>
      </c>
      <c r="F81" s="47">
        <v>0</v>
      </c>
      <c r="G81" s="47">
        <v>41</v>
      </c>
      <c r="H81" s="48">
        <f t="shared" si="1"/>
        <v>9.7560975609756101E-2</v>
      </c>
      <c r="I81" s="48">
        <f t="shared" si="2"/>
        <v>4.878048780487805E-2</v>
      </c>
      <c r="J81" s="48">
        <f t="shared" si="3"/>
        <v>0.85365853658536583</v>
      </c>
      <c r="K81" s="48">
        <f t="shared" si="4"/>
        <v>0</v>
      </c>
    </row>
    <row r="82" spans="1:11" x14ac:dyDescent="0.2">
      <c r="A82" s="44"/>
      <c r="B82" s="477" t="s">
        <v>2845</v>
      </c>
      <c r="C82" s="47">
        <v>7</v>
      </c>
      <c r="D82" s="47">
        <v>5</v>
      </c>
      <c r="E82" s="47">
        <v>37</v>
      </c>
      <c r="F82" s="47">
        <v>0</v>
      </c>
      <c r="G82" s="47">
        <v>49</v>
      </c>
      <c r="H82" s="48">
        <f t="shared" si="1"/>
        <v>0.14285714285714285</v>
      </c>
      <c r="I82" s="48">
        <f t="shared" si="2"/>
        <v>0.10204081632653061</v>
      </c>
      <c r="J82" s="48">
        <f t="shared" si="3"/>
        <v>0.75510204081632648</v>
      </c>
      <c r="K82" s="48">
        <f t="shared" si="4"/>
        <v>0</v>
      </c>
    </row>
    <row r="83" spans="1:11" x14ac:dyDescent="0.2">
      <c r="A83" s="44"/>
      <c r="B83" s="477" t="s">
        <v>2846</v>
      </c>
      <c r="C83" s="47">
        <v>8</v>
      </c>
      <c r="D83" s="47">
        <v>7</v>
      </c>
      <c r="E83" s="47">
        <v>42</v>
      </c>
      <c r="F83" s="47">
        <v>1</v>
      </c>
      <c r="G83" s="47">
        <v>58</v>
      </c>
      <c r="H83" s="48">
        <f t="shared" si="1"/>
        <v>0.13793103448275862</v>
      </c>
      <c r="I83" s="48">
        <f t="shared" si="2"/>
        <v>0.1206896551724138</v>
      </c>
      <c r="J83" s="48">
        <f t="shared" si="3"/>
        <v>0.72413793103448276</v>
      </c>
      <c r="K83" s="48">
        <f t="shared" si="4"/>
        <v>1.7241379310344827E-2</v>
      </c>
    </row>
    <row r="84" spans="1:11" x14ac:dyDescent="0.2">
      <c r="A84" s="44"/>
      <c r="B84" s="477" t="s">
        <v>2847</v>
      </c>
      <c r="C84" s="47">
        <v>7</v>
      </c>
      <c r="D84" s="47">
        <v>9</v>
      </c>
      <c r="E84" s="47">
        <v>64</v>
      </c>
      <c r="F84" s="47">
        <v>0</v>
      </c>
      <c r="G84" s="47">
        <v>80</v>
      </c>
      <c r="H84" s="48">
        <f t="shared" si="1"/>
        <v>8.7499999999999994E-2</v>
      </c>
      <c r="I84" s="48">
        <f t="shared" si="2"/>
        <v>0.1125</v>
      </c>
      <c r="J84" s="48">
        <f t="shared" si="3"/>
        <v>0.8</v>
      </c>
      <c r="K84" s="48">
        <f t="shared" si="4"/>
        <v>0</v>
      </c>
    </row>
    <row r="85" spans="1:11" x14ac:dyDescent="0.2">
      <c r="A85" s="44"/>
      <c r="B85" s="477" t="s">
        <v>2848</v>
      </c>
      <c r="C85" s="47">
        <v>16</v>
      </c>
      <c r="D85" s="47">
        <v>10</v>
      </c>
      <c r="E85" s="47">
        <v>108</v>
      </c>
      <c r="F85" s="47">
        <v>1</v>
      </c>
      <c r="G85" s="47">
        <v>135</v>
      </c>
      <c r="H85" s="48">
        <f t="shared" si="1"/>
        <v>0.11851851851851852</v>
      </c>
      <c r="I85" s="48">
        <f t="shared" si="2"/>
        <v>7.407407407407407E-2</v>
      </c>
      <c r="J85" s="48">
        <f t="shared" si="3"/>
        <v>0.8</v>
      </c>
      <c r="K85" s="48">
        <f t="shared" si="4"/>
        <v>7.4074074074074077E-3</v>
      </c>
    </row>
    <row r="86" spans="1:11" x14ac:dyDescent="0.2">
      <c r="A86" s="44"/>
      <c r="B86" s="477" t="s">
        <v>2856</v>
      </c>
      <c r="C86" s="47">
        <v>22</v>
      </c>
      <c r="D86" s="47">
        <v>20</v>
      </c>
      <c r="E86" s="47">
        <v>125</v>
      </c>
      <c r="F86" s="47">
        <v>0</v>
      </c>
      <c r="G86" s="47">
        <v>167</v>
      </c>
      <c r="H86" s="48">
        <f t="shared" si="1"/>
        <v>0.1317365269461078</v>
      </c>
      <c r="I86" s="48">
        <f t="shared" si="2"/>
        <v>0.11976047904191617</v>
      </c>
      <c r="J86" s="48">
        <f t="shared" si="3"/>
        <v>0.74850299401197606</v>
      </c>
      <c r="K86" s="48">
        <f t="shared" si="4"/>
        <v>0</v>
      </c>
    </row>
    <row r="87" spans="1:11" x14ac:dyDescent="0.2">
      <c r="A87" s="44"/>
      <c r="B87" s="477" t="s">
        <v>2857</v>
      </c>
      <c r="C87" s="47">
        <v>25</v>
      </c>
      <c r="D87" s="47">
        <v>9</v>
      </c>
      <c r="E87" s="47">
        <v>109</v>
      </c>
      <c r="F87" s="47">
        <v>0</v>
      </c>
      <c r="G87" s="47">
        <v>143</v>
      </c>
      <c r="H87" s="48">
        <f t="shared" si="1"/>
        <v>0.17482517482517482</v>
      </c>
      <c r="I87" s="48">
        <f t="shared" si="2"/>
        <v>6.2937062937062943E-2</v>
      </c>
      <c r="J87" s="48">
        <f t="shared" si="3"/>
        <v>0.76223776223776218</v>
      </c>
      <c r="K87" s="48">
        <f t="shared" si="4"/>
        <v>0</v>
      </c>
    </row>
    <row r="88" spans="1:11" x14ac:dyDescent="0.2">
      <c r="A88" s="44"/>
      <c r="B88" s="477" t="s">
        <v>2858</v>
      </c>
      <c r="C88" s="47">
        <v>21</v>
      </c>
      <c r="D88" s="47">
        <v>9</v>
      </c>
      <c r="E88" s="47">
        <v>101</v>
      </c>
      <c r="F88" s="47">
        <v>0</v>
      </c>
      <c r="G88" s="47">
        <v>131</v>
      </c>
      <c r="H88" s="48">
        <f t="shared" si="1"/>
        <v>0.16030534351145037</v>
      </c>
      <c r="I88" s="48">
        <f t="shared" si="2"/>
        <v>6.8702290076335881E-2</v>
      </c>
      <c r="J88" s="48">
        <f t="shared" si="3"/>
        <v>0.77099236641221369</v>
      </c>
      <c r="K88" s="48">
        <f t="shared" si="4"/>
        <v>0</v>
      </c>
    </row>
    <row r="89" spans="1:11" x14ac:dyDescent="0.2">
      <c r="A89" s="44"/>
      <c r="B89" s="477" t="s">
        <v>2859</v>
      </c>
      <c r="C89" s="47">
        <v>20</v>
      </c>
      <c r="D89" s="47">
        <v>12</v>
      </c>
      <c r="E89" s="47">
        <v>108</v>
      </c>
      <c r="F89" s="47">
        <v>1</v>
      </c>
      <c r="G89" s="47">
        <v>141</v>
      </c>
      <c r="H89" s="48">
        <f t="shared" si="1"/>
        <v>0.14184397163120568</v>
      </c>
      <c r="I89" s="48">
        <f t="shared" si="2"/>
        <v>8.5106382978723402E-2</v>
      </c>
      <c r="J89" s="48">
        <f t="shared" si="3"/>
        <v>0.76595744680851063</v>
      </c>
      <c r="K89" s="48">
        <f t="shared" si="4"/>
        <v>7.0921985815602835E-3</v>
      </c>
    </row>
    <row r="90" spans="1:11" x14ac:dyDescent="0.2">
      <c r="A90" s="44"/>
      <c r="B90" s="477" t="s">
        <v>2892</v>
      </c>
      <c r="C90" s="47">
        <v>15</v>
      </c>
      <c r="D90" s="47">
        <v>8</v>
      </c>
      <c r="E90" s="47">
        <v>108</v>
      </c>
      <c r="F90" s="47">
        <v>0</v>
      </c>
      <c r="G90" s="47">
        <v>131</v>
      </c>
      <c r="H90" s="48">
        <f t="shared" si="1"/>
        <v>0.11450381679389313</v>
      </c>
      <c r="I90" s="48">
        <f t="shared" si="2"/>
        <v>6.1068702290076333E-2</v>
      </c>
      <c r="J90" s="48">
        <f t="shared" si="3"/>
        <v>0.82442748091603058</v>
      </c>
      <c r="K90" s="48">
        <f t="shared" si="4"/>
        <v>0</v>
      </c>
    </row>
    <row r="91" spans="1:11" x14ac:dyDescent="0.2">
      <c r="A91" s="44"/>
      <c r="B91" s="477" t="s">
        <v>2891</v>
      </c>
      <c r="C91" s="47">
        <v>21</v>
      </c>
      <c r="D91" s="47">
        <v>10</v>
      </c>
      <c r="E91" s="47">
        <v>104</v>
      </c>
      <c r="F91" s="47">
        <v>0</v>
      </c>
      <c r="G91" s="47">
        <v>135</v>
      </c>
      <c r="H91" s="48">
        <f t="shared" si="1"/>
        <v>0.15555555555555556</v>
      </c>
      <c r="I91" s="48">
        <f t="shared" si="2"/>
        <v>7.407407407407407E-2</v>
      </c>
      <c r="J91" s="48">
        <f t="shared" si="3"/>
        <v>0.77037037037037037</v>
      </c>
      <c r="K91" s="48">
        <f t="shared" si="4"/>
        <v>0</v>
      </c>
    </row>
    <row r="92" spans="1:11" x14ac:dyDescent="0.2">
      <c r="A92" s="44"/>
      <c r="B92" s="477" t="s">
        <v>2890</v>
      </c>
      <c r="C92" s="47">
        <v>10</v>
      </c>
      <c r="D92" s="47">
        <v>14</v>
      </c>
      <c r="E92" s="47">
        <v>116</v>
      </c>
      <c r="F92" s="47">
        <v>0</v>
      </c>
      <c r="G92" s="47">
        <v>140</v>
      </c>
      <c r="H92" s="48">
        <f t="shared" si="1"/>
        <v>7.1428571428571425E-2</v>
      </c>
      <c r="I92" s="48">
        <f t="shared" si="2"/>
        <v>0.1</v>
      </c>
      <c r="J92" s="48">
        <f t="shared" si="3"/>
        <v>0.82857142857142863</v>
      </c>
      <c r="K92" s="48">
        <f t="shared" si="4"/>
        <v>0</v>
      </c>
    </row>
    <row r="93" spans="1:11" x14ac:dyDescent="0.2">
      <c r="A93" s="44"/>
      <c r="B93" s="477" t="s">
        <v>2889</v>
      </c>
      <c r="C93" s="47">
        <v>4</v>
      </c>
      <c r="D93" s="47">
        <v>10</v>
      </c>
      <c r="E93" s="47">
        <v>102</v>
      </c>
      <c r="F93" s="47">
        <v>0</v>
      </c>
      <c r="G93" s="47">
        <v>116</v>
      </c>
      <c r="H93" s="48">
        <f t="shared" si="1"/>
        <v>3.4482758620689655E-2</v>
      </c>
      <c r="I93" s="48">
        <f t="shared" si="2"/>
        <v>8.6206896551724144E-2</v>
      </c>
      <c r="J93" s="48">
        <f t="shared" si="3"/>
        <v>0.87931034482758619</v>
      </c>
      <c r="K93" s="48">
        <f t="shared" si="4"/>
        <v>0</v>
      </c>
    </row>
    <row r="94" spans="1:11" x14ac:dyDescent="0.2">
      <c r="A94" s="44"/>
      <c r="B94" s="477" t="s">
        <v>2888</v>
      </c>
      <c r="C94" s="47">
        <v>10</v>
      </c>
      <c r="D94" s="47">
        <v>14</v>
      </c>
      <c r="E94" s="47">
        <v>71</v>
      </c>
      <c r="F94" s="47">
        <v>1</v>
      </c>
      <c r="G94" s="47">
        <v>96</v>
      </c>
      <c r="H94" s="48">
        <f t="shared" si="1"/>
        <v>0.10416666666666667</v>
      </c>
      <c r="I94" s="48">
        <f t="shared" si="2"/>
        <v>0.14583333333333334</v>
      </c>
      <c r="J94" s="48">
        <f t="shared" si="3"/>
        <v>0.73958333333333337</v>
      </c>
      <c r="K94" s="48">
        <f t="shared" si="4"/>
        <v>1.0416666666666666E-2</v>
      </c>
    </row>
    <row r="95" spans="1:11" x14ac:dyDescent="0.2">
      <c r="A95" s="44"/>
      <c r="B95" s="477" t="s">
        <v>2887</v>
      </c>
      <c r="C95" s="47">
        <v>7</v>
      </c>
      <c r="D95" s="47">
        <v>9</v>
      </c>
      <c r="E95" s="47">
        <v>82</v>
      </c>
      <c r="F95" s="47">
        <v>0</v>
      </c>
      <c r="G95" s="47">
        <v>98</v>
      </c>
      <c r="H95" s="48">
        <f t="shared" si="1"/>
        <v>7.1428571428571425E-2</v>
      </c>
      <c r="I95" s="48">
        <f t="shared" si="2"/>
        <v>9.1836734693877556E-2</v>
      </c>
      <c r="J95" s="48">
        <f t="shared" si="3"/>
        <v>0.83673469387755106</v>
      </c>
      <c r="K95" s="48">
        <f t="shared" si="4"/>
        <v>0</v>
      </c>
    </row>
    <row r="96" spans="1:11" x14ac:dyDescent="0.2">
      <c r="A96" s="44"/>
      <c r="B96" s="477" t="s">
        <v>2886</v>
      </c>
      <c r="C96" s="47">
        <v>4</v>
      </c>
      <c r="D96" s="47">
        <v>10</v>
      </c>
      <c r="E96" s="47">
        <v>77</v>
      </c>
      <c r="F96" s="47">
        <v>0</v>
      </c>
      <c r="G96" s="47">
        <v>91</v>
      </c>
      <c r="H96" s="48">
        <f t="shared" si="1"/>
        <v>4.3956043956043959E-2</v>
      </c>
      <c r="I96" s="48">
        <f t="shared" si="2"/>
        <v>0.10989010989010989</v>
      </c>
      <c r="J96" s="48">
        <f t="shared" si="3"/>
        <v>0.84615384615384615</v>
      </c>
      <c r="K96" s="48">
        <f t="shared" si="4"/>
        <v>0</v>
      </c>
    </row>
    <row r="97" spans="1:11" x14ac:dyDescent="0.2">
      <c r="A97" s="44"/>
      <c r="B97" s="477" t="s">
        <v>2885</v>
      </c>
      <c r="C97" s="47">
        <v>11</v>
      </c>
      <c r="D97" s="47">
        <v>9</v>
      </c>
      <c r="E97" s="47">
        <v>65</v>
      </c>
      <c r="F97" s="47">
        <v>0</v>
      </c>
      <c r="G97" s="47">
        <v>85</v>
      </c>
      <c r="H97" s="48">
        <f t="shared" si="1"/>
        <v>0.12941176470588237</v>
      </c>
      <c r="I97" s="48">
        <f t="shared" si="2"/>
        <v>0.10588235294117647</v>
      </c>
      <c r="J97" s="48">
        <f t="shared" si="3"/>
        <v>0.76470588235294112</v>
      </c>
      <c r="K97" s="48">
        <f t="shared" si="4"/>
        <v>0</v>
      </c>
    </row>
    <row r="98" spans="1:11" x14ac:dyDescent="0.2">
      <c r="A98" s="44"/>
      <c r="B98" s="477" t="s">
        <v>2884</v>
      </c>
      <c r="C98" s="44">
        <v>7</v>
      </c>
      <c r="D98" s="44">
        <v>10</v>
      </c>
      <c r="E98" s="44">
        <v>52</v>
      </c>
      <c r="F98" s="44">
        <v>0</v>
      </c>
      <c r="G98" s="44">
        <v>69</v>
      </c>
      <c r="H98" s="48">
        <f t="shared" si="1"/>
        <v>0.10144927536231885</v>
      </c>
      <c r="I98" s="48">
        <f t="shared" si="2"/>
        <v>0.14492753623188406</v>
      </c>
      <c r="J98" s="48">
        <f t="shared" si="3"/>
        <v>0.75362318840579712</v>
      </c>
      <c r="K98" s="48">
        <f t="shared" si="4"/>
        <v>0</v>
      </c>
    </row>
    <row r="99" spans="1:11" x14ac:dyDescent="0.2">
      <c r="A99" s="44"/>
      <c r="B99" s="477" t="s">
        <v>2883</v>
      </c>
      <c r="C99" s="44">
        <v>7</v>
      </c>
      <c r="D99" s="44">
        <v>4</v>
      </c>
      <c r="E99" s="44">
        <v>42</v>
      </c>
      <c r="F99" s="44">
        <v>0</v>
      </c>
      <c r="G99" s="44">
        <v>53</v>
      </c>
      <c r="H99" s="48">
        <f t="shared" si="1"/>
        <v>0.13207547169811321</v>
      </c>
      <c r="I99" s="48">
        <f t="shared" si="2"/>
        <v>7.5471698113207544E-2</v>
      </c>
      <c r="J99" s="48">
        <f t="shared" si="3"/>
        <v>0.79245283018867929</v>
      </c>
      <c r="K99" s="48">
        <f t="shared" si="4"/>
        <v>0</v>
      </c>
    </row>
    <row r="100" spans="1:11" x14ac:dyDescent="0.2">
      <c r="A100" s="44"/>
      <c r="B100" s="477" t="s">
        <v>2882</v>
      </c>
      <c r="C100" s="44">
        <v>7</v>
      </c>
      <c r="D100" s="44">
        <v>9</v>
      </c>
      <c r="E100" s="44">
        <v>29</v>
      </c>
      <c r="F100" s="44">
        <v>0</v>
      </c>
      <c r="G100" s="44">
        <v>45</v>
      </c>
      <c r="H100" s="48">
        <f t="shared" si="1"/>
        <v>0.15555555555555556</v>
      </c>
      <c r="I100" s="48">
        <f t="shared" si="2"/>
        <v>0.2</v>
      </c>
      <c r="J100" s="48">
        <f t="shared" si="3"/>
        <v>0.64444444444444449</v>
      </c>
      <c r="K100" s="48">
        <f t="shared" si="4"/>
        <v>0</v>
      </c>
    </row>
    <row r="101" spans="1:11" x14ac:dyDescent="0.2">
      <c r="A101" s="44"/>
      <c r="B101" s="477" t="s">
        <v>2901</v>
      </c>
      <c r="C101" s="44">
        <v>18</v>
      </c>
      <c r="D101" s="44">
        <v>5</v>
      </c>
      <c r="E101" s="44">
        <v>49</v>
      </c>
      <c r="F101" s="44">
        <v>0</v>
      </c>
      <c r="G101" s="44">
        <v>72</v>
      </c>
      <c r="H101" s="48">
        <f t="shared" si="1"/>
        <v>0.25</v>
      </c>
      <c r="I101" s="48">
        <f t="shared" si="2"/>
        <v>6.9444444444444448E-2</v>
      </c>
      <c r="J101" s="48">
        <f t="shared" si="3"/>
        <v>0.68055555555555558</v>
      </c>
      <c r="K101" s="48">
        <f t="shared" si="4"/>
        <v>0</v>
      </c>
    </row>
    <row r="102" spans="1:11" x14ac:dyDescent="0.2">
      <c r="A102" s="44"/>
      <c r="B102" s="477" t="s">
        <v>2902</v>
      </c>
      <c r="C102" s="44">
        <v>45</v>
      </c>
      <c r="D102" s="44">
        <v>10</v>
      </c>
      <c r="E102" s="44">
        <v>77</v>
      </c>
      <c r="F102" s="44">
        <v>0</v>
      </c>
      <c r="G102" s="44">
        <v>132</v>
      </c>
      <c r="H102" s="48">
        <f t="shared" si="1"/>
        <v>0.34090909090909088</v>
      </c>
      <c r="I102" s="48">
        <f t="shared" si="2"/>
        <v>7.575757575757576E-2</v>
      </c>
      <c r="J102" s="48">
        <f t="shared" si="3"/>
        <v>0.58333333333333337</v>
      </c>
      <c r="K102" s="48">
        <f t="shared" si="4"/>
        <v>0</v>
      </c>
    </row>
    <row r="103" spans="1:11" x14ac:dyDescent="0.2">
      <c r="A103" s="44"/>
      <c r="B103" s="44"/>
      <c r="C103" s="44"/>
      <c r="D103" s="44"/>
      <c r="E103" s="44"/>
      <c r="F103" s="44"/>
      <c r="G103" s="44"/>
      <c r="H103" s="44"/>
      <c r="I103" s="44"/>
      <c r="J103" s="44"/>
      <c r="K103" s="44"/>
    </row>
    <row r="104" spans="1:11" x14ac:dyDescent="0.2">
      <c r="A104" s="44"/>
      <c r="B104" s="44"/>
      <c r="C104" s="44"/>
      <c r="D104" s="44"/>
      <c r="E104" s="44"/>
      <c r="F104" s="44"/>
      <c r="G104" s="44"/>
      <c r="H104" s="44"/>
      <c r="I104" s="44"/>
      <c r="J104" s="44"/>
      <c r="K104" s="4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29"/>
  <sheetViews>
    <sheetView zoomScaleNormal="100" workbookViewId="0">
      <selection sqref="A1:K1"/>
    </sheetView>
  </sheetViews>
  <sheetFormatPr defaultColWidth="9.140625" defaultRowHeight="14.25" x14ac:dyDescent="0.2"/>
  <cols>
    <col min="1" max="1" width="18.5703125" style="429" customWidth="1"/>
    <col min="2" max="2" width="13.42578125" style="429" customWidth="1"/>
    <col min="3" max="3" width="12.85546875" style="429" customWidth="1"/>
    <col min="4" max="4" width="10.85546875" style="429" customWidth="1"/>
    <col min="5" max="6" width="12.85546875" style="429" customWidth="1"/>
    <col min="7" max="7" width="11.42578125" style="429" customWidth="1"/>
    <col min="8" max="9" width="11.42578125" style="450" customWidth="1"/>
    <col min="10" max="10" width="11.42578125" style="429" customWidth="1"/>
    <col min="11" max="12" width="11.42578125" style="450" customWidth="1"/>
    <col min="13" max="40" width="11.42578125" style="429" customWidth="1"/>
    <col min="41" max="70" width="11.85546875" style="429" customWidth="1"/>
    <col min="71" max="71" width="9.5703125" style="450" customWidth="1"/>
    <col min="72" max="72" width="5.140625" style="450" customWidth="1"/>
    <col min="73" max="73" width="8.85546875" style="450" customWidth="1"/>
    <col min="74" max="74" width="7.7109375" style="450" customWidth="1"/>
    <col min="75" max="75" width="6.140625" style="450" customWidth="1"/>
    <col min="76" max="76" width="5.5703125" style="450" customWidth="1"/>
    <col min="77" max="77" width="5.42578125" style="450" customWidth="1"/>
    <col min="78" max="78" width="6.5703125" style="450" customWidth="1"/>
    <col min="79" max="79" width="7.28515625" style="450" customWidth="1"/>
    <col min="80" max="80" width="6" style="450" customWidth="1"/>
    <col min="81" max="81" width="7" style="450" customWidth="1"/>
    <col min="82" max="82" width="5.85546875" style="429" customWidth="1"/>
    <col min="83" max="83" width="7.42578125" style="429" customWidth="1"/>
    <col min="84" max="84" width="5.7109375" style="429" customWidth="1"/>
    <col min="85" max="85" width="7.7109375" style="429" customWidth="1"/>
    <col min="86" max="86" width="6" style="429" customWidth="1"/>
    <col min="87" max="87" width="7.5703125" style="429" customWidth="1"/>
    <col min="88" max="88" width="6" style="429" customWidth="1"/>
    <col min="89" max="89" width="9.140625" style="429"/>
    <col min="90" max="90" width="6.42578125" style="429" customWidth="1"/>
    <col min="91" max="91" width="7.5703125" style="429" customWidth="1"/>
    <col min="92" max="92" width="5.5703125" style="429" customWidth="1"/>
    <col min="93" max="93" width="6.85546875" style="429" customWidth="1"/>
    <col min="94" max="94" width="6" style="429" customWidth="1"/>
    <col min="95" max="95" width="6.7109375" style="429" customWidth="1"/>
    <col min="96" max="96" width="5.42578125" style="429" customWidth="1"/>
    <col min="97" max="97" width="6.42578125" style="429" customWidth="1"/>
    <col min="98" max="98" width="5.28515625" style="429" customWidth="1"/>
    <col min="99" max="99" width="6.5703125" style="429" customWidth="1"/>
    <col min="100" max="100" width="5.5703125" style="429" customWidth="1"/>
    <col min="101" max="101" width="7.42578125" style="429" customWidth="1"/>
    <col min="102" max="102" width="9.140625" style="429"/>
    <col min="103" max="103" width="6.5703125" style="268" customWidth="1"/>
    <col min="104" max="104" width="6.7109375" style="429" customWidth="1"/>
    <col min="105" max="105" width="6.5703125" style="429" customWidth="1"/>
    <col min="106" max="106" width="6.85546875" style="429" customWidth="1"/>
    <col min="107" max="107" width="5.85546875" style="429" customWidth="1"/>
    <col min="108" max="108" width="6.85546875" style="429" customWidth="1"/>
    <col min="109" max="109" width="6" style="429" customWidth="1"/>
    <col min="110" max="110" width="6.5703125" style="429" customWidth="1"/>
    <col min="111" max="111" width="6.42578125" style="429" customWidth="1"/>
    <col min="112" max="112" width="6.85546875" style="429" customWidth="1"/>
    <col min="113" max="113" width="6" style="429" customWidth="1"/>
    <col min="114" max="114" width="7.5703125" style="429" customWidth="1"/>
    <col min="115" max="16384" width="9.140625" style="429"/>
  </cols>
  <sheetData>
    <row r="1" spans="1:104" ht="18" customHeight="1" x14ac:dyDescent="0.25">
      <c r="A1" s="632" t="str">
        <f>CONCATENATE("Figure 5: Age standardised rates¹ ² ³ ⁴ for deaths involving COVID-195 by sex, between 1st March 2020 and ", Contents!A33," 2021⁶")</f>
        <v>Figure 5: Age standardised rates¹ ² ³ ⁴ for deaths involving COVID-195 by sex, between 1st March 2020 and 31st December 2021⁶</v>
      </c>
      <c r="B1" s="632"/>
      <c r="C1" s="632"/>
      <c r="D1" s="632"/>
      <c r="E1" s="632"/>
      <c r="F1" s="632"/>
      <c r="G1" s="632"/>
      <c r="H1" s="632"/>
      <c r="I1" s="632"/>
      <c r="J1" s="632"/>
      <c r="K1" s="632"/>
      <c r="M1" s="633" t="s">
        <v>69</v>
      </c>
      <c r="N1" s="633"/>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c r="BP1" s="451"/>
    </row>
    <row r="2" spans="1:104" ht="15" customHeight="1" x14ac:dyDescent="0.2">
      <c r="A2" s="452"/>
      <c r="BU2" s="46"/>
      <c r="BZ2" s="450" t="s">
        <v>2987</v>
      </c>
      <c r="CD2" s="450"/>
      <c r="CE2" s="450"/>
      <c r="CF2" s="450"/>
      <c r="CG2" s="450"/>
    </row>
    <row r="3" spans="1:104" ht="18" customHeight="1" x14ac:dyDescent="0.2">
      <c r="B3" s="453"/>
      <c r="C3" s="454" t="s">
        <v>2949</v>
      </c>
      <c r="D3" s="454"/>
      <c r="E3" s="454"/>
      <c r="F3" s="454" t="s">
        <v>2977</v>
      </c>
      <c r="G3" s="454"/>
      <c r="H3" s="454"/>
      <c r="I3" s="454" t="s">
        <v>150</v>
      </c>
      <c r="J3" s="454"/>
      <c r="K3" s="454"/>
      <c r="L3" s="454" t="s">
        <v>2976</v>
      </c>
      <c r="M3" s="454"/>
      <c r="N3" s="454"/>
      <c r="O3" s="454" t="s">
        <v>2975</v>
      </c>
      <c r="P3" s="454"/>
      <c r="Q3" s="454"/>
      <c r="R3" s="454" t="s">
        <v>2911</v>
      </c>
      <c r="S3" s="454"/>
      <c r="T3" s="454"/>
      <c r="U3" s="454" t="s">
        <v>2974</v>
      </c>
      <c r="V3" s="454"/>
      <c r="W3" s="454"/>
      <c r="X3" s="454" t="s">
        <v>2912</v>
      </c>
      <c r="Y3" s="454"/>
      <c r="Z3" s="454"/>
      <c r="AA3" s="454" t="s">
        <v>2913</v>
      </c>
      <c r="AB3" s="454"/>
      <c r="AC3" s="454"/>
      <c r="AD3" s="454" t="s">
        <v>2914</v>
      </c>
      <c r="AE3" s="454"/>
      <c r="AF3" s="454"/>
      <c r="AG3" s="454" t="s">
        <v>2915</v>
      </c>
      <c r="AH3" s="454"/>
      <c r="AI3" s="454"/>
      <c r="AJ3" s="454" t="s">
        <v>2937</v>
      </c>
      <c r="AK3" s="454"/>
      <c r="AL3" s="454"/>
      <c r="AM3" s="454" t="s">
        <v>2949</v>
      </c>
      <c r="AN3" s="454"/>
      <c r="AO3" s="454"/>
      <c r="AP3" s="454" t="s">
        <v>52</v>
      </c>
      <c r="AQ3" s="454"/>
      <c r="AR3" s="454"/>
      <c r="AS3" s="454" t="s">
        <v>150</v>
      </c>
      <c r="AT3" s="454"/>
      <c r="AU3" s="454"/>
      <c r="AV3" s="454" t="s">
        <v>2749</v>
      </c>
      <c r="AW3" s="454"/>
      <c r="AX3" s="454"/>
      <c r="AY3" s="454" t="s">
        <v>2754</v>
      </c>
      <c r="AZ3" s="454"/>
      <c r="BA3" s="454"/>
      <c r="BB3" s="624" t="s">
        <v>2761</v>
      </c>
      <c r="BC3" s="624"/>
      <c r="BD3" s="624"/>
      <c r="BE3" s="624" t="s">
        <v>2850</v>
      </c>
      <c r="BF3" s="624"/>
      <c r="BG3" s="624"/>
      <c r="BH3" s="624" t="s">
        <v>2867</v>
      </c>
      <c r="BI3" s="624"/>
      <c r="BJ3" s="624"/>
      <c r="BK3" s="624" t="s">
        <v>2898</v>
      </c>
      <c r="BL3" s="624"/>
      <c r="BM3" s="624"/>
      <c r="BN3" s="624" t="s">
        <v>2900</v>
      </c>
      <c r="BO3" s="624"/>
      <c r="BP3" s="624"/>
      <c r="BQ3" s="454" t="s">
        <v>3024</v>
      </c>
      <c r="BR3" s="454"/>
      <c r="BS3" s="454"/>
      <c r="BT3" s="455"/>
      <c r="BV3" s="627" t="s">
        <v>2986</v>
      </c>
      <c r="BW3" s="627"/>
      <c r="BX3" s="627"/>
      <c r="BY3" s="627"/>
      <c r="BZ3" s="627"/>
      <c r="CA3" s="627"/>
      <c r="CB3" s="456" t="s">
        <v>66</v>
      </c>
      <c r="CC3" s="456"/>
      <c r="CD3" s="456"/>
      <c r="CE3" s="456"/>
      <c r="CF3" s="456"/>
      <c r="CG3" s="456"/>
      <c r="CH3" s="46"/>
      <c r="CY3" s="429"/>
      <c r="CZ3" s="268"/>
    </row>
    <row r="4" spans="1:104" ht="14.25" customHeight="1" x14ac:dyDescent="0.25">
      <c r="B4" s="453"/>
      <c r="C4" s="622" t="s">
        <v>29</v>
      </c>
      <c r="D4" s="622" t="s">
        <v>28</v>
      </c>
      <c r="E4" s="622" t="s">
        <v>30</v>
      </c>
      <c r="F4" s="622" t="s">
        <v>29</v>
      </c>
      <c r="G4" s="622" t="s">
        <v>28</v>
      </c>
      <c r="H4" s="622" t="s">
        <v>30</v>
      </c>
      <c r="I4" s="622" t="s">
        <v>29</v>
      </c>
      <c r="J4" s="622" t="s">
        <v>28</v>
      </c>
      <c r="K4" s="622" t="s">
        <v>30</v>
      </c>
      <c r="L4" s="622" t="s">
        <v>29</v>
      </c>
      <c r="M4" s="622" t="s">
        <v>28</v>
      </c>
      <c r="N4" s="622" t="s">
        <v>30</v>
      </c>
      <c r="O4" s="622" t="s">
        <v>29</v>
      </c>
      <c r="P4" s="622" t="s">
        <v>28</v>
      </c>
      <c r="Q4" s="622" t="s">
        <v>30</v>
      </c>
      <c r="R4" s="622" t="s">
        <v>29</v>
      </c>
      <c r="S4" s="622" t="s">
        <v>28</v>
      </c>
      <c r="T4" s="622" t="s">
        <v>30</v>
      </c>
      <c r="U4" s="622" t="s">
        <v>29</v>
      </c>
      <c r="V4" s="622" t="s">
        <v>28</v>
      </c>
      <c r="W4" s="622" t="s">
        <v>30</v>
      </c>
      <c r="X4" s="622" t="s">
        <v>29</v>
      </c>
      <c r="Y4" s="622" t="s">
        <v>28</v>
      </c>
      <c r="Z4" s="622" t="s">
        <v>30</v>
      </c>
      <c r="AA4" s="622" t="s">
        <v>29</v>
      </c>
      <c r="AB4" s="622" t="s">
        <v>28</v>
      </c>
      <c r="AC4" s="622" t="s">
        <v>30</v>
      </c>
      <c r="AD4" s="622" t="s">
        <v>29</v>
      </c>
      <c r="AE4" s="622" t="s">
        <v>28</v>
      </c>
      <c r="AF4" s="622" t="s">
        <v>30</v>
      </c>
      <c r="AG4" s="622" t="s">
        <v>29</v>
      </c>
      <c r="AH4" s="622" t="s">
        <v>28</v>
      </c>
      <c r="AI4" s="622" t="s">
        <v>30</v>
      </c>
      <c r="AJ4" s="622" t="s">
        <v>29</v>
      </c>
      <c r="AK4" s="622" t="s">
        <v>28</v>
      </c>
      <c r="AL4" s="622" t="s">
        <v>30</v>
      </c>
      <c r="AM4" s="622" t="s">
        <v>29</v>
      </c>
      <c r="AN4" s="622" t="s">
        <v>28</v>
      </c>
      <c r="AO4" s="622" t="s">
        <v>30</v>
      </c>
      <c r="AP4" s="622" t="s">
        <v>29</v>
      </c>
      <c r="AQ4" s="622" t="s">
        <v>28</v>
      </c>
      <c r="AR4" s="622" t="s">
        <v>30</v>
      </c>
      <c r="AS4" s="622" t="s">
        <v>29</v>
      </c>
      <c r="AT4" s="622" t="s">
        <v>28</v>
      </c>
      <c r="AU4" s="622" t="s">
        <v>30</v>
      </c>
      <c r="AV4" s="622" t="s">
        <v>29</v>
      </c>
      <c r="AW4" s="622" t="s">
        <v>28</v>
      </c>
      <c r="AX4" s="622" t="s">
        <v>30</v>
      </c>
      <c r="AY4" s="622" t="s">
        <v>29</v>
      </c>
      <c r="AZ4" s="622" t="s">
        <v>28</v>
      </c>
      <c r="BA4" s="622" t="s">
        <v>30</v>
      </c>
      <c r="BB4" s="622" t="s">
        <v>29</v>
      </c>
      <c r="BC4" s="622" t="s">
        <v>28</v>
      </c>
      <c r="BD4" s="622" t="s">
        <v>30</v>
      </c>
      <c r="BE4" s="622" t="s">
        <v>29</v>
      </c>
      <c r="BF4" s="622" t="s">
        <v>28</v>
      </c>
      <c r="BG4" s="622" t="s">
        <v>30</v>
      </c>
      <c r="BH4" s="622" t="s">
        <v>29</v>
      </c>
      <c r="BI4" s="622" t="s">
        <v>28</v>
      </c>
      <c r="BJ4" s="622" t="s">
        <v>30</v>
      </c>
      <c r="BK4" s="622" t="s">
        <v>29</v>
      </c>
      <c r="BL4" s="622" t="s">
        <v>28</v>
      </c>
      <c r="BM4" s="622" t="s">
        <v>30</v>
      </c>
      <c r="BN4" s="622" t="s">
        <v>29</v>
      </c>
      <c r="BO4" s="622" t="s">
        <v>28</v>
      </c>
      <c r="BP4" s="622" t="s">
        <v>30</v>
      </c>
      <c r="BQ4" s="622" t="s">
        <v>29</v>
      </c>
      <c r="BR4" s="622" t="s">
        <v>28</v>
      </c>
      <c r="BS4" s="622" t="s">
        <v>30</v>
      </c>
      <c r="BV4" s="457" t="s">
        <v>2986</v>
      </c>
      <c r="BW4" s="458"/>
      <c r="BX4" s="458"/>
      <c r="BY4" s="458"/>
      <c r="CB4" s="459" t="s">
        <v>2989</v>
      </c>
      <c r="CC4" s="459"/>
      <c r="CD4" s="459"/>
      <c r="CE4" s="459"/>
      <c r="CF4" s="459"/>
      <c r="CG4" s="459"/>
      <c r="CH4" s="450"/>
      <c r="CY4" s="429"/>
      <c r="CZ4" s="268"/>
    </row>
    <row r="5" spans="1:104" x14ac:dyDescent="0.2">
      <c r="B5" s="453"/>
      <c r="C5" s="622"/>
      <c r="D5" s="622"/>
      <c r="E5" s="622"/>
      <c r="F5" s="622"/>
      <c r="G5" s="622"/>
      <c r="H5" s="622"/>
      <c r="I5" s="622"/>
      <c r="J5" s="622"/>
      <c r="K5" s="622"/>
      <c r="L5" s="622"/>
      <c r="M5" s="622"/>
      <c r="N5" s="622"/>
      <c r="O5" s="622"/>
      <c r="P5" s="622"/>
      <c r="Q5" s="622"/>
      <c r="R5" s="622"/>
      <c r="S5" s="622"/>
      <c r="T5" s="622"/>
      <c r="U5" s="622"/>
      <c r="V5" s="622"/>
      <c r="W5" s="622"/>
      <c r="X5" s="622"/>
      <c r="Y5" s="622"/>
      <c r="Z5" s="622"/>
      <c r="AA5" s="622"/>
      <c r="AB5" s="622"/>
      <c r="AC5" s="622"/>
      <c r="AD5" s="622"/>
      <c r="AE5" s="622"/>
      <c r="AF5" s="622"/>
      <c r="AG5" s="622"/>
      <c r="AH5" s="622"/>
      <c r="AI5" s="622"/>
      <c r="AJ5" s="622"/>
      <c r="AK5" s="622"/>
      <c r="AL5" s="622"/>
      <c r="AM5" s="622"/>
      <c r="AN5" s="622"/>
      <c r="AO5" s="622"/>
      <c r="AP5" s="622"/>
      <c r="AQ5" s="622"/>
      <c r="AR5" s="622"/>
      <c r="AS5" s="622"/>
      <c r="AT5" s="622"/>
      <c r="AU5" s="622"/>
      <c r="AV5" s="622"/>
      <c r="AW5" s="622"/>
      <c r="AX5" s="622"/>
      <c r="AY5" s="622"/>
      <c r="AZ5" s="622"/>
      <c r="BA5" s="622"/>
      <c r="BB5" s="622"/>
      <c r="BC5" s="622"/>
      <c r="BD5" s="622"/>
      <c r="BE5" s="622"/>
      <c r="BF5" s="622"/>
      <c r="BG5" s="622"/>
      <c r="BH5" s="622"/>
      <c r="BI5" s="622"/>
      <c r="BJ5" s="622"/>
      <c r="BK5" s="622"/>
      <c r="BL5" s="622"/>
      <c r="BM5" s="622"/>
      <c r="BN5" s="622"/>
      <c r="BO5" s="622"/>
      <c r="BP5" s="622"/>
      <c r="BQ5" s="622"/>
      <c r="BR5" s="622"/>
      <c r="BS5" s="622"/>
      <c r="BV5" s="626" t="s">
        <v>2983</v>
      </c>
      <c r="BW5" s="626"/>
      <c r="BX5" s="626" t="s">
        <v>2984</v>
      </c>
      <c r="BY5" s="626"/>
      <c r="BZ5" s="626" t="s">
        <v>2985</v>
      </c>
      <c r="CA5" s="626"/>
      <c r="CB5" s="626" t="s">
        <v>2983</v>
      </c>
      <c r="CC5" s="626"/>
      <c r="CD5" s="626" t="s">
        <v>2984</v>
      </c>
      <c r="CE5" s="626"/>
      <c r="CF5" s="626" t="s">
        <v>2985</v>
      </c>
      <c r="CG5" s="626"/>
      <c r="CH5" s="143"/>
      <c r="CI5" s="628"/>
      <c r="CJ5" s="628"/>
      <c r="CK5" s="625"/>
      <c r="CL5" s="625"/>
      <c r="CM5" s="628"/>
      <c r="CN5" s="628"/>
      <c r="CO5" s="625"/>
      <c r="CP5" s="625"/>
      <c r="CQ5" s="625"/>
      <c r="CR5" s="625"/>
      <c r="CS5" s="628"/>
      <c r="CT5" s="628"/>
      <c r="CU5" s="625"/>
      <c r="CV5" s="625"/>
      <c r="CW5" s="625"/>
      <c r="CX5" s="625"/>
      <c r="CY5" s="429"/>
      <c r="CZ5" s="268"/>
    </row>
    <row r="6" spans="1:104" x14ac:dyDescent="0.2">
      <c r="A6" s="430"/>
      <c r="B6" s="470"/>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623"/>
      <c r="AJ6" s="623"/>
      <c r="AK6" s="623"/>
      <c r="AL6" s="623"/>
      <c r="AM6" s="623"/>
      <c r="AN6" s="623"/>
      <c r="AO6" s="623"/>
      <c r="AP6" s="623"/>
      <c r="AQ6" s="623"/>
      <c r="AR6" s="623"/>
      <c r="AS6" s="623"/>
      <c r="AT6" s="623"/>
      <c r="AU6" s="623"/>
      <c r="AV6" s="623"/>
      <c r="AW6" s="623"/>
      <c r="AX6" s="623"/>
      <c r="AY6" s="623"/>
      <c r="AZ6" s="623"/>
      <c r="BA6" s="623"/>
      <c r="BB6" s="623"/>
      <c r="BC6" s="623"/>
      <c r="BD6" s="623"/>
      <c r="BE6" s="623"/>
      <c r="BF6" s="623"/>
      <c r="BG6" s="623"/>
      <c r="BH6" s="623"/>
      <c r="BI6" s="623"/>
      <c r="BJ6" s="623"/>
      <c r="BK6" s="623"/>
      <c r="BL6" s="623"/>
      <c r="BM6" s="623"/>
      <c r="BN6" s="623"/>
      <c r="BO6" s="623"/>
      <c r="BP6" s="623"/>
      <c r="BQ6" s="623"/>
      <c r="BR6" s="623"/>
      <c r="BS6" s="623"/>
      <c r="BT6" s="143"/>
      <c r="BU6" s="143"/>
      <c r="BV6" s="460"/>
      <c r="BW6" s="460"/>
      <c r="BX6" s="460"/>
      <c r="BY6" s="460"/>
      <c r="BZ6" s="460"/>
      <c r="CA6" s="460"/>
      <c r="CB6" s="460"/>
      <c r="CC6" s="460"/>
      <c r="CD6" s="460"/>
      <c r="CE6" s="460"/>
      <c r="CF6" s="460"/>
      <c r="CG6" s="460"/>
      <c r="CH6" s="143"/>
      <c r="CI6" s="143"/>
      <c r="CJ6" s="143"/>
      <c r="CK6" s="143"/>
      <c r="CL6" s="143"/>
      <c r="CM6" s="143"/>
      <c r="CN6" s="143"/>
      <c r="CO6" s="143"/>
      <c r="CP6" s="23"/>
      <c r="CQ6" s="23"/>
      <c r="CR6" s="23"/>
      <c r="CS6" s="23"/>
      <c r="CT6" s="23"/>
      <c r="CU6" s="23"/>
      <c r="CV6" s="23"/>
      <c r="CW6" s="23"/>
      <c r="CX6" s="23"/>
      <c r="CY6" s="429"/>
      <c r="CZ6" s="268"/>
    </row>
    <row r="7" spans="1:104" ht="14.25" customHeight="1" x14ac:dyDescent="0.2">
      <c r="A7" s="630" t="s">
        <v>70</v>
      </c>
      <c r="B7" s="95" t="s">
        <v>27</v>
      </c>
      <c r="C7" s="96">
        <v>65.3</v>
      </c>
      <c r="D7" s="96">
        <v>57.9</v>
      </c>
      <c r="E7" s="96">
        <v>72.8</v>
      </c>
      <c r="F7" s="96">
        <v>584.9</v>
      </c>
      <c r="G7" s="96">
        <v>562.70000000000005</v>
      </c>
      <c r="H7" s="96">
        <v>607.20000000000005</v>
      </c>
      <c r="I7" s="96">
        <v>268.7</v>
      </c>
      <c r="J7" s="96">
        <v>253.5</v>
      </c>
      <c r="K7" s="96">
        <v>283.8</v>
      </c>
      <c r="L7" s="96">
        <v>46.7</v>
      </c>
      <c r="M7" s="96">
        <v>40.200000000000003</v>
      </c>
      <c r="N7" s="96">
        <v>53.2</v>
      </c>
      <c r="O7" s="96">
        <v>8.4</v>
      </c>
      <c r="P7" s="96">
        <v>5.7</v>
      </c>
      <c r="Q7" s="96">
        <v>11.1</v>
      </c>
      <c r="R7" s="96">
        <v>4.3</v>
      </c>
      <c r="S7" s="96">
        <v>2.4</v>
      </c>
      <c r="T7" s="96">
        <v>6.3</v>
      </c>
      <c r="U7" s="96">
        <v>10.1</v>
      </c>
      <c r="V7" s="96">
        <v>7.1</v>
      </c>
      <c r="W7" s="96">
        <v>13.1</v>
      </c>
      <c r="X7" s="96">
        <v>106.2</v>
      </c>
      <c r="Y7" s="96">
        <v>96.8</v>
      </c>
      <c r="Z7" s="96">
        <v>115.6</v>
      </c>
      <c r="AA7" s="96">
        <v>247.7</v>
      </c>
      <c r="AB7" s="96">
        <v>233</v>
      </c>
      <c r="AC7" s="96">
        <v>262.39999999999998</v>
      </c>
      <c r="AD7" s="96">
        <v>224.4</v>
      </c>
      <c r="AE7" s="96">
        <v>210.7</v>
      </c>
      <c r="AF7" s="96">
        <v>238.1</v>
      </c>
      <c r="AG7" s="96">
        <f>'Table 4 '!AQ8</f>
        <v>390.4</v>
      </c>
      <c r="AH7" s="96">
        <f>'Table 4 '!AR8</f>
        <v>372.4</v>
      </c>
      <c r="AI7" s="96">
        <f>'Table 4 '!AS8</f>
        <v>408.3</v>
      </c>
      <c r="AJ7" s="96">
        <f>'Table 4 '!AU8</f>
        <v>259.2</v>
      </c>
      <c r="AK7" s="96">
        <f>'Table 4 '!AV8</f>
        <v>243.7</v>
      </c>
      <c r="AL7" s="96">
        <f>'Table 4 '!AW8</f>
        <v>274.60000000000002</v>
      </c>
      <c r="AM7" s="96">
        <f>'Table 4 '!AY8</f>
        <v>70.400000000000006</v>
      </c>
      <c r="AN7" s="96">
        <f>'Table 4 '!AZ8</f>
        <v>62.7</v>
      </c>
      <c r="AO7" s="96">
        <f>'Table 4 '!BA8</f>
        <v>78</v>
      </c>
      <c r="AP7" s="96">
        <f>'Table 4 '!BC8</f>
        <v>20.6</v>
      </c>
      <c r="AQ7" s="96">
        <f>'Table 4 '!BD8</f>
        <v>16.399999999999999</v>
      </c>
      <c r="AR7" s="96">
        <f>'Table 4 '!BE8</f>
        <v>24.9</v>
      </c>
      <c r="AS7" s="96">
        <f>'Table 4 '!BG8</f>
        <v>6.1</v>
      </c>
      <c r="AT7" s="96">
        <f>'Table 4 '!BH8</f>
        <v>3.8</v>
      </c>
      <c r="AU7" s="96">
        <f>'Table 4 '!BI8</f>
        <v>8.3000000000000007</v>
      </c>
      <c r="AV7" s="96">
        <f>'Table 4 '!BK8</f>
        <v>14.7</v>
      </c>
      <c r="AW7" s="96">
        <f>'Table 4 '!BL8</f>
        <v>11.1</v>
      </c>
      <c r="AX7" s="96">
        <f>'Table 4 '!BM8</f>
        <v>18.3</v>
      </c>
      <c r="AY7" s="96">
        <f>'Table 4 '!BO8</f>
        <v>44.5</v>
      </c>
      <c r="AZ7" s="96">
        <f>'Table 4 '!BP8</f>
        <v>38.4</v>
      </c>
      <c r="BA7" s="96">
        <f>'Table 4 '!BQ8</f>
        <v>50.6</v>
      </c>
      <c r="BB7" s="96">
        <f>'Table 4 '!BS8</f>
        <v>45.5</v>
      </c>
      <c r="BC7" s="96">
        <f>'Table 4 '!BT8</f>
        <v>39.4</v>
      </c>
      <c r="BD7" s="96">
        <f>'Table 4 '!BU8</f>
        <v>51.7</v>
      </c>
      <c r="BE7" s="96">
        <f>'Table 4 '!BW8</f>
        <v>129.9</v>
      </c>
      <c r="BF7" s="96">
        <f>'Table 4 '!BX8</f>
        <v>119.3</v>
      </c>
      <c r="BG7" s="96">
        <f>'Table 4 '!BY8</f>
        <v>140.4</v>
      </c>
      <c r="BH7" s="96">
        <f>'Table 4 '!CA8</f>
        <v>126.2</v>
      </c>
      <c r="BI7" s="96">
        <f>'Table 4 '!CB8</f>
        <v>116</v>
      </c>
      <c r="BJ7" s="96">
        <f>'Table 4 '!CC8</f>
        <v>136.4</v>
      </c>
      <c r="BK7" s="96">
        <f>'Table 4 '!CE8</f>
        <v>96.1</v>
      </c>
      <c r="BL7" s="96">
        <f>'Table 4 '!CF8</f>
        <v>87</v>
      </c>
      <c r="BM7" s="96">
        <f>'Table 4 '!CG8</f>
        <v>105.1</v>
      </c>
      <c r="BN7" s="96">
        <f>'Table 4 '!CI8</f>
        <v>65.5</v>
      </c>
      <c r="BO7" s="96">
        <f>'Table 4 '!CJ8</f>
        <v>58.1</v>
      </c>
      <c r="BP7" s="96">
        <f>'Table 4 '!CK8</f>
        <v>72.900000000000006</v>
      </c>
      <c r="BQ7" s="96">
        <f>'Table 4 '!CM8</f>
        <v>127.7</v>
      </c>
      <c r="BR7" s="96">
        <f>'Table 4 '!CN8</f>
        <v>125.4</v>
      </c>
      <c r="BS7" s="96">
        <f>'Table 4 '!CO8</f>
        <v>129.9</v>
      </c>
      <c r="BT7" s="143"/>
      <c r="BU7" s="460"/>
      <c r="BV7" s="461"/>
      <c r="BW7" s="462"/>
      <c r="BX7" s="462"/>
      <c r="BY7" s="462"/>
      <c r="BZ7" s="462"/>
      <c r="CA7" s="462"/>
      <c r="CB7" s="462"/>
      <c r="CC7" s="462"/>
      <c r="CD7" s="462"/>
      <c r="CE7" s="462"/>
      <c r="CF7" s="462"/>
      <c r="CG7" s="462"/>
      <c r="CH7" s="143"/>
      <c r="CI7" s="462"/>
      <c r="CJ7" s="462"/>
      <c r="CK7" s="462"/>
      <c r="CL7" s="462"/>
      <c r="CM7" s="462"/>
      <c r="CN7" s="462"/>
      <c r="CO7" s="462"/>
      <c r="CP7" s="462"/>
      <c r="CQ7" s="462"/>
      <c r="CR7" s="462"/>
      <c r="CS7" s="462"/>
      <c r="CT7" s="462"/>
      <c r="CU7" s="462"/>
      <c r="CV7" s="462"/>
      <c r="CW7" s="462"/>
      <c r="CX7" s="462"/>
      <c r="CY7" s="429"/>
      <c r="CZ7" s="268"/>
    </row>
    <row r="8" spans="1:104" x14ac:dyDescent="0.2">
      <c r="A8" s="630"/>
      <c r="B8" s="95" t="s">
        <v>2</v>
      </c>
      <c r="C8" s="96">
        <v>47.7</v>
      </c>
      <c r="D8" s="96">
        <v>39.299999999999997</v>
      </c>
      <c r="E8" s="96">
        <v>56.1</v>
      </c>
      <c r="F8" s="96">
        <v>479.7</v>
      </c>
      <c r="G8" s="96">
        <v>453.6</v>
      </c>
      <c r="H8" s="96">
        <v>505.8</v>
      </c>
      <c r="I8" s="96">
        <v>239.4</v>
      </c>
      <c r="J8" s="96">
        <v>221</v>
      </c>
      <c r="K8" s="96">
        <v>257.7</v>
      </c>
      <c r="L8" s="96">
        <v>44.8</v>
      </c>
      <c r="M8" s="96">
        <v>36.6</v>
      </c>
      <c r="N8" s="96">
        <v>53.1</v>
      </c>
      <c r="O8" s="96">
        <v>9.1</v>
      </c>
      <c r="P8" s="96">
        <v>5.4</v>
      </c>
      <c r="Q8" s="96">
        <v>12.7</v>
      </c>
      <c r="R8" s="96">
        <v>4.9000000000000004</v>
      </c>
      <c r="S8" s="96">
        <v>2.2000000000000002</v>
      </c>
      <c r="T8" s="96">
        <v>7.6</v>
      </c>
      <c r="U8" s="96">
        <v>6.2</v>
      </c>
      <c r="V8" s="96">
        <v>3.1</v>
      </c>
      <c r="W8" s="96">
        <v>9.1999999999999993</v>
      </c>
      <c r="X8" s="96">
        <v>82</v>
      </c>
      <c r="Y8" s="96">
        <v>71.099999999999994</v>
      </c>
      <c r="Z8" s="96">
        <v>93</v>
      </c>
      <c r="AA8" s="96">
        <v>195.3</v>
      </c>
      <c r="AB8" s="96">
        <v>178.2</v>
      </c>
      <c r="AC8" s="96">
        <v>212.3</v>
      </c>
      <c r="AD8" s="96">
        <v>183.9</v>
      </c>
      <c r="AE8" s="96">
        <v>167.7</v>
      </c>
      <c r="AF8" s="96">
        <v>200.2</v>
      </c>
      <c r="AG8" s="96">
        <f>'Table 4 '!AQ9</f>
        <v>332.7</v>
      </c>
      <c r="AH8" s="96">
        <f>'Table 4 '!AR9</f>
        <v>311.10000000000002</v>
      </c>
      <c r="AI8" s="96">
        <f>'Table 4 '!AS9</f>
        <v>354.4</v>
      </c>
      <c r="AJ8" s="96">
        <f>'Table 4 '!AU9</f>
        <v>220.5</v>
      </c>
      <c r="AK8" s="96">
        <f>'Table 4 '!AV9</f>
        <v>201.8</v>
      </c>
      <c r="AL8" s="96">
        <f>'Table 4 '!AW9</f>
        <v>239.2</v>
      </c>
      <c r="AM8" s="96">
        <f>'Table 4 '!AY9</f>
        <v>62.3</v>
      </c>
      <c r="AN8" s="96">
        <f>'Table 4 '!AZ9</f>
        <v>52.7</v>
      </c>
      <c r="AO8" s="96">
        <f>'Table 4 '!BA9</f>
        <v>71.900000000000006</v>
      </c>
      <c r="AP8" s="96">
        <f>'Table 4 '!BC9</f>
        <v>17.399999999999999</v>
      </c>
      <c r="AQ8" s="96">
        <f>'Table 4 '!BD9</f>
        <v>12.2</v>
      </c>
      <c r="AR8" s="96">
        <f>'Table 4 '!BE9</f>
        <v>22.5</v>
      </c>
      <c r="AS8" s="96">
        <f>'Table 4 '!BG9</f>
        <v>6.4</v>
      </c>
      <c r="AT8" s="96">
        <f>'Table 4 '!BH9</f>
        <v>3.3</v>
      </c>
      <c r="AU8" s="96">
        <f>'Table 4 '!BI9</f>
        <v>9.4</v>
      </c>
      <c r="AV8" s="96">
        <f>'Table 4 '!BK9</f>
        <v>10.6</v>
      </c>
      <c r="AW8" s="96">
        <f>'Table 4 '!BL9</f>
        <v>6.5</v>
      </c>
      <c r="AX8" s="96">
        <f>'Table 4 '!BM9</f>
        <v>14.7</v>
      </c>
      <c r="AY8" s="96">
        <f>'Table 4 '!BO9</f>
        <v>30.2</v>
      </c>
      <c r="AZ8" s="96">
        <f>'Table 4 '!BP9</f>
        <v>23.5</v>
      </c>
      <c r="BA8" s="96">
        <f>'Table 4 '!BQ9</f>
        <v>36.9</v>
      </c>
      <c r="BB8" s="96">
        <f>'Table 4 '!BS9</f>
        <v>33.200000000000003</v>
      </c>
      <c r="BC8" s="96">
        <f>'Table 4 '!BT9</f>
        <v>26.2</v>
      </c>
      <c r="BD8" s="96">
        <f>'Table 4 '!BU9</f>
        <v>40.200000000000003</v>
      </c>
      <c r="BE8" s="96">
        <f>'Table 4 '!BW9</f>
        <v>99</v>
      </c>
      <c r="BF8" s="96">
        <f>'Table 4 '!BX9</f>
        <v>86.8</v>
      </c>
      <c r="BG8" s="96">
        <f>'Table 4 '!BY9</f>
        <v>111.2</v>
      </c>
      <c r="BH8" s="96">
        <f>'Table 4 '!CA9</f>
        <v>96.2</v>
      </c>
      <c r="BI8" s="96">
        <f>'Table 4 '!CB9</f>
        <v>84.4</v>
      </c>
      <c r="BJ8" s="96">
        <f>'Table 4 '!CC9</f>
        <v>108</v>
      </c>
      <c r="BK8" s="96">
        <f>'Table 4 '!CE9</f>
        <v>80.2</v>
      </c>
      <c r="BL8" s="96">
        <f>'Table 4 '!CF9</f>
        <v>69.2</v>
      </c>
      <c r="BM8" s="96">
        <f>'Table 4 '!CG9</f>
        <v>91.2</v>
      </c>
      <c r="BN8" s="96">
        <f>'Table 4 '!CI9</f>
        <v>58.2</v>
      </c>
      <c r="BO8" s="96">
        <f>'Table 4 '!CJ9</f>
        <v>49</v>
      </c>
      <c r="BP8" s="96">
        <f>'Table 4 '!CK9</f>
        <v>67.400000000000006</v>
      </c>
      <c r="BQ8" s="96">
        <f>'Table 4 '!CM9</f>
        <v>105.4</v>
      </c>
      <c r="BR8" s="96">
        <f>'Table 4 '!CN9</f>
        <v>102.8</v>
      </c>
      <c r="BS8" s="96">
        <f>'Table 4 '!CO9</f>
        <v>108.1</v>
      </c>
      <c r="BT8" s="143"/>
      <c r="BU8" s="460"/>
      <c r="BV8" s="461"/>
      <c r="BW8" s="462"/>
      <c r="BX8" s="462"/>
      <c r="BY8" s="462"/>
      <c r="BZ8" s="462"/>
      <c r="CA8" s="462"/>
      <c r="CB8" s="462"/>
      <c r="CC8" s="462"/>
      <c r="CD8" s="462"/>
      <c r="CE8" s="462"/>
      <c r="CF8" s="462"/>
      <c r="CG8" s="462"/>
      <c r="CH8" s="143"/>
      <c r="CI8" s="462"/>
      <c r="CJ8" s="462"/>
      <c r="CK8" s="462"/>
      <c r="CL8" s="462"/>
      <c r="CM8" s="462"/>
      <c r="CN8" s="462"/>
      <c r="CO8" s="462"/>
      <c r="CP8" s="462"/>
      <c r="CQ8" s="462"/>
      <c r="CR8" s="462"/>
      <c r="CS8" s="462"/>
      <c r="CT8" s="462"/>
      <c r="CU8" s="462"/>
      <c r="CV8" s="462"/>
      <c r="CW8" s="462"/>
      <c r="CX8" s="462"/>
      <c r="CY8" s="429"/>
      <c r="CZ8" s="268"/>
    </row>
    <row r="9" spans="1:104" x14ac:dyDescent="0.2">
      <c r="A9" s="630"/>
      <c r="B9" s="95" t="s">
        <v>3</v>
      </c>
      <c r="C9" s="96">
        <v>87.5</v>
      </c>
      <c r="D9" s="96">
        <v>74.2</v>
      </c>
      <c r="E9" s="96">
        <v>100.9</v>
      </c>
      <c r="F9" s="96">
        <v>723.3</v>
      </c>
      <c r="G9" s="96">
        <v>684.2</v>
      </c>
      <c r="H9" s="96">
        <v>762.3</v>
      </c>
      <c r="I9" s="96">
        <v>307.8</v>
      </c>
      <c r="J9" s="96">
        <v>281.7</v>
      </c>
      <c r="K9" s="96">
        <v>333.9</v>
      </c>
      <c r="L9" s="96">
        <v>49.3</v>
      </c>
      <c r="M9" s="96">
        <v>38.4</v>
      </c>
      <c r="N9" s="96">
        <v>60.3</v>
      </c>
      <c r="O9" s="96">
        <v>7.2</v>
      </c>
      <c r="P9" s="96">
        <v>3.2</v>
      </c>
      <c r="Q9" s="96">
        <v>11.2</v>
      </c>
      <c r="R9" s="96">
        <v>3.2</v>
      </c>
      <c r="S9" s="96">
        <v>0.5</v>
      </c>
      <c r="T9" s="96">
        <v>5.9</v>
      </c>
      <c r="U9" s="96">
        <v>15.3</v>
      </c>
      <c r="V9" s="96">
        <v>9.5</v>
      </c>
      <c r="W9" s="96">
        <v>21.1</v>
      </c>
      <c r="X9" s="96">
        <v>139.19999999999999</v>
      </c>
      <c r="Y9" s="96">
        <v>122.4</v>
      </c>
      <c r="Z9" s="96">
        <v>156.1</v>
      </c>
      <c r="AA9" s="96">
        <v>319.2</v>
      </c>
      <c r="AB9" s="96">
        <v>292.89999999999998</v>
      </c>
      <c r="AC9" s="96">
        <v>345.5</v>
      </c>
      <c r="AD9" s="96">
        <v>280.5</v>
      </c>
      <c r="AE9" s="96">
        <v>256.3</v>
      </c>
      <c r="AF9" s="96">
        <v>304.7</v>
      </c>
      <c r="AG9" s="96">
        <f>'Table 4 '!AQ10</f>
        <v>467.8</v>
      </c>
      <c r="AH9" s="96">
        <f>'Table 4 '!AR10</f>
        <v>436.9</v>
      </c>
      <c r="AI9" s="96">
        <f>'Table 4 '!AS10</f>
        <v>498.6</v>
      </c>
      <c r="AJ9" s="96">
        <f>'Table 4 '!AU10</f>
        <v>309.2</v>
      </c>
      <c r="AK9" s="96">
        <f>'Table 4 '!AV10</f>
        <v>282.8</v>
      </c>
      <c r="AL9" s="96">
        <f>'Table 4 '!AW10</f>
        <v>335.7</v>
      </c>
      <c r="AM9" s="96">
        <f>'Table 4 '!AY10</f>
        <v>81.400000000000006</v>
      </c>
      <c r="AN9" s="96">
        <f>'Table 4 '!AZ10</f>
        <v>68.5</v>
      </c>
      <c r="AO9" s="96">
        <f>'Table 4 '!BA10</f>
        <v>94.3</v>
      </c>
      <c r="AP9" s="96">
        <f>'Table 4 '!BC10</f>
        <v>25</v>
      </c>
      <c r="AQ9" s="96">
        <f>'Table 4 '!BD10</f>
        <v>17.600000000000001</v>
      </c>
      <c r="AR9" s="96">
        <f>'Table 4 '!BE10</f>
        <v>32.299999999999997</v>
      </c>
      <c r="AS9" s="96">
        <f>'Table 4 '!BG10</f>
        <v>5.6</v>
      </c>
      <c r="AT9" s="96">
        <f>'Table 4 '!BH10</f>
        <v>2.2000000000000002</v>
      </c>
      <c r="AU9" s="96">
        <f>'Table 4 '!BI10</f>
        <v>9</v>
      </c>
      <c r="AV9" s="96">
        <f>'Table 4 '!BK10</f>
        <v>20.8</v>
      </c>
      <c r="AW9" s="96">
        <f>'Table 4 '!BL10</f>
        <v>14.2</v>
      </c>
      <c r="AX9" s="96">
        <f>'Table 4 '!BM10</f>
        <v>27.3</v>
      </c>
      <c r="AY9" s="96">
        <f>'Table 4 '!BO10</f>
        <v>64.7</v>
      </c>
      <c r="AZ9" s="96">
        <f>'Table 4 '!BP10</f>
        <v>53.2</v>
      </c>
      <c r="BA9" s="96">
        <f>'Table 4 '!BQ10</f>
        <v>76.2</v>
      </c>
      <c r="BB9" s="96">
        <f>'Table 4 '!BS10</f>
        <v>61.1</v>
      </c>
      <c r="BC9" s="96">
        <f>'Table 4 '!BT10</f>
        <v>50.1</v>
      </c>
      <c r="BD9" s="96">
        <f>'Table 4 '!BU10</f>
        <v>72.099999999999994</v>
      </c>
      <c r="BE9" s="96">
        <f>'Table 4 '!BW10</f>
        <v>171.4</v>
      </c>
      <c r="BF9" s="96">
        <f>'Table 4 '!BX10</f>
        <v>152.6</v>
      </c>
      <c r="BG9" s="96">
        <f>'Table 4 '!BY10</f>
        <v>190.3</v>
      </c>
      <c r="BH9" s="96">
        <f>'Table 4 '!CA10</f>
        <v>165.3</v>
      </c>
      <c r="BI9" s="96">
        <f>'Table 4 '!CB10</f>
        <v>147.1</v>
      </c>
      <c r="BJ9" s="96">
        <f>'Table 4 '!CC10</f>
        <v>183.4</v>
      </c>
      <c r="BK9" s="96">
        <f>'Table 4 '!CE10</f>
        <v>117.2</v>
      </c>
      <c r="BL9" s="96">
        <f>'Table 4 '!CF10</f>
        <v>101.8</v>
      </c>
      <c r="BM9" s="96">
        <f>'Table 4 '!CG10</f>
        <v>132.69999999999999</v>
      </c>
      <c r="BN9" s="96">
        <f>'Table 4 '!CI10</f>
        <v>76.599999999999994</v>
      </c>
      <c r="BO9" s="96">
        <f>'Table 4 '!CJ10</f>
        <v>64.099999999999994</v>
      </c>
      <c r="BP9" s="96">
        <f>'Table 4 '!CK10</f>
        <v>89.2</v>
      </c>
      <c r="BQ9" s="96">
        <f>'Table 4 '!CM10</f>
        <v>157.30000000000001</v>
      </c>
      <c r="BR9" s="96">
        <f>'Table 4 '!CN10</f>
        <v>153.4</v>
      </c>
      <c r="BS9" s="96">
        <f>'Table 4 '!CO10</f>
        <v>161.19999999999999</v>
      </c>
      <c r="BT9" s="143"/>
      <c r="BU9" s="460"/>
      <c r="BV9" s="461"/>
      <c r="BW9" s="462"/>
      <c r="BX9" s="462"/>
      <c r="BY9" s="462"/>
      <c r="BZ9" s="462"/>
      <c r="CA9" s="462"/>
      <c r="CB9" s="462"/>
      <c r="CC9" s="462"/>
      <c r="CD9" s="462"/>
      <c r="CE9" s="462"/>
      <c r="CF9" s="462"/>
      <c r="CG9" s="462"/>
      <c r="CH9" s="143"/>
      <c r="CI9" s="462"/>
      <c r="CJ9" s="462"/>
      <c r="CK9" s="462"/>
      <c r="CL9" s="462"/>
      <c r="CM9" s="462"/>
      <c r="CN9" s="462"/>
      <c r="CO9" s="462"/>
      <c r="CP9" s="462"/>
      <c r="CQ9" s="462"/>
      <c r="CR9" s="462"/>
      <c r="CS9" s="462"/>
      <c r="CT9" s="462"/>
      <c r="CU9" s="462"/>
      <c r="CV9" s="462"/>
      <c r="CW9" s="462"/>
      <c r="CX9" s="462"/>
      <c r="CY9" s="429"/>
      <c r="CZ9" s="268"/>
    </row>
    <row r="10" spans="1:104" x14ac:dyDescent="0.2">
      <c r="A10" s="630" t="s">
        <v>66</v>
      </c>
      <c r="B10" s="95" t="s">
        <v>27</v>
      </c>
      <c r="C10" s="96">
        <v>58.5</v>
      </c>
      <c r="D10" s="96">
        <v>51.5</v>
      </c>
      <c r="E10" s="96">
        <v>65.599999999999994</v>
      </c>
      <c r="F10" s="96">
        <v>563.6</v>
      </c>
      <c r="G10" s="96">
        <v>541.70000000000005</v>
      </c>
      <c r="H10" s="96">
        <v>585.4</v>
      </c>
      <c r="I10" s="96">
        <v>243.8</v>
      </c>
      <c r="J10" s="96">
        <v>229.4</v>
      </c>
      <c r="K10" s="96">
        <v>258.3</v>
      </c>
      <c r="L10" s="96">
        <v>35.9</v>
      </c>
      <c r="M10" s="96">
        <v>30.2</v>
      </c>
      <c r="N10" s="96">
        <v>41.7</v>
      </c>
      <c r="O10" s="96">
        <v>3.6</v>
      </c>
      <c r="P10" s="96">
        <v>1.8</v>
      </c>
      <c r="Q10" s="96">
        <v>5.4</v>
      </c>
      <c r="R10" s="96">
        <v>2.1</v>
      </c>
      <c r="S10" s="96">
        <v>0.7</v>
      </c>
      <c r="T10" s="96">
        <v>3.5</v>
      </c>
      <c r="U10" s="96">
        <v>8.1</v>
      </c>
      <c r="V10" s="96">
        <v>5.4</v>
      </c>
      <c r="W10" s="96">
        <v>10.8</v>
      </c>
      <c r="X10" s="96">
        <v>96.1</v>
      </c>
      <c r="Y10" s="96">
        <v>87.1</v>
      </c>
      <c r="Z10" s="96">
        <v>105.1</v>
      </c>
      <c r="AA10" s="96">
        <v>215.4</v>
      </c>
      <c r="AB10" s="96">
        <v>201.6</v>
      </c>
      <c r="AC10" s="96">
        <v>229.1</v>
      </c>
      <c r="AD10" s="96">
        <v>187.4</v>
      </c>
      <c r="AE10" s="96">
        <v>174.9</v>
      </c>
      <c r="AF10" s="96">
        <v>200</v>
      </c>
      <c r="AG10" s="96">
        <f>'Table 4 '!AQ11</f>
        <v>340.2</v>
      </c>
      <c r="AH10" s="96">
        <f>'Table 4 '!AR11</f>
        <v>323.39999999999998</v>
      </c>
      <c r="AI10" s="96">
        <f>'Table 4 '!AS11</f>
        <v>356.9</v>
      </c>
      <c r="AJ10" s="96">
        <f>'Table 4 '!AU11</f>
        <v>215.5</v>
      </c>
      <c r="AK10" s="96">
        <f>'Table 4 '!AV11</f>
        <v>201.4</v>
      </c>
      <c r="AL10" s="96">
        <f>'Table 4 '!AW11</f>
        <v>229.7</v>
      </c>
      <c r="AM10" s="96">
        <f>'Table 4 '!AY11</f>
        <v>52.1</v>
      </c>
      <c r="AN10" s="96">
        <f>'Table 4 '!AZ11</f>
        <v>45.4</v>
      </c>
      <c r="AO10" s="96">
        <f>'Table 4 '!BA11</f>
        <v>58.7</v>
      </c>
      <c r="AP10" s="96">
        <f>'Table 4 '!BC11</f>
        <v>12.1</v>
      </c>
      <c r="AQ10" s="96">
        <f>'Table 4 '!BD11</f>
        <v>8.8000000000000007</v>
      </c>
      <c r="AR10" s="96">
        <f>'Table 4 '!BE11</f>
        <v>15.3</v>
      </c>
      <c r="AS10" s="96">
        <f>'Table 4 '!BG11</f>
        <v>4</v>
      </c>
      <c r="AT10" s="96">
        <f>'Table 4 '!BH11</f>
        <v>2.1</v>
      </c>
      <c r="AU10" s="96">
        <f>'Table 4 '!BI11</f>
        <v>5.8</v>
      </c>
      <c r="AV10" s="96">
        <f>'Table 4 '!BK11</f>
        <v>11.8</v>
      </c>
      <c r="AW10" s="96">
        <f>'Table 4 '!BL11</f>
        <v>8.6</v>
      </c>
      <c r="AX10" s="96">
        <f>'Table 4 '!BM11</f>
        <v>14.9</v>
      </c>
      <c r="AY10" s="96">
        <f>'Table 4 '!BO11</f>
        <v>36.700000000000003</v>
      </c>
      <c r="AZ10" s="96">
        <f>'Table 4 '!BP11</f>
        <v>31.2</v>
      </c>
      <c r="BA10" s="96">
        <f>'Table 4 '!BQ11</f>
        <v>42.2</v>
      </c>
      <c r="BB10" s="96">
        <f>'Table 4 '!BS11</f>
        <v>38.700000000000003</v>
      </c>
      <c r="BC10" s="96">
        <f>'Table 4 '!BT11</f>
        <v>33</v>
      </c>
      <c r="BD10" s="96">
        <f>'Table 4 '!BU11</f>
        <v>44.4</v>
      </c>
      <c r="BE10" s="96">
        <f>'Table 4 '!BW11</f>
        <v>110</v>
      </c>
      <c r="BF10" s="96">
        <f>'Table 4 '!BX11</f>
        <v>100.3</v>
      </c>
      <c r="BG10" s="96">
        <f>'Table 4 '!BY11</f>
        <v>119.7</v>
      </c>
      <c r="BH10" s="96">
        <f>'Table 4 '!CA11</f>
        <v>105.6</v>
      </c>
      <c r="BI10" s="96">
        <f>'Table 4 '!CB11</f>
        <v>96.3</v>
      </c>
      <c r="BJ10" s="96">
        <f>'Table 4 '!CC11</f>
        <v>115</v>
      </c>
      <c r="BK10" s="96">
        <f>'Table 4 '!CE11</f>
        <v>73.2</v>
      </c>
      <c r="BL10" s="96">
        <f>'Table 4 '!CF11</f>
        <v>65.3</v>
      </c>
      <c r="BM10" s="96">
        <f>'Table 4 '!CG11</f>
        <v>81.099999999999994</v>
      </c>
      <c r="BN10" s="96">
        <f>'Table 4 '!CI11</f>
        <v>49.7</v>
      </c>
      <c r="BO10" s="96">
        <f>'Table 4 '!CJ11</f>
        <v>43.3</v>
      </c>
      <c r="BP10" s="96">
        <f>'Table 4 '!CK11</f>
        <v>56.1</v>
      </c>
      <c r="BQ10" s="96">
        <f>'Table 4 '!CM11</f>
        <v>110.9</v>
      </c>
      <c r="BR10" s="96">
        <f>'Table 4 '!CN11</f>
        <v>108.8</v>
      </c>
      <c r="BS10" s="96">
        <f>'Table 4 '!CO11</f>
        <v>113</v>
      </c>
      <c r="BT10" s="462"/>
      <c r="BU10" s="460"/>
      <c r="BV10" s="461"/>
      <c r="BW10" s="462"/>
      <c r="BX10" s="462"/>
      <c r="BY10" s="462"/>
      <c r="BZ10" s="462"/>
      <c r="CA10" s="462"/>
      <c r="CB10" s="462"/>
      <c r="CC10" s="462"/>
      <c r="CD10" s="462"/>
      <c r="CE10" s="462"/>
      <c r="CF10" s="462"/>
      <c r="CG10" s="462"/>
      <c r="CH10" s="143"/>
      <c r="CI10" s="462"/>
      <c r="CJ10" s="462"/>
      <c r="CK10" s="462"/>
      <c r="CL10" s="462"/>
      <c r="CM10" s="462"/>
      <c r="CN10" s="462"/>
      <c r="CO10" s="462"/>
      <c r="CP10" s="462"/>
      <c r="CQ10" s="462"/>
      <c r="CR10" s="462"/>
      <c r="CS10" s="462"/>
      <c r="CT10" s="462"/>
      <c r="CU10" s="462"/>
      <c r="CV10" s="462"/>
      <c r="CW10" s="462"/>
      <c r="CX10" s="462"/>
      <c r="CY10" s="429"/>
      <c r="CZ10" s="268"/>
    </row>
    <row r="11" spans="1:104" x14ac:dyDescent="0.2">
      <c r="A11" s="630"/>
      <c r="B11" s="95" t="s">
        <v>2</v>
      </c>
      <c r="C11" s="96">
        <v>42.7</v>
      </c>
      <c r="D11" s="96">
        <v>34.799999999999997</v>
      </c>
      <c r="E11" s="96">
        <v>50.6</v>
      </c>
      <c r="F11" s="96">
        <v>461.5</v>
      </c>
      <c r="G11" s="96">
        <v>435.9</v>
      </c>
      <c r="H11" s="96">
        <v>487.1</v>
      </c>
      <c r="I11" s="96">
        <v>216.1</v>
      </c>
      <c r="J11" s="96">
        <v>198.7</v>
      </c>
      <c r="K11" s="96">
        <v>233.6</v>
      </c>
      <c r="L11" s="96">
        <v>35.700000000000003</v>
      </c>
      <c r="M11" s="96">
        <v>28.3</v>
      </c>
      <c r="N11" s="96">
        <v>43</v>
      </c>
      <c r="O11" s="96">
        <v>4.0999999999999996</v>
      </c>
      <c r="P11" s="96">
        <v>1.7</v>
      </c>
      <c r="Q11" s="96">
        <v>6.6</v>
      </c>
      <c r="R11" s="96">
        <v>3.1</v>
      </c>
      <c r="S11" s="96">
        <v>0.9</v>
      </c>
      <c r="T11" s="96">
        <v>5.2</v>
      </c>
      <c r="U11" s="96">
        <v>4.5999999999999996</v>
      </c>
      <c r="V11" s="96">
        <v>2</v>
      </c>
      <c r="W11" s="96">
        <v>7.2</v>
      </c>
      <c r="X11" s="96">
        <v>71.400000000000006</v>
      </c>
      <c r="Y11" s="96">
        <v>61.2</v>
      </c>
      <c r="Z11" s="96">
        <v>81.599999999999994</v>
      </c>
      <c r="AA11" s="96">
        <v>168</v>
      </c>
      <c r="AB11" s="96">
        <v>152.19999999999999</v>
      </c>
      <c r="AC11" s="96">
        <v>183.8</v>
      </c>
      <c r="AD11" s="96">
        <v>151.9</v>
      </c>
      <c r="AE11" s="96">
        <v>137.1</v>
      </c>
      <c r="AF11" s="96">
        <v>166.7</v>
      </c>
      <c r="AG11" s="96">
        <f>'Table 4 '!AQ12</f>
        <v>284.2</v>
      </c>
      <c r="AH11" s="96">
        <f>'Table 4 '!AR12</f>
        <v>264.10000000000002</v>
      </c>
      <c r="AI11" s="96">
        <f>'Table 4 '!AS12</f>
        <v>304.3</v>
      </c>
      <c r="AJ11" s="96">
        <f>'Table 4 '!AU12</f>
        <v>186.7</v>
      </c>
      <c r="AK11" s="96">
        <f>'Table 4 '!AV12</f>
        <v>169.5</v>
      </c>
      <c r="AL11" s="96">
        <f>'Table 4 '!AW12</f>
        <v>204</v>
      </c>
      <c r="AM11" s="96">
        <f>'Table 4 '!AY12</f>
        <v>48</v>
      </c>
      <c r="AN11" s="96">
        <f>'Table 4 '!AZ12</f>
        <v>39.6</v>
      </c>
      <c r="AO11" s="96">
        <f>'Table 4 '!BA12</f>
        <v>56.4</v>
      </c>
      <c r="AP11" s="96">
        <f>'Table 4 '!BC12</f>
        <v>11.1</v>
      </c>
      <c r="AQ11" s="96">
        <f>'Table 4 '!BD12</f>
        <v>7</v>
      </c>
      <c r="AR11" s="96">
        <f>'Table 4 '!BE12</f>
        <v>15.3</v>
      </c>
      <c r="AS11" s="96">
        <f>'Table 4 '!BG12</f>
        <v>4.7</v>
      </c>
      <c r="AT11" s="96">
        <f>'Table 4 '!BH12</f>
        <v>2</v>
      </c>
      <c r="AU11" s="96">
        <f>'Table 4 '!BI12</f>
        <v>7.3</v>
      </c>
      <c r="AV11" s="96">
        <f>'Table 4 '!BK12</f>
        <v>7.4</v>
      </c>
      <c r="AW11" s="96">
        <f>'Table 4 '!BL12</f>
        <v>4</v>
      </c>
      <c r="AX11" s="96">
        <f>'Table 4 '!BM12</f>
        <v>10.9</v>
      </c>
      <c r="AY11" s="96">
        <f>'Table 4 '!BO12</f>
        <v>25.1</v>
      </c>
      <c r="AZ11" s="96">
        <f>'Table 4 '!BP12</f>
        <v>19</v>
      </c>
      <c r="BA11" s="96">
        <f>'Table 4 '!BQ12</f>
        <v>31.2</v>
      </c>
      <c r="BB11" s="96">
        <f>'Table 4 '!BS12</f>
        <v>28.2</v>
      </c>
      <c r="BC11" s="96">
        <f>'Table 4 '!BT12</f>
        <v>21.8</v>
      </c>
      <c r="BD11" s="96">
        <f>'Table 4 '!BU12</f>
        <v>34.700000000000003</v>
      </c>
      <c r="BE11" s="96">
        <f>'Table 4 '!BW12</f>
        <v>81.599999999999994</v>
      </c>
      <c r="BF11" s="96">
        <f>'Table 4 '!BX12</f>
        <v>70.5</v>
      </c>
      <c r="BG11" s="96">
        <f>'Table 4 '!BY12</f>
        <v>92.6</v>
      </c>
      <c r="BH11" s="96">
        <f>'Table 4 '!CA12</f>
        <v>79</v>
      </c>
      <c r="BI11" s="96">
        <f>'Table 4 '!CB12</f>
        <v>68.3</v>
      </c>
      <c r="BJ11" s="96">
        <f>'Table 4 '!CC12</f>
        <v>89.7</v>
      </c>
      <c r="BK11" s="96">
        <f>'Table 4 '!CE12</f>
        <v>60.1</v>
      </c>
      <c r="BL11" s="96">
        <f>'Table 4 '!CF12</f>
        <v>50.5</v>
      </c>
      <c r="BM11" s="96">
        <f>'Table 4 '!CG12</f>
        <v>69.599999999999994</v>
      </c>
      <c r="BN11" s="96">
        <f>'Table 4 '!CI12</f>
        <v>45.3</v>
      </c>
      <c r="BO11" s="96">
        <f>'Table 4 '!CJ12</f>
        <v>37.1</v>
      </c>
      <c r="BP11" s="96">
        <f>'Table 4 '!CK12</f>
        <v>53.4</v>
      </c>
      <c r="BQ11" s="96">
        <f>'Table 4 '!CM12</f>
        <v>91</v>
      </c>
      <c r="BR11" s="96">
        <f>'Table 4 '!CN12</f>
        <v>88.5</v>
      </c>
      <c r="BS11" s="96">
        <f>'Table 4 '!CO12</f>
        <v>93.4</v>
      </c>
      <c r="BT11" s="462"/>
      <c r="BU11" s="460"/>
      <c r="BV11" s="461"/>
      <c r="BW11" s="462"/>
      <c r="BX11" s="462"/>
      <c r="BY11" s="462"/>
      <c r="BZ11" s="462"/>
      <c r="CA11" s="462"/>
      <c r="CB11" s="462"/>
      <c r="CC11" s="462"/>
      <c r="CD11" s="462"/>
      <c r="CE11" s="462"/>
      <c r="CF11" s="462"/>
      <c r="CG11" s="462"/>
      <c r="CH11" s="143"/>
      <c r="CI11" s="462"/>
      <c r="CJ11" s="462"/>
      <c r="CK11" s="462"/>
      <c r="CL11" s="462"/>
      <c r="CM11" s="462"/>
      <c r="CN11" s="462"/>
      <c r="CO11" s="462"/>
      <c r="CP11" s="462"/>
      <c r="CQ11" s="462"/>
      <c r="CR11" s="462"/>
      <c r="CS11" s="462"/>
      <c r="CT11" s="462"/>
      <c r="CU11" s="462"/>
      <c r="CV11" s="462"/>
      <c r="CW11" s="462"/>
      <c r="CX11" s="462"/>
      <c r="CY11" s="429"/>
      <c r="CZ11" s="268"/>
    </row>
    <row r="12" spans="1:104" x14ac:dyDescent="0.2">
      <c r="A12" s="630"/>
      <c r="B12" s="95" t="s">
        <v>3</v>
      </c>
      <c r="C12" s="96">
        <v>78.7</v>
      </c>
      <c r="D12" s="96">
        <v>66</v>
      </c>
      <c r="E12" s="96">
        <v>91.5</v>
      </c>
      <c r="F12" s="96">
        <v>698.5</v>
      </c>
      <c r="G12" s="96">
        <v>660</v>
      </c>
      <c r="H12" s="96">
        <v>736.9</v>
      </c>
      <c r="I12" s="96">
        <v>280.2</v>
      </c>
      <c r="J12" s="96">
        <v>255.2</v>
      </c>
      <c r="K12" s="96">
        <v>305.2</v>
      </c>
      <c r="L12" s="96">
        <v>36.299999999999997</v>
      </c>
      <c r="M12" s="96">
        <v>26.8</v>
      </c>
      <c r="N12" s="96">
        <v>45.8</v>
      </c>
      <c r="O12" s="96">
        <v>2.9</v>
      </c>
      <c r="P12" s="96">
        <v>0.3</v>
      </c>
      <c r="Q12" s="96">
        <v>5.5</v>
      </c>
      <c r="R12" s="96">
        <v>0.5</v>
      </c>
      <c r="S12" s="96">
        <v>-0.5</v>
      </c>
      <c r="T12" s="96">
        <v>1.4</v>
      </c>
      <c r="U12" s="96">
        <v>12.8</v>
      </c>
      <c r="V12" s="96">
        <v>7.4</v>
      </c>
      <c r="W12" s="96">
        <v>18.2</v>
      </c>
      <c r="X12" s="96">
        <v>129.69999999999999</v>
      </c>
      <c r="Y12" s="96">
        <v>113.4</v>
      </c>
      <c r="Z12" s="96">
        <v>146</v>
      </c>
      <c r="AA12" s="96">
        <v>279.7</v>
      </c>
      <c r="AB12" s="96">
        <v>255</v>
      </c>
      <c r="AC12" s="96">
        <v>304.39999999999998</v>
      </c>
      <c r="AD12" s="96">
        <v>237</v>
      </c>
      <c r="AE12" s="96">
        <v>214.7</v>
      </c>
      <c r="AF12" s="96">
        <v>259.3</v>
      </c>
      <c r="AG12" s="96">
        <f>'Table 4 '!AQ13</f>
        <v>415.6</v>
      </c>
      <c r="AH12" s="96">
        <f>'Table 4 '!AR13</f>
        <v>386.4</v>
      </c>
      <c r="AI12" s="96">
        <f>'Table 4 '!AS13</f>
        <v>444.8</v>
      </c>
      <c r="AJ12" s="96">
        <f>'Table 4 '!AU13</f>
        <v>252.8</v>
      </c>
      <c r="AK12" s="96">
        <f>'Table 4 '!AV13</f>
        <v>228.9</v>
      </c>
      <c r="AL12" s="96">
        <f>'Table 4 '!AW13</f>
        <v>276.8</v>
      </c>
      <c r="AM12" s="96">
        <f>'Table 4 '!AY13</f>
        <v>57.3</v>
      </c>
      <c r="AN12" s="96">
        <f>'Table 4 '!AZ13</f>
        <v>46.4</v>
      </c>
      <c r="AO12" s="96">
        <f>'Table 4 '!BA13</f>
        <v>68.2</v>
      </c>
      <c r="AP12" s="96">
        <f>'Table 4 '!BC13</f>
        <v>13.1</v>
      </c>
      <c r="AQ12" s="96">
        <f>'Table 4 '!BD13</f>
        <v>7.9</v>
      </c>
      <c r="AR12" s="96">
        <f>'Table 4 '!BE13</f>
        <v>18.2</v>
      </c>
      <c r="AS12" s="96">
        <f>'Table 4 '!BG13</f>
        <v>3.1</v>
      </c>
      <c r="AT12" s="96">
        <f>'Table 4 '!BH13</f>
        <v>0.5</v>
      </c>
      <c r="AU12" s="96">
        <f>'Table 4 '!BI13</f>
        <v>5.6</v>
      </c>
      <c r="AV12" s="96">
        <f>'Table 4 '!BK13</f>
        <v>18.2</v>
      </c>
      <c r="AW12" s="96">
        <f>'Table 4 '!BL13</f>
        <v>12.1</v>
      </c>
      <c r="AX12" s="96">
        <f>'Table 4 '!BM13</f>
        <v>24.4</v>
      </c>
      <c r="AY12" s="96">
        <f>'Table 4 '!BO13</f>
        <v>53.3</v>
      </c>
      <c r="AZ12" s="96">
        <f>'Table 4 '!BP13</f>
        <v>42.9</v>
      </c>
      <c r="BA12" s="96">
        <f>'Table 4 '!BQ13</f>
        <v>63.7</v>
      </c>
      <c r="BB12" s="96">
        <f>'Table 4 '!BS13</f>
        <v>51.9</v>
      </c>
      <c r="BC12" s="96">
        <f>'Table 4 '!BT13</f>
        <v>41.8</v>
      </c>
      <c r="BD12" s="96">
        <f>'Table 4 '!BU13</f>
        <v>62.1</v>
      </c>
      <c r="BE12" s="96">
        <f>'Table 4 '!BW13</f>
        <v>149.1</v>
      </c>
      <c r="BF12" s="96">
        <f>'Table 4 '!BX13</f>
        <v>131.5</v>
      </c>
      <c r="BG12" s="96">
        <f>'Table 4 '!BY13</f>
        <v>166.7</v>
      </c>
      <c r="BH12" s="96">
        <f>'Table 4 '!CA13</f>
        <v>140.1</v>
      </c>
      <c r="BI12" s="96">
        <f>'Table 4 '!CB13</f>
        <v>123.4</v>
      </c>
      <c r="BJ12" s="96">
        <f>'Table 4 '!CC13</f>
        <v>156.69999999999999</v>
      </c>
      <c r="BK12" s="96">
        <f>'Table 4 '!CE13</f>
        <v>89.1</v>
      </c>
      <c r="BL12" s="96">
        <f>'Table 4 '!CF13</f>
        <v>75.7</v>
      </c>
      <c r="BM12" s="96">
        <f>'Table 4 '!CG13</f>
        <v>102.4</v>
      </c>
      <c r="BN12" s="96">
        <f>'Table 4 '!CI13</f>
        <v>56.6</v>
      </c>
      <c r="BO12" s="96">
        <f>'Table 4 '!CJ13</f>
        <v>45.9</v>
      </c>
      <c r="BP12" s="96">
        <f>'Table 4 '!CK13</f>
        <v>67.3</v>
      </c>
      <c r="BQ12" s="96">
        <f>'Table 4 '!CM13</f>
        <v>137.30000000000001</v>
      </c>
      <c r="BR12" s="96">
        <f>'Table 4 '!CN13</f>
        <v>133.69999999999999</v>
      </c>
      <c r="BS12" s="96">
        <f>'Table 4 '!CO13</f>
        <v>141</v>
      </c>
      <c r="BT12" s="462"/>
      <c r="BU12" s="460"/>
      <c r="BV12" s="461"/>
      <c r="BW12" s="462"/>
      <c r="BX12" s="462"/>
      <c r="BY12" s="462"/>
      <c r="BZ12" s="462"/>
      <c r="CA12" s="462"/>
      <c r="CB12" s="462"/>
      <c r="CC12" s="462"/>
      <c r="CD12" s="462"/>
      <c r="CE12" s="462"/>
      <c r="CF12" s="462"/>
      <c r="CG12" s="462"/>
      <c r="CH12" s="143"/>
      <c r="CI12" s="462"/>
      <c r="CJ12" s="462"/>
      <c r="CK12" s="462"/>
      <c r="CL12" s="462"/>
      <c r="CM12" s="462"/>
      <c r="CN12" s="462"/>
      <c r="CO12" s="462"/>
      <c r="CP12" s="462"/>
      <c r="CQ12" s="462"/>
      <c r="CR12" s="462"/>
      <c r="CS12" s="462"/>
      <c r="CT12" s="462"/>
      <c r="CU12" s="462"/>
      <c r="CV12" s="462"/>
      <c r="CW12" s="462"/>
      <c r="CX12" s="462"/>
      <c r="CY12" s="429"/>
      <c r="CZ12" s="268"/>
    </row>
    <row r="13" spans="1:104" x14ac:dyDescent="0.2">
      <c r="A13" s="95"/>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463"/>
      <c r="BT13" s="46"/>
      <c r="BU13" s="464"/>
      <c r="BV13" s="463"/>
      <c r="BW13" s="463"/>
      <c r="BX13" s="463"/>
      <c r="BY13" s="463"/>
      <c r="BZ13" s="463"/>
      <c r="CA13" s="463"/>
      <c r="CB13" s="463"/>
      <c r="CC13" s="463"/>
      <c r="CD13" s="463"/>
      <c r="CE13" s="463"/>
      <c r="CF13" s="463"/>
      <c r="CG13" s="143"/>
      <c r="CH13" s="143"/>
    </row>
    <row r="14" spans="1:104" ht="12" customHeight="1" x14ac:dyDescent="0.2">
      <c r="A14" s="465" t="s">
        <v>26</v>
      </c>
      <c r="B14" s="44"/>
      <c r="C14" s="44"/>
      <c r="D14" s="44"/>
      <c r="E14" s="44"/>
      <c r="F14" s="44"/>
      <c r="G14" s="44"/>
      <c r="H14" s="46"/>
      <c r="I14" s="46"/>
      <c r="J14" s="44"/>
      <c r="K14" s="46"/>
      <c r="L14" s="46"/>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BP14" s="44"/>
      <c r="BT14" s="46" t="s">
        <v>52</v>
      </c>
      <c r="BU14" s="464">
        <f>AR7-AP7</f>
        <v>4.2999999999999972</v>
      </c>
      <c r="BV14" s="463">
        <f>AP7-AQ7</f>
        <v>4.2000000000000028</v>
      </c>
      <c r="BW14" s="463">
        <f>AR8-AP8</f>
        <v>5.1000000000000014</v>
      </c>
      <c r="BX14" s="463">
        <f>AP8-AQ8</f>
        <v>5.1999999999999993</v>
      </c>
      <c r="BY14" s="463">
        <f>AR9-AP9</f>
        <v>7.2999999999999972</v>
      </c>
      <c r="BZ14" s="463">
        <f>AP9-AQ9</f>
        <v>7.3999999999999986</v>
      </c>
      <c r="CA14" s="463">
        <f>AR10-AP10</f>
        <v>3.2000000000000011</v>
      </c>
      <c r="CB14" s="463">
        <f>AP10-AQ10</f>
        <v>3.2999999999999989</v>
      </c>
      <c r="CC14" s="463">
        <f>AR11-AP11</f>
        <v>4.2000000000000011</v>
      </c>
      <c r="CD14" s="463">
        <f>AP11-AQ11</f>
        <v>4.0999999999999996</v>
      </c>
      <c r="CE14" s="463">
        <f>AR12-AP12</f>
        <v>5.0999999999999996</v>
      </c>
      <c r="CF14" s="463">
        <f>AP12-AQ12</f>
        <v>5.1999999999999993</v>
      </c>
      <c r="CG14" s="143"/>
    </row>
    <row r="15" spans="1:104" ht="12" customHeight="1" x14ac:dyDescent="0.2">
      <c r="A15" s="631" t="s">
        <v>77</v>
      </c>
      <c r="B15" s="631"/>
      <c r="C15" s="631"/>
      <c r="D15" s="631"/>
      <c r="E15" s="631"/>
      <c r="F15" s="631"/>
      <c r="G15" s="631"/>
      <c r="H15" s="631"/>
      <c r="I15" s="631"/>
      <c r="J15" s="631"/>
      <c r="K15" s="631"/>
      <c r="L15" s="631"/>
      <c r="M15" s="631"/>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O15" s="466"/>
      <c r="BP15" s="466"/>
      <c r="BT15" s="46" t="s">
        <v>150</v>
      </c>
      <c r="BU15" s="464">
        <f>AU7-AS7</f>
        <v>2.2000000000000011</v>
      </c>
      <c r="BV15" s="463">
        <f>AS7-AT7</f>
        <v>2.2999999999999998</v>
      </c>
      <c r="BW15" s="463">
        <f>AU8-AS8</f>
        <v>3</v>
      </c>
      <c r="BX15" s="463">
        <f>AS8-AT8</f>
        <v>3.1000000000000005</v>
      </c>
      <c r="BY15" s="463">
        <f>AU9-AS9</f>
        <v>3.4000000000000004</v>
      </c>
      <c r="BZ15" s="463">
        <f>AS9-AT9</f>
        <v>3.3999999999999995</v>
      </c>
      <c r="CA15" s="463">
        <f>AU10-AS10</f>
        <v>1.7999999999999998</v>
      </c>
      <c r="CB15" s="463">
        <f>AS10-AT10</f>
        <v>1.9</v>
      </c>
      <c r="CC15" s="463">
        <f>AU11-AS11</f>
        <v>2.5999999999999996</v>
      </c>
      <c r="CD15" s="463">
        <f>AS11-AT11</f>
        <v>2.7</v>
      </c>
      <c r="CE15" s="463">
        <f>AU12-AS12</f>
        <v>2.4999999999999996</v>
      </c>
      <c r="CF15" s="463">
        <f>AS12-AT12</f>
        <v>2.6</v>
      </c>
      <c r="CG15" s="143"/>
    </row>
    <row r="16" spans="1:104" ht="12" customHeight="1" x14ac:dyDescent="0.2">
      <c r="A16" s="631"/>
      <c r="B16" s="631"/>
      <c r="C16" s="631"/>
      <c r="D16" s="631"/>
      <c r="E16" s="631"/>
      <c r="F16" s="631"/>
      <c r="G16" s="631"/>
      <c r="H16" s="631"/>
      <c r="I16" s="631"/>
      <c r="J16" s="631"/>
      <c r="K16" s="631"/>
      <c r="L16" s="631"/>
      <c r="M16" s="631"/>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6"/>
      <c r="AO16" s="466"/>
      <c r="BP16" s="466"/>
      <c r="BT16" s="46"/>
      <c r="BU16" s="464">
        <f>AX7-AV7</f>
        <v>3.6000000000000014</v>
      </c>
      <c r="BV16" s="463">
        <f>AV7-AW7</f>
        <v>3.5999999999999996</v>
      </c>
      <c r="BW16" s="463">
        <f>AX8-AV8</f>
        <v>4.0999999999999996</v>
      </c>
      <c r="BX16" s="463">
        <f>AV8-AW8</f>
        <v>4.0999999999999996</v>
      </c>
      <c r="BY16" s="464">
        <f>AX9-AV9</f>
        <v>6.5</v>
      </c>
      <c r="BZ16" s="464">
        <f>AV9-AW9</f>
        <v>6.6000000000000014</v>
      </c>
      <c r="CA16" s="464">
        <f>AX10-AV10</f>
        <v>3.0999999999999996</v>
      </c>
      <c r="CB16" s="464">
        <f>AV10-AW10</f>
        <v>3.2000000000000011</v>
      </c>
      <c r="CC16" s="464">
        <f>AX11-AV11</f>
        <v>3.5</v>
      </c>
      <c r="CD16" s="464">
        <f>AV11-AW11</f>
        <v>3.4000000000000004</v>
      </c>
      <c r="CE16" s="464">
        <f>AX12-AV12</f>
        <v>6.1999999999999993</v>
      </c>
      <c r="CF16" s="464">
        <f>AV12-AW12</f>
        <v>6.1</v>
      </c>
      <c r="CG16" s="143"/>
    </row>
    <row r="17" spans="1:85" ht="12" customHeight="1" x14ac:dyDescent="0.2">
      <c r="A17" s="631"/>
      <c r="B17" s="631"/>
      <c r="C17" s="631"/>
      <c r="D17" s="631"/>
      <c r="E17" s="631"/>
      <c r="F17" s="631"/>
      <c r="G17" s="631"/>
      <c r="H17" s="631"/>
      <c r="I17" s="631"/>
      <c r="J17" s="631"/>
      <c r="K17" s="631"/>
      <c r="L17" s="631"/>
      <c r="M17" s="631"/>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c r="AL17" s="466"/>
      <c r="AM17" s="466"/>
      <c r="AN17" s="466"/>
      <c r="AO17" s="466"/>
      <c r="BP17" s="466"/>
      <c r="BT17" s="450" t="s">
        <v>2818</v>
      </c>
      <c r="BU17" s="463">
        <f>BS7-BQ7</f>
        <v>2.2000000000000028</v>
      </c>
      <c r="BV17" s="463">
        <f>BQ7-BR7</f>
        <v>2.2999999999999972</v>
      </c>
      <c r="BW17" s="463">
        <f>BS8-BQ8</f>
        <v>2.6999999999999886</v>
      </c>
      <c r="BX17" s="463">
        <f>BQ8-BR8</f>
        <v>2.6000000000000085</v>
      </c>
      <c r="BY17" s="463">
        <f>BS9-BQ9</f>
        <v>3.8999999999999773</v>
      </c>
      <c r="BZ17" s="463">
        <f>BQ9-BR9</f>
        <v>3.9000000000000057</v>
      </c>
      <c r="CA17" s="463">
        <f>BS10-BQ10</f>
        <v>2.0999999999999943</v>
      </c>
      <c r="CB17" s="463">
        <f>BQ11-BR11</f>
        <v>2.5</v>
      </c>
      <c r="CC17" s="463">
        <f>AX12-AV12</f>
        <v>6.1999999999999993</v>
      </c>
      <c r="CD17" s="463">
        <f>AV12-AW12</f>
        <v>6.1</v>
      </c>
      <c r="CE17" s="463">
        <f>AX12-AV12</f>
        <v>6.1999999999999993</v>
      </c>
      <c r="CF17" s="463">
        <f>AV12-AW12</f>
        <v>6.1</v>
      </c>
      <c r="CG17" s="143"/>
    </row>
    <row r="18" spans="1:85" ht="12" customHeight="1" x14ac:dyDescent="0.2">
      <c r="A18" s="631" t="s">
        <v>78</v>
      </c>
      <c r="B18" s="631"/>
      <c r="C18" s="631"/>
      <c r="D18" s="631"/>
      <c r="E18" s="631"/>
      <c r="F18" s="631"/>
      <c r="G18" s="631"/>
      <c r="H18" s="631"/>
      <c r="I18" s="631"/>
      <c r="J18" s="631"/>
      <c r="K18" s="631"/>
      <c r="L18" s="631"/>
      <c r="M18" s="631"/>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6"/>
      <c r="AO18" s="466"/>
      <c r="BP18" s="466"/>
      <c r="BU18" s="143"/>
      <c r="BV18" s="143"/>
      <c r="BW18" s="143"/>
      <c r="BX18" s="143"/>
      <c r="BY18" s="143"/>
      <c r="BZ18" s="143"/>
      <c r="CA18" s="143"/>
      <c r="CB18" s="143"/>
      <c r="CC18" s="143"/>
      <c r="CD18" s="143"/>
      <c r="CE18" s="143"/>
      <c r="CF18" s="143"/>
      <c r="CG18" s="143"/>
    </row>
    <row r="19" spans="1:85" ht="12" customHeight="1" x14ac:dyDescent="0.2">
      <c r="A19" s="631"/>
      <c r="B19" s="631"/>
      <c r="C19" s="631"/>
      <c r="D19" s="631"/>
      <c r="E19" s="631"/>
      <c r="F19" s="631"/>
      <c r="G19" s="631"/>
      <c r="H19" s="631"/>
      <c r="I19" s="631"/>
      <c r="J19" s="631"/>
      <c r="K19" s="631"/>
      <c r="L19" s="631"/>
      <c r="M19" s="631"/>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6"/>
      <c r="AO19" s="466"/>
      <c r="BP19" s="466"/>
      <c r="BU19" s="143"/>
      <c r="BV19" s="143"/>
      <c r="BW19" s="143"/>
      <c r="BX19" s="143"/>
      <c r="BY19" s="143"/>
      <c r="BZ19" s="143"/>
      <c r="CA19" s="143"/>
      <c r="CB19" s="143"/>
      <c r="CC19" s="143"/>
      <c r="CD19" s="143"/>
      <c r="CE19" s="143"/>
      <c r="CF19" s="143"/>
      <c r="CG19" s="143"/>
    </row>
    <row r="20" spans="1:85" ht="12" customHeight="1" x14ac:dyDescent="0.2">
      <c r="A20" s="631"/>
      <c r="B20" s="631"/>
      <c r="C20" s="631"/>
      <c r="D20" s="631"/>
      <c r="E20" s="631"/>
      <c r="F20" s="631"/>
      <c r="G20" s="631"/>
      <c r="H20" s="631"/>
      <c r="I20" s="631"/>
      <c r="J20" s="631"/>
      <c r="K20" s="631"/>
      <c r="L20" s="631"/>
      <c r="M20" s="631"/>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BP20" s="466"/>
      <c r="BU20" s="143"/>
      <c r="BV20" s="143"/>
      <c r="BW20" s="143"/>
      <c r="BX20" s="143"/>
      <c r="BY20" s="143"/>
      <c r="BZ20" s="143"/>
      <c r="CA20" s="143"/>
      <c r="CB20" s="143"/>
      <c r="CC20" s="143"/>
      <c r="CD20" s="143"/>
      <c r="CE20" s="143"/>
      <c r="CF20" s="143"/>
      <c r="CG20" s="143"/>
    </row>
    <row r="21" spans="1:85" ht="12" customHeight="1" x14ac:dyDescent="0.2">
      <c r="A21" s="629" t="s">
        <v>2990</v>
      </c>
      <c r="B21" s="629"/>
      <c r="C21" s="629"/>
      <c r="D21" s="629"/>
      <c r="E21" s="629"/>
      <c r="F21" s="629"/>
      <c r="G21" s="629"/>
      <c r="H21" s="629"/>
      <c r="I21" s="629"/>
      <c r="J21" s="629"/>
      <c r="K21" s="629"/>
      <c r="L21" s="629"/>
      <c r="M21" s="629"/>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BP21" s="467"/>
    </row>
    <row r="22" spans="1:85" ht="12" customHeight="1" x14ac:dyDescent="0.2">
      <c r="A22" s="629" t="s">
        <v>80</v>
      </c>
      <c r="B22" s="629"/>
      <c r="C22" s="629"/>
      <c r="D22" s="629"/>
      <c r="E22" s="629"/>
      <c r="F22" s="629"/>
      <c r="G22" s="629"/>
      <c r="H22" s="629"/>
      <c r="I22" s="629"/>
      <c r="J22" s="629"/>
      <c r="K22" s="629"/>
      <c r="L22" s="629"/>
      <c r="M22" s="629"/>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7"/>
      <c r="BP22" s="467"/>
    </row>
    <row r="23" spans="1:85" ht="12" customHeight="1" x14ac:dyDescent="0.2">
      <c r="A23" s="629" t="s">
        <v>2732</v>
      </c>
      <c r="B23" s="629"/>
      <c r="C23" s="629"/>
      <c r="D23" s="629"/>
      <c r="E23" s="629"/>
      <c r="F23" s="629"/>
      <c r="G23" s="629"/>
      <c r="H23" s="629"/>
      <c r="I23" s="629"/>
      <c r="J23" s="629"/>
      <c r="K23" s="629"/>
      <c r="L23" s="629"/>
      <c r="M23" s="629"/>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BP23" s="467"/>
    </row>
    <row r="24" spans="1:85" ht="12" customHeight="1" x14ac:dyDescent="0.2">
      <c r="A24" s="535" t="str">
        <f>CONCATENATE("6) Figures are for deaths occurring between 1st March 2020 and ",Contents!A33," 2021. Figures only include deaths that were registered by ",Contents!A34,". More information on registration delays can be found on the NRS website.")</f>
        <v>6) Figures are for deaths occurring between 1st March 2020 and 31st December 2021. Figures only include deaths that were registered by 13th January 2022. More information on registration delays can be found on the NRS website.</v>
      </c>
      <c r="B24" s="535"/>
      <c r="C24" s="535"/>
      <c r="D24" s="535"/>
      <c r="E24" s="535"/>
      <c r="F24" s="535"/>
      <c r="G24" s="535"/>
      <c r="H24" s="535"/>
      <c r="I24" s="535"/>
      <c r="J24" s="535"/>
      <c r="K24" s="535"/>
      <c r="L24" s="535"/>
      <c r="M24" s="535"/>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468"/>
      <c r="AQ24" s="468"/>
      <c r="AR24" s="468"/>
      <c r="AS24" s="468"/>
      <c r="AT24" s="468"/>
      <c r="AU24" s="468"/>
      <c r="AV24" s="468"/>
      <c r="AW24" s="468"/>
      <c r="AX24" s="468"/>
      <c r="AY24" s="468"/>
      <c r="AZ24" s="468"/>
      <c r="BA24" s="468"/>
      <c r="BB24" s="468"/>
      <c r="BC24" s="468"/>
      <c r="BD24" s="468"/>
      <c r="BE24" s="468"/>
      <c r="BF24" s="468"/>
      <c r="BG24" s="468"/>
      <c r="BH24" s="468"/>
      <c r="BI24" s="468"/>
      <c r="BJ24" s="468"/>
      <c r="BK24" s="468"/>
      <c r="BL24" s="468"/>
      <c r="BM24" s="468"/>
      <c r="BN24" s="468"/>
      <c r="BO24" s="468"/>
      <c r="BP24" s="219"/>
      <c r="BQ24" s="468"/>
      <c r="BR24" s="468"/>
    </row>
    <row r="25" spans="1:85" ht="12" customHeight="1" x14ac:dyDescent="0.2">
      <c r="A25" s="219"/>
      <c r="B25" s="219"/>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468"/>
      <c r="AQ25" s="468"/>
      <c r="AR25" s="468"/>
      <c r="AS25" s="468"/>
      <c r="AT25" s="468"/>
      <c r="AU25" s="468"/>
      <c r="AV25" s="468"/>
      <c r="AW25" s="468"/>
      <c r="AX25" s="468"/>
      <c r="AY25" s="468"/>
      <c r="AZ25" s="468"/>
      <c r="BA25" s="468"/>
      <c r="BB25" s="468"/>
      <c r="BC25" s="468"/>
      <c r="BD25" s="468"/>
      <c r="BE25" s="468"/>
      <c r="BF25" s="468"/>
      <c r="BG25" s="468"/>
      <c r="BH25" s="468"/>
      <c r="BI25" s="468"/>
      <c r="BJ25" s="468"/>
      <c r="BK25" s="468"/>
      <c r="BL25" s="468"/>
      <c r="BM25" s="468"/>
      <c r="BN25" s="468"/>
      <c r="BO25" s="468"/>
      <c r="BP25" s="219"/>
      <c r="BQ25" s="468"/>
      <c r="BR25" s="468"/>
    </row>
    <row r="26" spans="1:85" ht="12" customHeight="1" x14ac:dyDescent="0.2">
      <c r="A26" s="469" t="s">
        <v>3016</v>
      </c>
      <c r="B26" s="44"/>
      <c r="C26" s="44"/>
      <c r="D26" s="44"/>
      <c r="E26" s="44"/>
      <c r="F26" s="44"/>
      <c r="G26" s="44"/>
      <c r="H26" s="46"/>
      <c r="I26" s="46"/>
      <c r="J26" s="44"/>
      <c r="K26" s="46"/>
      <c r="L26" s="46"/>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BP26" s="44"/>
    </row>
    <row r="28" spans="1:85" x14ac:dyDescent="0.2">
      <c r="A28" s="450" t="str">
        <f>CONCATENATE("Figure 5a: Age standardised rates for deaths involving COVID-19 by sex, between 1st March 2020 and ",Contents!A33, " 2021")</f>
        <v>Figure 5a: Age standardised rates for deaths involving COVID-19 by sex, between 1st March 2020 and 31st December 2021</v>
      </c>
      <c r="B28" s="450"/>
      <c r="C28" s="450"/>
      <c r="D28" s="450"/>
      <c r="E28" s="450"/>
      <c r="F28" s="450"/>
      <c r="G28" s="450"/>
      <c r="J28" s="450"/>
    </row>
    <row r="29" spans="1:85" x14ac:dyDescent="0.2">
      <c r="A29" s="450" t="str">
        <f>CONCATENATE("Figure 5b: Age standardised rates for deaths where COVID-19 was the underlying cause by sex, between 1st March 2020 and ",Contents!A33, " 2021")</f>
        <v>Figure 5b: Age standardised rates for deaths where COVID-19 was the underlying cause by sex, between 1st March 2020 and 31st December 2021</v>
      </c>
      <c r="B29" s="450"/>
      <c r="C29" s="450"/>
      <c r="D29" s="450"/>
      <c r="E29" s="450"/>
      <c r="F29" s="450"/>
      <c r="G29" s="450"/>
      <c r="J29" s="450"/>
    </row>
  </sheetData>
  <mergeCells count="99">
    <mergeCell ref="BQ4:BQ6"/>
    <mergeCell ref="BE3:BG3"/>
    <mergeCell ref="BF4:BF6"/>
    <mergeCell ref="BG4:BG6"/>
    <mergeCell ref="BH3:BJ3"/>
    <mergeCell ref="BH4:BH6"/>
    <mergeCell ref="BI4:BI6"/>
    <mergeCell ref="BJ4:BJ6"/>
    <mergeCell ref="BK4:BK6"/>
    <mergeCell ref="BL4:BL6"/>
    <mergeCell ref="BM4:BM6"/>
    <mergeCell ref="BK3:BM3"/>
    <mergeCell ref="BN3:BP3"/>
    <mergeCell ref="BN4:BN6"/>
    <mergeCell ref="BO4:BO6"/>
    <mergeCell ref="BP4:BP6"/>
    <mergeCell ref="BR4:BR6"/>
    <mergeCell ref="BS4:BS6"/>
    <mergeCell ref="AN4:AN6"/>
    <mergeCell ref="AO4:AO6"/>
    <mergeCell ref="AQ4:AQ6"/>
    <mergeCell ref="AR4:AR6"/>
    <mergeCell ref="AS4:AS6"/>
    <mergeCell ref="AT4:AT6"/>
    <mergeCell ref="AU4:AU6"/>
    <mergeCell ref="AV4:AV6"/>
    <mergeCell ref="AW4:AW6"/>
    <mergeCell ref="AX4:AX6"/>
    <mergeCell ref="AY4:AY6"/>
    <mergeCell ref="AZ4:AZ6"/>
    <mergeCell ref="BA4:BA6"/>
    <mergeCell ref="BE4:BE6"/>
    <mergeCell ref="A1:K1"/>
    <mergeCell ref="M1:N1"/>
    <mergeCell ref="AK4:AK6"/>
    <mergeCell ref="AL4:AL6"/>
    <mergeCell ref="O4:O6"/>
    <mergeCell ref="P4:P6"/>
    <mergeCell ref="Q4:Q6"/>
    <mergeCell ref="R4:R6"/>
    <mergeCell ref="Z4:Z6"/>
    <mergeCell ref="AF4:AF6"/>
    <mergeCell ref="T4:T6"/>
    <mergeCell ref="X4:X6"/>
    <mergeCell ref="Y4:Y6"/>
    <mergeCell ref="AG4:AG6"/>
    <mergeCell ref="AH4:AH6"/>
    <mergeCell ref="AI4:AI6"/>
    <mergeCell ref="A24:M24"/>
    <mergeCell ref="AP4:AP6"/>
    <mergeCell ref="U4:U6"/>
    <mergeCell ref="V4:V6"/>
    <mergeCell ref="W4:W6"/>
    <mergeCell ref="AA4:AA6"/>
    <mergeCell ref="AB4:AB6"/>
    <mergeCell ref="AC4:AC6"/>
    <mergeCell ref="AD4:AD6"/>
    <mergeCell ref="AE4:AE6"/>
    <mergeCell ref="S4:S6"/>
    <mergeCell ref="L4:L6"/>
    <mergeCell ref="M4:M6"/>
    <mergeCell ref="N4:N6"/>
    <mergeCell ref="A15:M17"/>
    <mergeCell ref="A18:M20"/>
    <mergeCell ref="A22:M22"/>
    <mergeCell ref="A23:M23"/>
    <mergeCell ref="A21:M21"/>
    <mergeCell ref="H4:H6"/>
    <mergeCell ref="I4:I6"/>
    <mergeCell ref="J4:J6"/>
    <mergeCell ref="K4:K6"/>
    <mergeCell ref="A7:A9"/>
    <mergeCell ref="C4:C6"/>
    <mergeCell ref="D4:D6"/>
    <mergeCell ref="E4:E6"/>
    <mergeCell ref="F4:F6"/>
    <mergeCell ref="G4:G6"/>
    <mergeCell ref="A10:A12"/>
    <mergeCell ref="BV3:CA3"/>
    <mergeCell ref="CM5:CN5"/>
    <mergeCell ref="CO5:CP5"/>
    <mergeCell ref="CQ5:CR5"/>
    <mergeCell ref="CS5:CT5"/>
    <mergeCell ref="CI5:CJ5"/>
    <mergeCell ref="CK5:CL5"/>
    <mergeCell ref="CB5:CC5"/>
    <mergeCell ref="CD5:CE5"/>
    <mergeCell ref="CF5:CG5"/>
    <mergeCell ref="CW5:CX5"/>
    <mergeCell ref="BV5:BW5"/>
    <mergeCell ref="BX5:BY5"/>
    <mergeCell ref="BZ5:CA5"/>
    <mergeCell ref="CU5:CV5"/>
    <mergeCell ref="AJ4:AJ6"/>
    <mergeCell ref="AM4:AM6"/>
    <mergeCell ref="BB3:BD3"/>
    <mergeCell ref="BB4:BB6"/>
    <mergeCell ref="BC4:BC6"/>
    <mergeCell ref="BD4:BD6"/>
  </mergeCells>
  <hyperlinks>
    <hyperlink ref="M1" location="Contents!A1" display="back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3"/>
  <sheetViews>
    <sheetView zoomScale="65" zoomScaleNormal="65" workbookViewId="0">
      <selection activeCell="B47" sqref="B47"/>
    </sheetView>
  </sheetViews>
  <sheetFormatPr defaultRowHeight="15" x14ac:dyDescent="0.25"/>
  <cols>
    <col min="1" max="1" width="18.28515625" customWidth="1"/>
    <col min="2" max="2" width="17.140625" customWidth="1"/>
  </cols>
  <sheetData>
    <row r="1" spans="1:70" x14ac:dyDescent="0.25">
      <c r="A1" s="634" t="s">
        <v>2999</v>
      </c>
      <c r="B1" s="145" t="s">
        <v>2949</v>
      </c>
      <c r="C1" s="145"/>
      <c r="D1" s="145"/>
      <c r="E1" s="145" t="s">
        <v>2977</v>
      </c>
      <c r="F1" s="145"/>
      <c r="G1" s="145"/>
      <c r="H1" s="145" t="s">
        <v>150</v>
      </c>
      <c r="I1" s="145"/>
      <c r="J1" s="145"/>
      <c r="K1" s="145" t="s">
        <v>2976</v>
      </c>
      <c r="L1" s="145"/>
      <c r="M1" s="145"/>
      <c r="N1" s="145" t="s">
        <v>2975</v>
      </c>
      <c r="O1" s="145"/>
      <c r="P1" s="145"/>
      <c r="Q1" s="145" t="s">
        <v>2911</v>
      </c>
      <c r="R1" s="145"/>
      <c r="S1" s="145"/>
      <c r="T1" s="145" t="s">
        <v>2974</v>
      </c>
      <c r="U1" s="145"/>
      <c r="V1" s="145"/>
      <c r="W1" s="145" t="s">
        <v>2912</v>
      </c>
      <c r="X1" s="145"/>
      <c r="Y1" s="145"/>
      <c r="Z1" s="145" t="s">
        <v>2913</v>
      </c>
      <c r="AA1" s="145"/>
      <c r="AB1" s="145"/>
      <c r="AC1" s="145" t="s">
        <v>2914</v>
      </c>
      <c r="AD1" s="145"/>
      <c r="AE1" s="145"/>
      <c r="AF1" s="145" t="s">
        <v>2915</v>
      </c>
      <c r="AG1" s="145"/>
      <c r="AH1" s="145"/>
      <c r="AI1" s="145" t="s">
        <v>2937</v>
      </c>
      <c r="AJ1" s="145"/>
      <c r="AK1" s="145"/>
      <c r="AL1" s="145" t="s">
        <v>2949</v>
      </c>
      <c r="AM1" s="145"/>
      <c r="AN1" s="145"/>
      <c r="AO1" s="145" t="s">
        <v>52</v>
      </c>
      <c r="AP1" s="145"/>
      <c r="AQ1" s="145"/>
      <c r="AR1" s="145" t="s">
        <v>150</v>
      </c>
      <c r="AS1" s="145"/>
      <c r="AT1" s="145"/>
      <c r="AU1" s="145" t="s">
        <v>2749</v>
      </c>
      <c r="AV1" s="145"/>
      <c r="AW1" s="145"/>
      <c r="AX1" s="145" t="s">
        <v>2754</v>
      </c>
      <c r="AY1" s="145"/>
      <c r="AZ1" s="145"/>
      <c r="BA1" s="145" t="s">
        <v>2911</v>
      </c>
      <c r="BB1" s="145"/>
      <c r="BC1" s="145"/>
      <c r="BD1" s="145" t="s">
        <v>2974</v>
      </c>
      <c r="BE1" s="145"/>
      <c r="BF1" s="145"/>
      <c r="BG1" s="145" t="s">
        <v>2912</v>
      </c>
      <c r="BH1" s="145"/>
      <c r="BI1" s="145"/>
      <c r="BJ1" s="145" t="s">
        <v>2913</v>
      </c>
      <c r="BK1" s="145"/>
      <c r="BL1" s="145"/>
      <c r="BM1" s="145" t="s">
        <v>2914</v>
      </c>
      <c r="BN1" s="145"/>
      <c r="BO1" s="145"/>
      <c r="BP1" s="145" t="s">
        <v>3024</v>
      </c>
      <c r="BQ1" s="145"/>
      <c r="BR1" s="145"/>
    </row>
    <row r="2" spans="1:70" ht="15" customHeight="1" x14ac:dyDescent="0.25">
      <c r="A2" s="634"/>
      <c r="B2" s="622" t="s">
        <v>29</v>
      </c>
      <c r="C2" s="622" t="s">
        <v>28</v>
      </c>
      <c r="D2" s="622" t="s">
        <v>30</v>
      </c>
      <c r="E2" s="622" t="s">
        <v>29</v>
      </c>
      <c r="F2" s="622" t="s">
        <v>28</v>
      </c>
      <c r="G2" s="622" t="s">
        <v>30</v>
      </c>
      <c r="H2" s="622" t="s">
        <v>29</v>
      </c>
      <c r="I2" s="622" t="s">
        <v>28</v>
      </c>
      <c r="J2" s="622" t="s">
        <v>30</v>
      </c>
      <c r="K2" s="622" t="s">
        <v>29</v>
      </c>
      <c r="L2" s="622" t="s">
        <v>28</v>
      </c>
      <c r="M2" s="622" t="s">
        <v>30</v>
      </c>
      <c r="N2" s="622" t="s">
        <v>29</v>
      </c>
      <c r="O2" s="622" t="s">
        <v>28</v>
      </c>
      <c r="P2" s="622" t="s">
        <v>30</v>
      </c>
      <c r="Q2" s="622" t="s">
        <v>29</v>
      </c>
      <c r="R2" s="622" t="s">
        <v>28</v>
      </c>
      <c r="S2" s="622" t="s">
        <v>30</v>
      </c>
      <c r="T2" s="622" t="s">
        <v>29</v>
      </c>
      <c r="U2" s="622" t="s">
        <v>28</v>
      </c>
      <c r="V2" s="622" t="s">
        <v>30</v>
      </c>
      <c r="W2" s="622" t="s">
        <v>29</v>
      </c>
      <c r="X2" s="622" t="s">
        <v>28</v>
      </c>
      <c r="Y2" s="622" t="s">
        <v>30</v>
      </c>
      <c r="Z2" s="622" t="s">
        <v>29</v>
      </c>
      <c r="AA2" s="622" t="s">
        <v>28</v>
      </c>
      <c r="AB2" s="622" t="s">
        <v>30</v>
      </c>
      <c r="AC2" s="622" t="s">
        <v>29</v>
      </c>
      <c r="AD2" s="622" t="s">
        <v>28</v>
      </c>
      <c r="AE2" s="622" t="s">
        <v>30</v>
      </c>
      <c r="AF2" s="622" t="s">
        <v>29</v>
      </c>
      <c r="AG2" s="622" t="s">
        <v>28</v>
      </c>
      <c r="AH2" s="622" t="s">
        <v>30</v>
      </c>
      <c r="AI2" s="622" t="s">
        <v>29</v>
      </c>
      <c r="AJ2" s="622" t="s">
        <v>28</v>
      </c>
      <c r="AK2" s="622" t="s">
        <v>30</v>
      </c>
      <c r="AL2" s="622" t="s">
        <v>29</v>
      </c>
      <c r="AM2" s="622" t="s">
        <v>28</v>
      </c>
      <c r="AN2" s="622" t="s">
        <v>30</v>
      </c>
      <c r="AO2" s="622" t="s">
        <v>29</v>
      </c>
      <c r="AP2" s="622" t="s">
        <v>28</v>
      </c>
      <c r="AQ2" s="622" t="s">
        <v>30</v>
      </c>
      <c r="AR2" s="622" t="s">
        <v>29</v>
      </c>
      <c r="AS2" s="622" t="s">
        <v>28</v>
      </c>
      <c r="AT2" s="622" t="s">
        <v>30</v>
      </c>
      <c r="AU2" s="622" t="s">
        <v>29</v>
      </c>
      <c r="AV2" s="622" t="s">
        <v>28</v>
      </c>
      <c r="AW2" s="622" t="s">
        <v>30</v>
      </c>
      <c r="AX2" s="622" t="s">
        <v>29</v>
      </c>
      <c r="AY2" s="622" t="s">
        <v>28</v>
      </c>
      <c r="AZ2" s="622" t="s">
        <v>30</v>
      </c>
      <c r="BA2" s="622" t="s">
        <v>29</v>
      </c>
      <c r="BB2" s="622" t="s">
        <v>28</v>
      </c>
      <c r="BC2" s="622" t="s">
        <v>30</v>
      </c>
      <c r="BD2" s="622" t="s">
        <v>29</v>
      </c>
      <c r="BE2" s="622" t="s">
        <v>28</v>
      </c>
      <c r="BF2" s="622" t="s">
        <v>30</v>
      </c>
      <c r="BG2" s="622" t="s">
        <v>29</v>
      </c>
      <c r="BH2" s="622" t="s">
        <v>28</v>
      </c>
      <c r="BI2" s="622" t="s">
        <v>30</v>
      </c>
      <c r="BJ2" s="622" t="s">
        <v>29</v>
      </c>
      <c r="BK2" s="622" t="s">
        <v>28</v>
      </c>
      <c r="BL2" s="622" t="s">
        <v>30</v>
      </c>
      <c r="BM2" s="622" t="s">
        <v>29</v>
      </c>
      <c r="BN2" s="622" t="s">
        <v>28</v>
      </c>
      <c r="BO2" s="622" t="s">
        <v>30</v>
      </c>
      <c r="BP2" s="622" t="s">
        <v>29</v>
      </c>
      <c r="BQ2" s="622" t="s">
        <v>28</v>
      </c>
      <c r="BR2" s="622" t="s">
        <v>30</v>
      </c>
    </row>
    <row r="3" spans="1:70" x14ac:dyDescent="0.25">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c r="AG3" s="622"/>
      <c r="AH3" s="622"/>
      <c r="AI3" s="622"/>
      <c r="AJ3" s="622"/>
      <c r="AK3" s="622"/>
      <c r="AL3" s="622"/>
      <c r="AM3" s="622"/>
      <c r="AN3" s="622"/>
      <c r="AO3" s="622"/>
      <c r="AP3" s="622"/>
      <c r="AQ3" s="622"/>
      <c r="AR3" s="622"/>
      <c r="AS3" s="622"/>
      <c r="AT3" s="622"/>
      <c r="AU3" s="622"/>
      <c r="AV3" s="622"/>
      <c r="AW3" s="622"/>
      <c r="AX3" s="622"/>
      <c r="AY3" s="622"/>
      <c r="AZ3" s="622"/>
      <c r="BA3" s="622"/>
      <c r="BB3" s="622"/>
      <c r="BC3" s="622"/>
      <c r="BD3" s="622"/>
      <c r="BE3" s="622"/>
      <c r="BF3" s="622"/>
      <c r="BG3" s="622"/>
      <c r="BH3" s="622"/>
      <c r="BI3" s="622"/>
      <c r="BJ3" s="622"/>
      <c r="BK3" s="622"/>
      <c r="BL3" s="622"/>
      <c r="BM3" s="622"/>
      <c r="BN3" s="622"/>
      <c r="BO3" s="622"/>
      <c r="BP3" s="622"/>
      <c r="BQ3" s="622"/>
      <c r="BR3" s="622"/>
    </row>
    <row r="4" spans="1:70" x14ac:dyDescent="0.25">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3"/>
      <c r="AM4" s="623"/>
      <c r="AN4" s="623"/>
      <c r="AO4" s="622"/>
      <c r="AP4" s="622"/>
      <c r="AQ4" s="622"/>
      <c r="AR4" s="622"/>
      <c r="AS4" s="622"/>
      <c r="AT4" s="622"/>
      <c r="AU4" s="622"/>
      <c r="AV4" s="622"/>
      <c r="AW4" s="622"/>
      <c r="AX4" s="622"/>
      <c r="AY4" s="622"/>
      <c r="AZ4" s="622"/>
      <c r="BA4" s="622"/>
      <c r="BB4" s="622"/>
      <c r="BC4" s="622"/>
      <c r="BD4" s="622"/>
      <c r="BE4" s="622"/>
      <c r="BF4" s="622"/>
      <c r="BG4" s="622"/>
      <c r="BH4" s="622"/>
      <c r="BI4" s="622"/>
      <c r="BJ4" s="622"/>
      <c r="BK4" s="622"/>
      <c r="BL4" s="622"/>
      <c r="BM4" s="622"/>
      <c r="BN4" s="622"/>
      <c r="BO4" s="622"/>
      <c r="BP4" s="622"/>
      <c r="BQ4" s="622"/>
      <c r="BR4" s="622"/>
    </row>
    <row r="5" spans="1:70" x14ac:dyDescent="0.25">
      <c r="A5" t="s">
        <v>2983</v>
      </c>
      <c r="B5" s="96">
        <f>'Figure 5 data'!C7</f>
        <v>65.3</v>
      </c>
      <c r="C5" s="96">
        <f>'Figure 5 data'!D7</f>
        <v>57.9</v>
      </c>
      <c r="D5" s="96">
        <f>'Figure 5 data'!E7</f>
        <v>72.8</v>
      </c>
      <c r="E5" s="96">
        <f>'Figure 5 data'!F7</f>
        <v>584.9</v>
      </c>
      <c r="F5" s="96">
        <f>'Figure 5 data'!G7</f>
        <v>562.70000000000005</v>
      </c>
      <c r="G5" s="96">
        <f>'Figure 5 data'!H7</f>
        <v>607.20000000000005</v>
      </c>
      <c r="H5" s="96">
        <f>'Figure 5 data'!I7</f>
        <v>268.7</v>
      </c>
      <c r="I5" s="96">
        <f>'Figure 5 data'!J7</f>
        <v>253.5</v>
      </c>
      <c r="J5" s="96">
        <f>'Figure 5 data'!K7</f>
        <v>283.8</v>
      </c>
      <c r="K5" s="96">
        <f>'Figure 5 data'!L7</f>
        <v>46.7</v>
      </c>
      <c r="L5" s="96">
        <f>'Figure 5 data'!M7</f>
        <v>40.200000000000003</v>
      </c>
      <c r="M5" s="96">
        <f>'Figure 5 data'!N7</f>
        <v>53.2</v>
      </c>
      <c r="N5" s="96">
        <f>'Figure 5 data'!O7</f>
        <v>8.4</v>
      </c>
      <c r="O5" s="96">
        <f>'Figure 5 data'!P7</f>
        <v>5.7</v>
      </c>
      <c r="P5" s="96">
        <f>'Figure 5 data'!Q7</f>
        <v>11.1</v>
      </c>
      <c r="Q5" s="96">
        <f>'Figure 5 data'!R7</f>
        <v>4.3</v>
      </c>
      <c r="R5" s="96">
        <f>'Figure 5 data'!S7</f>
        <v>2.4</v>
      </c>
      <c r="S5" s="96">
        <f>'Figure 5 data'!T7</f>
        <v>6.3</v>
      </c>
      <c r="T5" s="96">
        <f>'Figure 5 data'!U7</f>
        <v>10.1</v>
      </c>
      <c r="U5" s="96">
        <f>'Figure 5 data'!V7</f>
        <v>7.1</v>
      </c>
      <c r="V5" s="96">
        <f>'Figure 5 data'!W7</f>
        <v>13.1</v>
      </c>
      <c r="W5" s="96">
        <f>'Figure 5 data'!X7</f>
        <v>106.2</v>
      </c>
      <c r="X5" s="96">
        <f>'Figure 5 data'!Y7</f>
        <v>96.8</v>
      </c>
      <c r="Y5" s="96">
        <f>'Figure 5 data'!Z7</f>
        <v>115.6</v>
      </c>
      <c r="Z5" s="96">
        <f>'Figure 5 data'!AA7</f>
        <v>247.7</v>
      </c>
      <c r="AA5" s="96">
        <f>'Figure 5 data'!AB7</f>
        <v>233</v>
      </c>
      <c r="AB5" s="96">
        <f>'Figure 5 data'!AC7</f>
        <v>262.39999999999998</v>
      </c>
      <c r="AC5" s="96">
        <f>'Figure 5 data'!AD7</f>
        <v>224.4</v>
      </c>
      <c r="AD5" s="96">
        <f>'Figure 5 data'!AE7</f>
        <v>210.7</v>
      </c>
      <c r="AE5" s="96">
        <f>'Figure 5 data'!AF7</f>
        <v>238.1</v>
      </c>
      <c r="AF5" s="96">
        <f>'Figure 5 data'!AG7</f>
        <v>390.4</v>
      </c>
      <c r="AG5" s="96">
        <f>'Figure 5 data'!AH7</f>
        <v>372.4</v>
      </c>
      <c r="AH5" s="96">
        <f>'Figure 5 data'!AI7</f>
        <v>408.3</v>
      </c>
      <c r="AI5" s="96">
        <f>'Figure 5 data'!AJ7</f>
        <v>259.2</v>
      </c>
      <c r="AJ5" s="96">
        <f>'Figure 5 data'!AK7</f>
        <v>243.7</v>
      </c>
      <c r="AK5" s="96">
        <f>'Figure 5 data'!AL7</f>
        <v>274.60000000000002</v>
      </c>
      <c r="AL5" s="96">
        <f>'Figure 5 data'!AM7</f>
        <v>70.400000000000006</v>
      </c>
      <c r="AM5" s="96">
        <f>'Figure 5 data'!AN7</f>
        <v>62.7</v>
      </c>
      <c r="AN5" s="96">
        <f>'Figure 5 data'!AO7</f>
        <v>78</v>
      </c>
      <c r="AO5" s="96">
        <f>'Figure 5 data'!AP7</f>
        <v>20.6</v>
      </c>
      <c r="AP5" s="96">
        <f>'Figure 5 data'!AQ7</f>
        <v>16.399999999999999</v>
      </c>
      <c r="AQ5" s="96">
        <f>'Figure 5 data'!AR7</f>
        <v>24.9</v>
      </c>
      <c r="AR5" s="96">
        <f>'Figure 5 data'!AS7</f>
        <v>6.1</v>
      </c>
      <c r="AS5" s="96">
        <f>'Figure 5 data'!AT7</f>
        <v>3.8</v>
      </c>
      <c r="AT5" s="96">
        <f>'Figure 5 data'!AU7</f>
        <v>8.3000000000000007</v>
      </c>
      <c r="AU5" s="96">
        <f>'Figure 5 data'!AV7</f>
        <v>14.7</v>
      </c>
      <c r="AV5" s="96">
        <f>'Figure 5 data'!AW7</f>
        <v>11.1</v>
      </c>
      <c r="AW5" s="96">
        <f>'Figure 5 data'!AX7</f>
        <v>18.3</v>
      </c>
      <c r="AX5" s="96">
        <f>'Figure 5 data'!AY7</f>
        <v>44.5</v>
      </c>
      <c r="AY5" s="96">
        <f>'Figure 5 data'!AZ7</f>
        <v>38.4</v>
      </c>
      <c r="AZ5" s="96">
        <f>'Figure 5 data'!BA7</f>
        <v>50.6</v>
      </c>
      <c r="BA5" s="96">
        <f>'Figure 5 data'!BB7</f>
        <v>45.5</v>
      </c>
      <c r="BB5" s="96">
        <f>'Figure 5 data'!BC7</f>
        <v>39.4</v>
      </c>
      <c r="BC5" s="96">
        <f>'Figure 5 data'!BD7</f>
        <v>51.7</v>
      </c>
      <c r="BD5" s="96">
        <f>'Figure 5 data'!BE7</f>
        <v>129.9</v>
      </c>
      <c r="BE5" s="96">
        <f>'Figure 5 data'!BF7</f>
        <v>119.3</v>
      </c>
      <c r="BF5" s="96">
        <f>'Figure 5 data'!BG7</f>
        <v>140.4</v>
      </c>
      <c r="BG5" s="96">
        <f>'Figure 5 data'!BH7</f>
        <v>126.2</v>
      </c>
      <c r="BH5" s="96">
        <f>'Figure 5 data'!BI7</f>
        <v>116</v>
      </c>
      <c r="BI5" s="96">
        <f>'Figure 5 data'!BJ7</f>
        <v>136.4</v>
      </c>
      <c r="BJ5" s="96">
        <f>'Figure 5 data'!BK7</f>
        <v>96.1</v>
      </c>
      <c r="BK5" s="96">
        <f>'Figure 5 data'!BL7</f>
        <v>87</v>
      </c>
      <c r="BL5" s="96">
        <f>'Figure 5 data'!BM7</f>
        <v>105.1</v>
      </c>
      <c r="BM5" s="96">
        <f>'Figure 5 data'!BN7</f>
        <v>65.5</v>
      </c>
      <c r="BN5" s="96">
        <f>'Figure 5 data'!BO7</f>
        <v>58.1</v>
      </c>
      <c r="BO5" s="96">
        <f>'Figure 5 data'!BP7</f>
        <v>72.900000000000006</v>
      </c>
      <c r="BP5" s="96">
        <f>'Figure 5 data'!BQ7</f>
        <v>127.7</v>
      </c>
      <c r="BQ5" s="96">
        <f>'Figure 5 data'!BR7</f>
        <v>125.4</v>
      </c>
      <c r="BR5" s="96">
        <f>'Figure 5 data'!BS7</f>
        <v>129.9</v>
      </c>
    </row>
    <row r="6" spans="1:70" x14ac:dyDescent="0.25">
      <c r="A6" t="s">
        <v>2984</v>
      </c>
      <c r="B6" s="96">
        <f>'Figure 5 data'!C8</f>
        <v>47.7</v>
      </c>
      <c r="C6" s="96">
        <f>'Figure 5 data'!D8</f>
        <v>39.299999999999997</v>
      </c>
      <c r="D6" s="96">
        <f>'Figure 5 data'!E8</f>
        <v>56.1</v>
      </c>
      <c r="E6" s="96">
        <f>'Figure 5 data'!F8</f>
        <v>479.7</v>
      </c>
      <c r="F6" s="96">
        <f>'Figure 5 data'!G8</f>
        <v>453.6</v>
      </c>
      <c r="G6" s="96">
        <f>'Figure 5 data'!H8</f>
        <v>505.8</v>
      </c>
      <c r="H6" s="96">
        <f>'Figure 5 data'!I8</f>
        <v>239.4</v>
      </c>
      <c r="I6" s="96">
        <f>'Figure 5 data'!J8</f>
        <v>221</v>
      </c>
      <c r="J6" s="96">
        <f>'Figure 5 data'!K8</f>
        <v>257.7</v>
      </c>
      <c r="K6" s="96">
        <f>'Figure 5 data'!L8</f>
        <v>44.8</v>
      </c>
      <c r="L6" s="96">
        <f>'Figure 5 data'!M8</f>
        <v>36.6</v>
      </c>
      <c r="M6" s="96">
        <f>'Figure 5 data'!N8</f>
        <v>53.1</v>
      </c>
      <c r="N6" s="96">
        <f>'Figure 5 data'!O8</f>
        <v>9.1</v>
      </c>
      <c r="O6" s="96">
        <f>'Figure 5 data'!P8</f>
        <v>5.4</v>
      </c>
      <c r="P6" s="96">
        <f>'Figure 5 data'!Q8</f>
        <v>12.7</v>
      </c>
      <c r="Q6" s="96">
        <f>'Figure 5 data'!R8</f>
        <v>4.9000000000000004</v>
      </c>
      <c r="R6" s="96">
        <f>'Figure 5 data'!S8</f>
        <v>2.2000000000000002</v>
      </c>
      <c r="S6" s="96">
        <f>'Figure 5 data'!T8</f>
        <v>7.6</v>
      </c>
      <c r="T6" s="96">
        <f>'Figure 5 data'!U8</f>
        <v>6.2</v>
      </c>
      <c r="U6" s="96">
        <f>'Figure 5 data'!V8</f>
        <v>3.1</v>
      </c>
      <c r="V6" s="96">
        <f>'Figure 5 data'!W8</f>
        <v>9.1999999999999993</v>
      </c>
      <c r="W6" s="96">
        <f>'Figure 5 data'!X8</f>
        <v>82</v>
      </c>
      <c r="X6" s="96">
        <f>'Figure 5 data'!Y8</f>
        <v>71.099999999999994</v>
      </c>
      <c r="Y6" s="96">
        <f>'Figure 5 data'!Z8</f>
        <v>93</v>
      </c>
      <c r="Z6" s="96">
        <f>'Figure 5 data'!AA8</f>
        <v>195.3</v>
      </c>
      <c r="AA6" s="96">
        <f>'Figure 5 data'!AB8</f>
        <v>178.2</v>
      </c>
      <c r="AB6" s="96">
        <f>'Figure 5 data'!AC8</f>
        <v>212.3</v>
      </c>
      <c r="AC6" s="96">
        <f>'Figure 5 data'!AD8</f>
        <v>183.9</v>
      </c>
      <c r="AD6" s="96">
        <f>'Figure 5 data'!AE8</f>
        <v>167.7</v>
      </c>
      <c r="AE6" s="96">
        <f>'Figure 5 data'!AF8</f>
        <v>200.2</v>
      </c>
      <c r="AF6" s="96">
        <f>'Figure 5 data'!AG8</f>
        <v>332.7</v>
      </c>
      <c r="AG6" s="96">
        <f>'Figure 5 data'!AH8</f>
        <v>311.10000000000002</v>
      </c>
      <c r="AH6" s="96">
        <f>'Figure 5 data'!AI8</f>
        <v>354.4</v>
      </c>
      <c r="AI6" s="96">
        <f>'Figure 5 data'!AJ8</f>
        <v>220.5</v>
      </c>
      <c r="AJ6" s="96">
        <f>'Figure 5 data'!AK8</f>
        <v>201.8</v>
      </c>
      <c r="AK6" s="96">
        <f>'Figure 5 data'!AL8</f>
        <v>239.2</v>
      </c>
      <c r="AL6" s="96">
        <f>'Figure 5 data'!AM8</f>
        <v>62.3</v>
      </c>
      <c r="AM6" s="96">
        <f>'Figure 5 data'!AN8</f>
        <v>52.7</v>
      </c>
      <c r="AN6" s="96">
        <f>'Figure 5 data'!AO8</f>
        <v>71.900000000000006</v>
      </c>
      <c r="AO6" s="96">
        <f>'Figure 5 data'!AP8</f>
        <v>17.399999999999999</v>
      </c>
      <c r="AP6" s="96">
        <f>'Figure 5 data'!AQ8</f>
        <v>12.2</v>
      </c>
      <c r="AQ6" s="96">
        <f>'Figure 5 data'!AR8</f>
        <v>22.5</v>
      </c>
      <c r="AR6" s="96">
        <f>'Figure 5 data'!AS8</f>
        <v>6.4</v>
      </c>
      <c r="AS6" s="96">
        <f>'Figure 5 data'!AT8</f>
        <v>3.3</v>
      </c>
      <c r="AT6" s="96">
        <f>'Figure 5 data'!AU8</f>
        <v>9.4</v>
      </c>
      <c r="AU6" s="96">
        <f>'Figure 5 data'!AV8</f>
        <v>10.6</v>
      </c>
      <c r="AV6" s="96">
        <f>'Figure 5 data'!AW8</f>
        <v>6.5</v>
      </c>
      <c r="AW6" s="96">
        <f>'Figure 5 data'!AX8</f>
        <v>14.7</v>
      </c>
      <c r="AX6" s="96">
        <f>'Figure 5 data'!AY8</f>
        <v>30.2</v>
      </c>
      <c r="AY6" s="96">
        <f>'Figure 5 data'!AZ8</f>
        <v>23.5</v>
      </c>
      <c r="AZ6" s="96">
        <f>'Figure 5 data'!BA8</f>
        <v>36.9</v>
      </c>
      <c r="BA6" s="96">
        <f>'Figure 5 data'!BB8</f>
        <v>33.200000000000003</v>
      </c>
      <c r="BB6" s="96">
        <f>'Figure 5 data'!BC8</f>
        <v>26.2</v>
      </c>
      <c r="BC6" s="96">
        <f>'Figure 5 data'!BD8</f>
        <v>40.200000000000003</v>
      </c>
      <c r="BD6" s="96">
        <f>'Figure 5 data'!BE8</f>
        <v>99</v>
      </c>
      <c r="BE6" s="96">
        <f>'Figure 5 data'!BF8</f>
        <v>86.8</v>
      </c>
      <c r="BF6" s="96">
        <f>'Figure 5 data'!BG8</f>
        <v>111.2</v>
      </c>
      <c r="BG6" s="96">
        <f>'Figure 5 data'!BH8</f>
        <v>96.2</v>
      </c>
      <c r="BH6" s="96">
        <f>'Figure 5 data'!BI8</f>
        <v>84.4</v>
      </c>
      <c r="BI6" s="96">
        <f>'Figure 5 data'!BJ8</f>
        <v>108</v>
      </c>
      <c r="BJ6" s="96">
        <f>'Figure 5 data'!BK8</f>
        <v>80.2</v>
      </c>
      <c r="BK6" s="96">
        <f>'Figure 5 data'!BL8</f>
        <v>69.2</v>
      </c>
      <c r="BL6" s="96">
        <f>'Figure 5 data'!BM8</f>
        <v>91.2</v>
      </c>
      <c r="BM6" s="96">
        <f>'Figure 5 data'!BN8</f>
        <v>58.2</v>
      </c>
      <c r="BN6" s="96">
        <f>'Figure 5 data'!BO8</f>
        <v>49</v>
      </c>
      <c r="BO6" s="96">
        <f>'Figure 5 data'!BP8</f>
        <v>67.400000000000006</v>
      </c>
      <c r="BP6" s="96">
        <f>'Figure 5 data'!BQ8</f>
        <v>105.4</v>
      </c>
      <c r="BQ6" s="96">
        <f>'Figure 5 data'!BR8</f>
        <v>102.8</v>
      </c>
      <c r="BR6" s="96">
        <f>'Figure 5 data'!BS8</f>
        <v>108.1</v>
      </c>
    </row>
    <row r="7" spans="1:70" x14ac:dyDescent="0.25">
      <c r="A7" t="s">
        <v>2985</v>
      </c>
      <c r="B7" s="96">
        <f>'Figure 5 data'!C9</f>
        <v>87.5</v>
      </c>
      <c r="C7" s="96">
        <f>'Figure 5 data'!D9</f>
        <v>74.2</v>
      </c>
      <c r="D7" s="96">
        <f>'Figure 5 data'!E9</f>
        <v>100.9</v>
      </c>
      <c r="E7" s="96">
        <f>'Figure 5 data'!F9</f>
        <v>723.3</v>
      </c>
      <c r="F7" s="96">
        <f>'Figure 5 data'!G9</f>
        <v>684.2</v>
      </c>
      <c r="G7" s="96">
        <f>'Figure 5 data'!H9</f>
        <v>762.3</v>
      </c>
      <c r="H7" s="96">
        <f>'Figure 5 data'!I9</f>
        <v>307.8</v>
      </c>
      <c r="I7" s="96">
        <f>'Figure 5 data'!J9</f>
        <v>281.7</v>
      </c>
      <c r="J7" s="96">
        <f>'Figure 5 data'!K9</f>
        <v>333.9</v>
      </c>
      <c r="K7" s="96">
        <f>'Figure 5 data'!L9</f>
        <v>49.3</v>
      </c>
      <c r="L7" s="96">
        <f>'Figure 5 data'!M9</f>
        <v>38.4</v>
      </c>
      <c r="M7" s="96">
        <f>'Figure 5 data'!N9</f>
        <v>60.3</v>
      </c>
      <c r="N7" s="96">
        <f>'Figure 5 data'!O9</f>
        <v>7.2</v>
      </c>
      <c r="O7" s="96">
        <f>'Figure 5 data'!P9</f>
        <v>3.2</v>
      </c>
      <c r="P7" s="96">
        <f>'Figure 5 data'!Q9</f>
        <v>11.2</v>
      </c>
      <c r="Q7" s="96">
        <f>'Figure 5 data'!R9</f>
        <v>3.2</v>
      </c>
      <c r="R7" s="96">
        <f>'Figure 5 data'!S9</f>
        <v>0.5</v>
      </c>
      <c r="S7" s="96">
        <f>'Figure 5 data'!T9</f>
        <v>5.9</v>
      </c>
      <c r="T7" s="96">
        <f>'Figure 5 data'!U9</f>
        <v>15.3</v>
      </c>
      <c r="U7" s="96">
        <f>'Figure 5 data'!V9</f>
        <v>9.5</v>
      </c>
      <c r="V7" s="96">
        <f>'Figure 5 data'!W9</f>
        <v>21.1</v>
      </c>
      <c r="W7" s="96">
        <f>'Figure 5 data'!X9</f>
        <v>139.19999999999999</v>
      </c>
      <c r="X7" s="96">
        <f>'Figure 5 data'!Y9</f>
        <v>122.4</v>
      </c>
      <c r="Y7" s="96">
        <f>'Figure 5 data'!Z9</f>
        <v>156.1</v>
      </c>
      <c r="Z7" s="96">
        <f>'Figure 5 data'!AA9</f>
        <v>319.2</v>
      </c>
      <c r="AA7" s="96">
        <f>'Figure 5 data'!AB9</f>
        <v>292.89999999999998</v>
      </c>
      <c r="AB7" s="96">
        <f>'Figure 5 data'!AC9</f>
        <v>345.5</v>
      </c>
      <c r="AC7" s="96">
        <f>'Figure 5 data'!AD9</f>
        <v>280.5</v>
      </c>
      <c r="AD7" s="96">
        <f>'Figure 5 data'!AE9</f>
        <v>256.3</v>
      </c>
      <c r="AE7" s="96">
        <f>'Figure 5 data'!AF9</f>
        <v>304.7</v>
      </c>
      <c r="AF7" s="96">
        <f>'Figure 5 data'!AG9</f>
        <v>467.8</v>
      </c>
      <c r="AG7" s="96">
        <f>'Figure 5 data'!AH9</f>
        <v>436.9</v>
      </c>
      <c r="AH7" s="96">
        <f>'Figure 5 data'!AI9</f>
        <v>498.6</v>
      </c>
      <c r="AI7" s="96">
        <f>'Figure 5 data'!AJ9</f>
        <v>309.2</v>
      </c>
      <c r="AJ7" s="96">
        <f>'Figure 5 data'!AK9</f>
        <v>282.8</v>
      </c>
      <c r="AK7" s="96">
        <f>'Figure 5 data'!AL9</f>
        <v>335.7</v>
      </c>
      <c r="AL7" s="96">
        <f>'Figure 5 data'!AM9</f>
        <v>81.400000000000006</v>
      </c>
      <c r="AM7" s="96">
        <f>'Figure 5 data'!AN9</f>
        <v>68.5</v>
      </c>
      <c r="AN7" s="96">
        <f>'Figure 5 data'!AO9</f>
        <v>94.3</v>
      </c>
      <c r="AO7" s="96">
        <f>'Figure 5 data'!AP9</f>
        <v>25</v>
      </c>
      <c r="AP7" s="96">
        <f>'Figure 5 data'!AQ9</f>
        <v>17.600000000000001</v>
      </c>
      <c r="AQ7" s="96">
        <f>'Figure 5 data'!AR9</f>
        <v>32.299999999999997</v>
      </c>
      <c r="AR7" s="96">
        <f>'Figure 5 data'!AS9</f>
        <v>5.6</v>
      </c>
      <c r="AS7" s="96">
        <f>'Figure 5 data'!AT9</f>
        <v>2.2000000000000002</v>
      </c>
      <c r="AT7" s="96">
        <f>'Figure 5 data'!AU9</f>
        <v>9</v>
      </c>
      <c r="AU7" s="96">
        <f>'Figure 5 data'!AV9</f>
        <v>20.8</v>
      </c>
      <c r="AV7" s="96">
        <f>'Figure 5 data'!AW9</f>
        <v>14.2</v>
      </c>
      <c r="AW7" s="96">
        <f>'Figure 5 data'!AX9</f>
        <v>27.3</v>
      </c>
      <c r="AX7" s="96">
        <f>'Figure 5 data'!AY9</f>
        <v>64.7</v>
      </c>
      <c r="AY7" s="96">
        <f>'Figure 5 data'!AZ9</f>
        <v>53.2</v>
      </c>
      <c r="AZ7" s="96">
        <f>'Figure 5 data'!BA9</f>
        <v>76.2</v>
      </c>
      <c r="BA7" s="96">
        <f>'Figure 5 data'!BB9</f>
        <v>61.1</v>
      </c>
      <c r="BB7" s="96">
        <f>'Figure 5 data'!BC9</f>
        <v>50.1</v>
      </c>
      <c r="BC7" s="96">
        <f>'Figure 5 data'!BD9</f>
        <v>72.099999999999994</v>
      </c>
      <c r="BD7" s="96">
        <f>'Figure 5 data'!BE9</f>
        <v>171.4</v>
      </c>
      <c r="BE7" s="96">
        <f>'Figure 5 data'!BF9</f>
        <v>152.6</v>
      </c>
      <c r="BF7" s="96">
        <f>'Figure 5 data'!BG9</f>
        <v>190.3</v>
      </c>
      <c r="BG7" s="96">
        <f>'Figure 5 data'!BH9</f>
        <v>165.3</v>
      </c>
      <c r="BH7" s="96">
        <f>'Figure 5 data'!BI9</f>
        <v>147.1</v>
      </c>
      <c r="BI7" s="96">
        <f>'Figure 5 data'!BJ9</f>
        <v>183.4</v>
      </c>
      <c r="BJ7" s="96">
        <f>'Figure 5 data'!BK9</f>
        <v>117.2</v>
      </c>
      <c r="BK7" s="96">
        <f>'Figure 5 data'!BL9</f>
        <v>101.8</v>
      </c>
      <c r="BL7" s="96">
        <f>'Figure 5 data'!BM9</f>
        <v>132.69999999999999</v>
      </c>
      <c r="BM7" s="96">
        <f>'Figure 5 data'!BN9</f>
        <v>76.599999999999994</v>
      </c>
      <c r="BN7" s="96">
        <f>'Figure 5 data'!BO9</f>
        <v>64.099999999999994</v>
      </c>
      <c r="BO7" s="96">
        <f>'Figure 5 data'!BP9</f>
        <v>89.2</v>
      </c>
      <c r="BP7" s="96">
        <f>'Figure 5 data'!BQ9</f>
        <v>157.30000000000001</v>
      </c>
      <c r="BQ7" s="96">
        <f>'Figure 5 data'!BR9</f>
        <v>153.4</v>
      </c>
      <c r="BR7" s="96">
        <f>'Figure 5 data'!BS9</f>
        <v>161.19999999999999</v>
      </c>
    </row>
    <row r="8" spans="1:70" x14ac:dyDescent="0.25">
      <c r="A8" t="s">
        <v>2993</v>
      </c>
      <c r="B8">
        <f>D5-B5</f>
        <v>7.5</v>
      </c>
      <c r="E8">
        <f>G5-E5</f>
        <v>22.300000000000068</v>
      </c>
      <c r="H8">
        <f>J5-H5</f>
        <v>15.100000000000023</v>
      </c>
      <c r="K8">
        <f>M5-K5</f>
        <v>6.5</v>
      </c>
      <c r="N8">
        <f>P5-N5</f>
        <v>2.6999999999999993</v>
      </c>
      <c r="Q8">
        <f>S5-Q5</f>
        <v>2</v>
      </c>
      <c r="T8">
        <f>V5-T5</f>
        <v>3</v>
      </c>
      <c r="W8">
        <f>Y5-W5</f>
        <v>9.3999999999999915</v>
      </c>
      <c r="Z8">
        <f>AB5-Z5</f>
        <v>14.699999999999989</v>
      </c>
      <c r="AC8">
        <f>AE5-AC5</f>
        <v>13.699999999999989</v>
      </c>
      <c r="AF8">
        <f>AH5-AF5</f>
        <v>17.900000000000034</v>
      </c>
      <c r="AI8">
        <f>AK5-AI5</f>
        <v>15.400000000000034</v>
      </c>
      <c r="AL8">
        <f>AN5-AL5</f>
        <v>7.5999999999999943</v>
      </c>
      <c r="AO8">
        <f>AQ5-AO5</f>
        <v>4.2999999999999972</v>
      </c>
      <c r="AR8">
        <f>AT5-AR5</f>
        <v>2.2000000000000011</v>
      </c>
      <c r="AU8">
        <f>AW5-AU5</f>
        <v>3.6000000000000014</v>
      </c>
      <c r="AX8">
        <f>AZ5-AX5</f>
        <v>6.1000000000000014</v>
      </c>
      <c r="BA8">
        <f>BC5-BA5</f>
        <v>6.2000000000000028</v>
      </c>
      <c r="BD8">
        <f>BF5-BD5</f>
        <v>10.5</v>
      </c>
      <c r="BG8">
        <f>BI5-BG5</f>
        <v>10.200000000000003</v>
      </c>
      <c r="BJ8">
        <f>BL5-BJ5</f>
        <v>9</v>
      </c>
      <c r="BM8">
        <f>BO5-BM5</f>
        <v>7.4000000000000057</v>
      </c>
      <c r="BP8">
        <f>BR5-BP5</f>
        <v>2.2000000000000028</v>
      </c>
    </row>
    <row r="9" spans="1:70" x14ac:dyDescent="0.25">
      <c r="A9" t="s">
        <v>2995</v>
      </c>
      <c r="B9">
        <f>D6-B6</f>
        <v>8.3999999999999986</v>
      </c>
      <c r="E9">
        <f>G6-E6</f>
        <v>26.100000000000023</v>
      </c>
      <c r="H9">
        <f t="shared" ref="H9:H10" si="0">J6-H6</f>
        <v>18.299999999999983</v>
      </c>
      <c r="K9">
        <f t="shared" ref="K9:K10" si="1">M6-K6</f>
        <v>8.3000000000000043</v>
      </c>
      <c r="N9">
        <f t="shared" ref="N9:N10" si="2">P6-N6</f>
        <v>3.5999999999999996</v>
      </c>
      <c r="Q9">
        <f t="shared" ref="Q9:Q10" si="3">S6-Q6</f>
        <v>2.6999999999999993</v>
      </c>
      <c r="T9">
        <f t="shared" ref="T9:T10" si="4">V6-T6</f>
        <v>2.9999999999999991</v>
      </c>
      <c r="W9">
        <f t="shared" ref="W9:W10" si="5">Y6-W6</f>
        <v>11</v>
      </c>
      <c r="Z9">
        <f t="shared" ref="Z9:Z10" si="6">AB6-Z6</f>
        <v>17</v>
      </c>
      <c r="AC9">
        <f t="shared" ref="AC9:AC10" si="7">AE6-AC6</f>
        <v>16.299999999999983</v>
      </c>
      <c r="AF9">
        <f t="shared" ref="AF9:AF10" si="8">AH6-AF6</f>
        <v>21.699999999999989</v>
      </c>
      <c r="AI9">
        <f t="shared" ref="AI9:AI10" si="9">AK6-AI6</f>
        <v>18.699999999999989</v>
      </c>
      <c r="AL9">
        <f t="shared" ref="AL9:AL10" si="10">AN6-AL6</f>
        <v>9.6000000000000085</v>
      </c>
      <c r="AO9">
        <f t="shared" ref="AO9:AO10" si="11">AQ6-AO6</f>
        <v>5.1000000000000014</v>
      </c>
      <c r="AR9">
        <f t="shared" ref="AR9:AR10" si="12">AT6-AR6</f>
        <v>3</v>
      </c>
      <c r="AU9">
        <f t="shared" ref="AU9:AU10" si="13">AW6-AU6</f>
        <v>4.0999999999999996</v>
      </c>
      <c r="AX9">
        <f t="shared" ref="AX9:AX10" si="14">AZ6-AX6</f>
        <v>6.6999999999999993</v>
      </c>
      <c r="BA9">
        <f t="shared" ref="BA9:BA10" si="15">BC6-BA6</f>
        <v>7</v>
      </c>
      <c r="BD9">
        <f t="shared" ref="BD9:BD10" si="16">BF6-BD6</f>
        <v>12.200000000000003</v>
      </c>
      <c r="BG9">
        <f t="shared" ref="BG9:BG10" si="17">BI6-BG6</f>
        <v>11.799999999999997</v>
      </c>
      <c r="BJ9">
        <f t="shared" ref="BJ9" si="18">BL6-BJ6</f>
        <v>11</v>
      </c>
      <c r="BM9">
        <f t="shared" ref="BM9" si="19">BO6-BM6</f>
        <v>9.2000000000000028</v>
      </c>
      <c r="BP9">
        <f t="shared" ref="BP9:BP10" si="20">BR6-BP6</f>
        <v>2.6999999999999886</v>
      </c>
    </row>
    <row r="10" spans="1:70" x14ac:dyDescent="0.25">
      <c r="A10" t="s">
        <v>2996</v>
      </c>
      <c r="B10">
        <f>D7-B7</f>
        <v>13.400000000000006</v>
      </c>
      <c r="E10">
        <f>G7-E7</f>
        <v>39</v>
      </c>
      <c r="H10">
        <f t="shared" si="0"/>
        <v>26.099999999999966</v>
      </c>
      <c r="K10">
        <f t="shared" si="1"/>
        <v>11</v>
      </c>
      <c r="N10">
        <f t="shared" si="2"/>
        <v>3.9999999999999991</v>
      </c>
      <c r="Q10">
        <f t="shared" si="3"/>
        <v>2.7</v>
      </c>
      <c r="T10">
        <f t="shared" si="4"/>
        <v>5.8000000000000007</v>
      </c>
      <c r="W10">
        <f t="shared" si="5"/>
        <v>16.900000000000006</v>
      </c>
      <c r="Z10">
        <f t="shared" si="6"/>
        <v>26.300000000000011</v>
      </c>
      <c r="AC10">
        <f t="shared" si="7"/>
        <v>24.199999999999989</v>
      </c>
      <c r="AF10">
        <f t="shared" si="8"/>
        <v>30.800000000000011</v>
      </c>
      <c r="AI10">
        <f t="shared" si="9"/>
        <v>26.5</v>
      </c>
      <c r="AL10">
        <f t="shared" si="10"/>
        <v>12.899999999999991</v>
      </c>
      <c r="AO10">
        <f t="shared" si="11"/>
        <v>7.2999999999999972</v>
      </c>
      <c r="AR10">
        <f t="shared" si="12"/>
        <v>3.4000000000000004</v>
      </c>
      <c r="AU10">
        <f t="shared" si="13"/>
        <v>6.5</v>
      </c>
      <c r="AX10">
        <f t="shared" si="14"/>
        <v>11.5</v>
      </c>
      <c r="BA10">
        <f t="shared" si="15"/>
        <v>10.999999999999993</v>
      </c>
      <c r="BD10">
        <f t="shared" si="16"/>
        <v>18.900000000000006</v>
      </c>
      <c r="BG10">
        <f t="shared" si="17"/>
        <v>18.099999999999994</v>
      </c>
      <c r="BJ10">
        <f>BL7-BJ7</f>
        <v>15.499999999999986</v>
      </c>
      <c r="BM10">
        <f>BO7-BM7</f>
        <v>12.600000000000009</v>
      </c>
      <c r="BP10">
        <f t="shared" si="20"/>
        <v>3.8999999999999773</v>
      </c>
    </row>
    <row r="12" spans="1:70" x14ac:dyDescent="0.25">
      <c r="A12" t="s">
        <v>2994</v>
      </c>
      <c r="B12">
        <f>B5-C5</f>
        <v>7.3999999999999986</v>
      </c>
      <c r="E12">
        <f>E5-F5</f>
        <v>22.199999999999932</v>
      </c>
      <c r="H12">
        <f>H5-I5</f>
        <v>15.199999999999989</v>
      </c>
      <c r="K12">
        <f>K5-L5</f>
        <v>6.5</v>
      </c>
      <c r="N12">
        <f>N5-O5</f>
        <v>2.7</v>
      </c>
      <c r="Q12">
        <f>Q5-R5</f>
        <v>1.9</v>
      </c>
      <c r="T12">
        <f>T5-U5</f>
        <v>3</v>
      </c>
      <c r="W12">
        <f>W5-X5</f>
        <v>9.4000000000000057</v>
      </c>
      <c r="Z12">
        <f>Z5-AA5</f>
        <v>14.699999999999989</v>
      </c>
      <c r="AC12">
        <f>AC5-AD5</f>
        <v>13.700000000000017</v>
      </c>
      <c r="AF12">
        <f>AF5-AG5</f>
        <v>18</v>
      </c>
      <c r="AI12">
        <f>AI5-AJ5</f>
        <v>15.5</v>
      </c>
      <c r="AL12">
        <f>AL5-AM5</f>
        <v>7.7000000000000028</v>
      </c>
      <c r="AO12">
        <f>AO5-AP5</f>
        <v>4.2000000000000028</v>
      </c>
      <c r="AR12">
        <f>AR5-AS5</f>
        <v>2.2999999999999998</v>
      </c>
      <c r="AU12">
        <f>AU5-AV5</f>
        <v>3.5999999999999996</v>
      </c>
      <c r="AX12">
        <f>AX5-AY5</f>
        <v>6.1000000000000014</v>
      </c>
      <c r="BA12">
        <f>BA5-BB5</f>
        <v>6.1000000000000014</v>
      </c>
      <c r="BD12">
        <f>BD5-BE5</f>
        <v>10.600000000000009</v>
      </c>
      <c r="BG12">
        <f>BG5-BH5</f>
        <v>10.200000000000003</v>
      </c>
      <c r="BJ12">
        <f>BJ5-BK5</f>
        <v>9.0999999999999943</v>
      </c>
      <c r="BM12">
        <f>BM5-BN5</f>
        <v>7.3999999999999986</v>
      </c>
      <c r="BP12">
        <f>BP5-BQ5</f>
        <v>2.2999999999999972</v>
      </c>
    </row>
    <row r="13" spans="1:70" x14ac:dyDescent="0.25">
      <c r="A13" t="s">
        <v>2997</v>
      </c>
      <c r="B13">
        <f>B6-C6</f>
        <v>8.4000000000000057</v>
      </c>
      <c r="E13">
        <f>E6-F6</f>
        <v>26.099999999999966</v>
      </c>
      <c r="H13">
        <f>H6-I6</f>
        <v>18.400000000000006</v>
      </c>
      <c r="K13">
        <f>K6-L6</f>
        <v>8.1999999999999957</v>
      </c>
      <c r="N13">
        <f>N6-O6</f>
        <v>3.6999999999999993</v>
      </c>
      <c r="Q13">
        <f>Q6-R6</f>
        <v>2.7</v>
      </c>
      <c r="T13">
        <f>T6-U6</f>
        <v>3.1</v>
      </c>
      <c r="W13">
        <f>W6-X6</f>
        <v>10.900000000000006</v>
      </c>
      <c r="Z13">
        <f>Z6-AA6</f>
        <v>17.100000000000023</v>
      </c>
      <c r="AC13">
        <f>AC6-AD6</f>
        <v>16.200000000000017</v>
      </c>
      <c r="AF13">
        <f>AF6-AG6</f>
        <v>21.599999999999966</v>
      </c>
      <c r="AI13">
        <f>AI6-AJ6</f>
        <v>18.699999999999989</v>
      </c>
      <c r="AL13">
        <f>AL6-AM6</f>
        <v>9.5999999999999943</v>
      </c>
      <c r="AO13">
        <f>AO6-AP6</f>
        <v>5.1999999999999993</v>
      </c>
      <c r="AR13">
        <f>AR6-AS6</f>
        <v>3.1000000000000005</v>
      </c>
      <c r="AU13">
        <f>AU6-AV6</f>
        <v>4.0999999999999996</v>
      </c>
      <c r="AX13">
        <f>AX6-AY6</f>
        <v>6.6999999999999993</v>
      </c>
      <c r="BA13">
        <f>BA6-BB6</f>
        <v>7.0000000000000036</v>
      </c>
      <c r="BD13">
        <f>BD6-BE6</f>
        <v>12.200000000000003</v>
      </c>
      <c r="BG13">
        <f>BG6-BH6</f>
        <v>11.799999999999997</v>
      </c>
      <c r="BJ13">
        <f>BJ6-BK6</f>
        <v>11</v>
      </c>
      <c r="BM13">
        <f>BM6-BN6</f>
        <v>9.2000000000000028</v>
      </c>
      <c r="BP13">
        <f>BP6-BQ6</f>
        <v>2.6000000000000085</v>
      </c>
    </row>
    <row r="14" spans="1:70" x14ac:dyDescent="0.25">
      <c r="A14" t="s">
        <v>2998</v>
      </c>
      <c r="B14">
        <f>B7-C7</f>
        <v>13.299999999999997</v>
      </c>
      <c r="E14">
        <f>E7-F7</f>
        <v>39.099999999999909</v>
      </c>
      <c r="H14">
        <f>H7-I7</f>
        <v>26.100000000000023</v>
      </c>
      <c r="K14">
        <f>K7-L7</f>
        <v>10.899999999999999</v>
      </c>
      <c r="N14">
        <f>N7-O7</f>
        <v>4</v>
      </c>
      <c r="Q14">
        <f>Q7-R7</f>
        <v>2.7</v>
      </c>
      <c r="T14">
        <f>T7-U7</f>
        <v>5.8000000000000007</v>
      </c>
      <c r="W14">
        <f>W7-X7</f>
        <v>16.799999999999983</v>
      </c>
      <c r="Z14">
        <f>Z7-AA7</f>
        <v>26.300000000000011</v>
      </c>
      <c r="AC14">
        <f>AC7-AD7</f>
        <v>24.199999999999989</v>
      </c>
      <c r="AF14">
        <f>AF7-AG7</f>
        <v>30.900000000000034</v>
      </c>
      <c r="AI14">
        <f>AI7-AJ7</f>
        <v>26.399999999999977</v>
      </c>
      <c r="AL14">
        <f>AL7-AM7</f>
        <v>12.900000000000006</v>
      </c>
      <c r="AO14">
        <f>AO7-AP7</f>
        <v>7.3999999999999986</v>
      </c>
      <c r="AR14">
        <f>AR7-AS7</f>
        <v>3.3999999999999995</v>
      </c>
      <c r="AU14">
        <f>AU7-AV7</f>
        <v>6.6000000000000014</v>
      </c>
      <c r="AX14">
        <f>AX7-AY7</f>
        <v>11.5</v>
      </c>
      <c r="BA14">
        <f>BA7-BB7</f>
        <v>11</v>
      </c>
      <c r="BD14">
        <f>BD7-BE7</f>
        <v>18.800000000000011</v>
      </c>
      <c r="BG14">
        <f>BG7-BH7</f>
        <v>18.200000000000017</v>
      </c>
      <c r="BJ14">
        <f>BJ7-BK7</f>
        <v>15.400000000000006</v>
      </c>
      <c r="BM14">
        <f>BM7-BN7</f>
        <v>12.5</v>
      </c>
      <c r="BP14">
        <f>BP7-BQ7</f>
        <v>3.9000000000000057</v>
      </c>
    </row>
    <row r="16" spans="1:70" x14ac:dyDescent="0.25">
      <c r="A16" s="635" t="s">
        <v>3000</v>
      </c>
    </row>
    <row r="17" spans="1:70" x14ac:dyDescent="0.25">
      <c r="A17" s="635"/>
    </row>
    <row r="19" spans="1:70" x14ac:dyDescent="0.25">
      <c r="A19" t="s">
        <v>2983</v>
      </c>
      <c r="B19">
        <f>'Figure 5 data'!C10</f>
        <v>58.5</v>
      </c>
      <c r="C19">
        <f>'Figure 5 data'!D10</f>
        <v>51.5</v>
      </c>
      <c r="D19">
        <f>'Figure 5 data'!E10</f>
        <v>65.599999999999994</v>
      </c>
      <c r="E19">
        <f>'Figure 5 data'!F10</f>
        <v>563.6</v>
      </c>
      <c r="F19">
        <f>'Figure 5 data'!G10</f>
        <v>541.70000000000005</v>
      </c>
      <c r="G19">
        <f>'Figure 5 data'!H10</f>
        <v>585.4</v>
      </c>
      <c r="H19">
        <f>'Figure 5 data'!I10</f>
        <v>243.8</v>
      </c>
      <c r="I19">
        <f>'Figure 5 data'!J10</f>
        <v>229.4</v>
      </c>
      <c r="J19">
        <f>'Figure 5 data'!K10</f>
        <v>258.3</v>
      </c>
      <c r="K19">
        <f>'Figure 5 data'!L10</f>
        <v>35.9</v>
      </c>
      <c r="L19">
        <f>'Figure 5 data'!M10</f>
        <v>30.2</v>
      </c>
      <c r="M19">
        <f>'Figure 5 data'!N10</f>
        <v>41.7</v>
      </c>
      <c r="N19">
        <f>'Figure 5 data'!O10</f>
        <v>3.6</v>
      </c>
      <c r="O19">
        <f>'Figure 5 data'!P10</f>
        <v>1.8</v>
      </c>
      <c r="P19">
        <f>'Figure 5 data'!Q10</f>
        <v>5.4</v>
      </c>
      <c r="Q19">
        <f>'Figure 5 data'!R10</f>
        <v>2.1</v>
      </c>
      <c r="R19">
        <f>'Figure 5 data'!S10</f>
        <v>0.7</v>
      </c>
      <c r="S19">
        <f>'Figure 5 data'!T10</f>
        <v>3.5</v>
      </c>
      <c r="T19">
        <f>'Figure 5 data'!U10</f>
        <v>8.1</v>
      </c>
      <c r="U19">
        <f>'Figure 5 data'!V10</f>
        <v>5.4</v>
      </c>
      <c r="V19">
        <f>'Figure 5 data'!W10</f>
        <v>10.8</v>
      </c>
      <c r="W19">
        <f>'Figure 5 data'!X10</f>
        <v>96.1</v>
      </c>
      <c r="X19">
        <f>'Figure 5 data'!Y10</f>
        <v>87.1</v>
      </c>
      <c r="Y19">
        <f>'Figure 5 data'!Z10</f>
        <v>105.1</v>
      </c>
      <c r="Z19">
        <f>'Figure 5 data'!AA10</f>
        <v>215.4</v>
      </c>
      <c r="AA19">
        <f>'Figure 5 data'!AB10</f>
        <v>201.6</v>
      </c>
      <c r="AB19">
        <f>'Figure 5 data'!AC10</f>
        <v>229.1</v>
      </c>
      <c r="AC19">
        <f>'Figure 5 data'!AD10</f>
        <v>187.4</v>
      </c>
      <c r="AD19">
        <f>'Figure 5 data'!AE10</f>
        <v>174.9</v>
      </c>
      <c r="AE19">
        <f>'Figure 5 data'!AF10</f>
        <v>200</v>
      </c>
      <c r="AF19">
        <f>'Figure 5 data'!AG10</f>
        <v>340.2</v>
      </c>
      <c r="AG19">
        <f>'Figure 5 data'!AH10</f>
        <v>323.39999999999998</v>
      </c>
      <c r="AH19">
        <f>'Figure 5 data'!AI10</f>
        <v>356.9</v>
      </c>
      <c r="AI19">
        <f>'Figure 5 data'!AJ10</f>
        <v>215.5</v>
      </c>
      <c r="AJ19">
        <f>'Figure 5 data'!AK10</f>
        <v>201.4</v>
      </c>
      <c r="AK19">
        <f>'Figure 5 data'!AL10</f>
        <v>229.7</v>
      </c>
      <c r="AL19">
        <f>'Figure 5 data'!AM10</f>
        <v>52.1</v>
      </c>
      <c r="AM19">
        <f>'Figure 5 data'!AN10</f>
        <v>45.4</v>
      </c>
      <c r="AN19">
        <f>'Figure 5 data'!AO10</f>
        <v>58.7</v>
      </c>
      <c r="AO19">
        <f>'Figure 5 data'!AP10</f>
        <v>12.1</v>
      </c>
      <c r="AP19">
        <f>'Figure 5 data'!AQ10</f>
        <v>8.8000000000000007</v>
      </c>
      <c r="AQ19">
        <f>'Figure 5 data'!AR10</f>
        <v>15.3</v>
      </c>
      <c r="AR19">
        <f>'Figure 5 data'!AS10</f>
        <v>4</v>
      </c>
      <c r="AS19">
        <f>'Figure 5 data'!AT10</f>
        <v>2.1</v>
      </c>
      <c r="AT19">
        <f>'Figure 5 data'!AU10</f>
        <v>5.8</v>
      </c>
      <c r="AU19">
        <f>'Figure 5 data'!AV10</f>
        <v>11.8</v>
      </c>
      <c r="AV19">
        <f>'Figure 5 data'!AW10</f>
        <v>8.6</v>
      </c>
      <c r="AW19">
        <f>'Figure 5 data'!AX10</f>
        <v>14.9</v>
      </c>
      <c r="AX19">
        <f>'Figure 5 data'!AY10</f>
        <v>36.700000000000003</v>
      </c>
      <c r="AY19">
        <f>'Figure 5 data'!AZ10</f>
        <v>31.2</v>
      </c>
      <c r="AZ19">
        <f>'Figure 5 data'!BA10</f>
        <v>42.2</v>
      </c>
      <c r="BA19">
        <f>'Figure 5 data'!BB10</f>
        <v>38.700000000000003</v>
      </c>
      <c r="BB19">
        <f>'Figure 5 data'!BC10</f>
        <v>33</v>
      </c>
      <c r="BC19">
        <f>'Figure 5 data'!BD10</f>
        <v>44.4</v>
      </c>
      <c r="BD19">
        <f>'Figure 5 data'!BE10</f>
        <v>110</v>
      </c>
      <c r="BE19">
        <f>'Figure 5 data'!BF10</f>
        <v>100.3</v>
      </c>
      <c r="BF19">
        <f>'Figure 5 data'!BG10</f>
        <v>119.7</v>
      </c>
      <c r="BG19">
        <f>'Figure 5 data'!BH10</f>
        <v>105.6</v>
      </c>
      <c r="BH19">
        <f>'Figure 5 data'!BI10</f>
        <v>96.3</v>
      </c>
      <c r="BI19">
        <f>'Figure 5 data'!BJ10</f>
        <v>115</v>
      </c>
      <c r="BJ19">
        <f>'Figure 5 data'!BK10</f>
        <v>73.2</v>
      </c>
      <c r="BK19">
        <f>'Figure 5 data'!BL10</f>
        <v>65.3</v>
      </c>
      <c r="BL19">
        <f>'Figure 5 data'!BM10</f>
        <v>81.099999999999994</v>
      </c>
      <c r="BM19">
        <f>'Figure 5 data'!BN10</f>
        <v>49.7</v>
      </c>
      <c r="BN19">
        <f>'Figure 5 data'!BO10</f>
        <v>43.3</v>
      </c>
      <c r="BO19">
        <f>'Figure 5 data'!BP10</f>
        <v>56.1</v>
      </c>
      <c r="BP19">
        <f>'Figure 5 data'!BQ10</f>
        <v>110.9</v>
      </c>
      <c r="BQ19">
        <f>'Figure 5 data'!BR10</f>
        <v>108.8</v>
      </c>
      <c r="BR19">
        <f>'Figure 5 data'!BS10</f>
        <v>113</v>
      </c>
    </row>
    <row r="20" spans="1:70" x14ac:dyDescent="0.25">
      <c r="A20" t="s">
        <v>2984</v>
      </c>
      <c r="B20">
        <f>'Figure 5 data'!C11</f>
        <v>42.7</v>
      </c>
      <c r="C20">
        <f>'Figure 5 data'!D11</f>
        <v>34.799999999999997</v>
      </c>
      <c r="D20">
        <f>'Figure 5 data'!E11</f>
        <v>50.6</v>
      </c>
      <c r="E20">
        <f>'Figure 5 data'!F11</f>
        <v>461.5</v>
      </c>
      <c r="F20">
        <f>'Figure 5 data'!G11</f>
        <v>435.9</v>
      </c>
      <c r="G20">
        <f>'Figure 5 data'!H11</f>
        <v>487.1</v>
      </c>
      <c r="H20">
        <f>'Figure 5 data'!I11</f>
        <v>216.1</v>
      </c>
      <c r="I20">
        <f>'Figure 5 data'!J11</f>
        <v>198.7</v>
      </c>
      <c r="J20">
        <f>'Figure 5 data'!K11</f>
        <v>233.6</v>
      </c>
      <c r="K20">
        <f>'Figure 5 data'!L11</f>
        <v>35.700000000000003</v>
      </c>
      <c r="L20">
        <f>'Figure 5 data'!M11</f>
        <v>28.3</v>
      </c>
      <c r="M20">
        <f>'Figure 5 data'!N11</f>
        <v>43</v>
      </c>
      <c r="N20">
        <f>'Figure 5 data'!O11</f>
        <v>4.0999999999999996</v>
      </c>
      <c r="O20">
        <f>'Figure 5 data'!P11</f>
        <v>1.7</v>
      </c>
      <c r="P20">
        <f>'Figure 5 data'!Q11</f>
        <v>6.6</v>
      </c>
      <c r="Q20">
        <f>'Figure 5 data'!R11</f>
        <v>3.1</v>
      </c>
      <c r="R20">
        <f>'Figure 5 data'!S11</f>
        <v>0.9</v>
      </c>
      <c r="S20">
        <f>'Figure 5 data'!T11</f>
        <v>5.2</v>
      </c>
      <c r="T20">
        <f>'Figure 5 data'!U11</f>
        <v>4.5999999999999996</v>
      </c>
      <c r="U20">
        <f>'Figure 5 data'!V11</f>
        <v>2</v>
      </c>
      <c r="V20">
        <f>'Figure 5 data'!W11</f>
        <v>7.2</v>
      </c>
      <c r="W20">
        <f>'Figure 5 data'!X11</f>
        <v>71.400000000000006</v>
      </c>
      <c r="X20">
        <f>'Figure 5 data'!Y11</f>
        <v>61.2</v>
      </c>
      <c r="Y20">
        <f>'Figure 5 data'!Z11</f>
        <v>81.599999999999994</v>
      </c>
      <c r="Z20">
        <f>'Figure 5 data'!AA11</f>
        <v>168</v>
      </c>
      <c r="AA20">
        <f>'Figure 5 data'!AB11</f>
        <v>152.19999999999999</v>
      </c>
      <c r="AB20">
        <f>'Figure 5 data'!AC11</f>
        <v>183.8</v>
      </c>
      <c r="AC20">
        <f>'Figure 5 data'!AD11</f>
        <v>151.9</v>
      </c>
      <c r="AD20">
        <f>'Figure 5 data'!AE11</f>
        <v>137.1</v>
      </c>
      <c r="AE20">
        <f>'Figure 5 data'!AF11</f>
        <v>166.7</v>
      </c>
      <c r="AF20">
        <f>'Figure 5 data'!AG11</f>
        <v>284.2</v>
      </c>
      <c r="AG20">
        <f>'Figure 5 data'!AH11</f>
        <v>264.10000000000002</v>
      </c>
      <c r="AH20">
        <f>'Figure 5 data'!AI11</f>
        <v>304.3</v>
      </c>
      <c r="AI20">
        <f>'Figure 5 data'!AJ11</f>
        <v>186.7</v>
      </c>
      <c r="AJ20">
        <f>'Figure 5 data'!AK11</f>
        <v>169.5</v>
      </c>
      <c r="AK20">
        <f>'Figure 5 data'!AL11</f>
        <v>204</v>
      </c>
      <c r="AL20">
        <f>'Figure 5 data'!AM11</f>
        <v>48</v>
      </c>
      <c r="AM20">
        <f>'Figure 5 data'!AN11</f>
        <v>39.6</v>
      </c>
      <c r="AN20">
        <f>'Figure 5 data'!AO11</f>
        <v>56.4</v>
      </c>
      <c r="AO20">
        <f>'Figure 5 data'!AP11</f>
        <v>11.1</v>
      </c>
      <c r="AP20">
        <f>'Figure 5 data'!AQ11</f>
        <v>7</v>
      </c>
      <c r="AQ20">
        <f>'Figure 5 data'!AR11</f>
        <v>15.3</v>
      </c>
      <c r="AR20">
        <f>'Figure 5 data'!AS11</f>
        <v>4.7</v>
      </c>
      <c r="AS20">
        <f>'Figure 5 data'!AT11</f>
        <v>2</v>
      </c>
      <c r="AT20">
        <f>'Figure 5 data'!AU11</f>
        <v>7.3</v>
      </c>
      <c r="AU20">
        <f>'Figure 5 data'!AV11</f>
        <v>7.4</v>
      </c>
      <c r="AV20">
        <f>'Figure 5 data'!AW11</f>
        <v>4</v>
      </c>
      <c r="AW20">
        <f>'Figure 5 data'!AX11</f>
        <v>10.9</v>
      </c>
      <c r="AX20">
        <f>'Figure 5 data'!AY11</f>
        <v>25.1</v>
      </c>
      <c r="AY20">
        <f>'Figure 5 data'!AZ11</f>
        <v>19</v>
      </c>
      <c r="AZ20">
        <f>'Figure 5 data'!BA11</f>
        <v>31.2</v>
      </c>
      <c r="BA20">
        <f>'Figure 5 data'!BB11</f>
        <v>28.2</v>
      </c>
      <c r="BB20">
        <f>'Figure 5 data'!BC11</f>
        <v>21.8</v>
      </c>
      <c r="BC20">
        <f>'Figure 5 data'!BD11</f>
        <v>34.700000000000003</v>
      </c>
      <c r="BD20">
        <f>'Figure 5 data'!BE11</f>
        <v>81.599999999999994</v>
      </c>
      <c r="BE20">
        <f>'Figure 5 data'!BF11</f>
        <v>70.5</v>
      </c>
      <c r="BF20">
        <f>'Figure 5 data'!BG11</f>
        <v>92.6</v>
      </c>
      <c r="BG20">
        <f>'Figure 5 data'!BH11</f>
        <v>79</v>
      </c>
      <c r="BH20">
        <f>'Figure 5 data'!BI11</f>
        <v>68.3</v>
      </c>
      <c r="BI20">
        <f>'Figure 5 data'!BJ11</f>
        <v>89.7</v>
      </c>
      <c r="BJ20">
        <f>'Figure 5 data'!BK11</f>
        <v>60.1</v>
      </c>
      <c r="BK20">
        <f>'Figure 5 data'!BL11</f>
        <v>50.5</v>
      </c>
      <c r="BL20">
        <f>'Figure 5 data'!BM11</f>
        <v>69.599999999999994</v>
      </c>
      <c r="BM20">
        <f>'Figure 5 data'!BN11</f>
        <v>45.3</v>
      </c>
      <c r="BN20">
        <f>'Figure 5 data'!BO11</f>
        <v>37.1</v>
      </c>
      <c r="BO20">
        <f>'Figure 5 data'!BP11</f>
        <v>53.4</v>
      </c>
      <c r="BP20">
        <f>'Figure 5 data'!BQ11</f>
        <v>91</v>
      </c>
      <c r="BQ20">
        <f>'Figure 5 data'!BR11</f>
        <v>88.5</v>
      </c>
      <c r="BR20">
        <f>'Figure 5 data'!BS11</f>
        <v>93.4</v>
      </c>
    </row>
    <row r="21" spans="1:70" x14ac:dyDescent="0.25">
      <c r="A21" t="s">
        <v>2985</v>
      </c>
      <c r="B21">
        <f>'Figure 5 data'!C12</f>
        <v>78.7</v>
      </c>
      <c r="C21">
        <f>'Figure 5 data'!D12</f>
        <v>66</v>
      </c>
      <c r="D21">
        <f>'Figure 5 data'!E12</f>
        <v>91.5</v>
      </c>
      <c r="E21">
        <f>'Figure 5 data'!F12</f>
        <v>698.5</v>
      </c>
      <c r="F21">
        <f>'Figure 5 data'!G12</f>
        <v>660</v>
      </c>
      <c r="G21">
        <f>'Figure 5 data'!H12</f>
        <v>736.9</v>
      </c>
      <c r="H21">
        <f>'Figure 5 data'!I12</f>
        <v>280.2</v>
      </c>
      <c r="I21">
        <f>'Figure 5 data'!J12</f>
        <v>255.2</v>
      </c>
      <c r="J21">
        <f>'Figure 5 data'!K12</f>
        <v>305.2</v>
      </c>
      <c r="K21">
        <f>'Figure 5 data'!L12</f>
        <v>36.299999999999997</v>
      </c>
      <c r="L21">
        <f>'Figure 5 data'!M12</f>
        <v>26.8</v>
      </c>
      <c r="M21">
        <f>'Figure 5 data'!N12</f>
        <v>45.8</v>
      </c>
      <c r="N21">
        <f>'Figure 5 data'!O12</f>
        <v>2.9</v>
      </c>
      <c r="O21">
        <f>'Figure 5 data'!P12</f>
        <v>0.3</v>
      </c>
      <c r="P21">
        <f>'Figure 5 data'!Q12</f>
        <v>5.5</v>
      </c>
      <c r="Q21">
        <f>'Figure 5 data'!R12</f>
        <v>0.5</v>
      </c>
      <c r="R21">
        <f>'Figure 5 data'!S12</f>
        <v>-0.5</v>
      </c>
      <c r="S21">
        <f>'Figure 5 data'!T12</f>
        <v>1.4</v>
      </c>
      <c r="T21">
        <f>'Figure 5 data'!U12</f>
        <v>12.8</v>
      </c>
      <c r="U21">
        <f>'Figure 5 data'!V12</f>
        <v>7.4</v>
      </c>
      <c r="V21">
        <f>'Figure 5 data'!W12</f>
        <v>18.2</v>
      </c>
      <c r="W21">
        <f>'Figure 5 data'!X12</f>
        <v>129.69999999999999</v>
      </c>
      <c r="X21">
        <f>'Figure 5 data'!Y12</f>
        <v>113.4</v>
      </c>
      <c r="Y21">
        <f>'Figure 5 data'!Z12</f>
        <v>146</v>
      </c>
      <c r="Z21">
        <f>'Figure 5 data'!AA12</f>
        <v>279.7</v>
      </c>
      <c r="AA21">
        <f>'Figure 5 data'!AB12</f>
        <v>255</v>
      </c>
      <c r="AB21">
        <f>'Figure 5 data'!AC12</f>
        <v>304.39999999999998</v>
      </c>
      <c r="AC21">
        <f>'Figure 5 data'!AD12</f>
        <v>237</v>
      </c>
      <c r="AD21">
        <f>'Figure 5 data'!AE12</f>
        <v>214.7</v>
      </c>
      <c r="AE21">
        <f>'Figure 5 data'!AF12</f>
        <v>259.3</v>
      </c>
      <c r="AF21">
        <f>'Figure 5 data'!AG12</f>
        <v>415.6</v>
      </c>
      <c r="AG21">
        <f>'Figure 5 data'!AH12</f>
        <v>386.4</v>
      </c>
      <c r="AH21">
        <f>'Figure 5 data'!AI12</f>
        <v>444.8</v>
      </c>
      <c r="AI21">
        <f>'Figure 5 data'!AJ12</f>
        <v>252.8</v>
      </c>
      <c r="AJ21">
        <f>'Figure 5 data'!AK12</f>
        <v>228.9</v>
      </c>
      <c r="AK21">
        <f>'Figure 5 data'!AL12</f>
        <v>276.8</v>
      </c>
      <c r="AL21">
        <f>'Figure 5 data'!AM12</f>
        <v>57.3</v>
      </c>
      <c r="AM21">
        <f>'Figure 5 data'!AN12</f>
        <v>46.4</v>
      </c>
      <c r="AN21">
        <f>'Figure 5 data'!AO12</f>
        <v>68.2</v>
      </c>
      <c r="AO21">
        <f>'Figure 5 data'!AP12</f>
        <v>13.1</v>
      </c>
      <c r="AP21">
        <f>'Figure 5 data'!AQ12</f>
        <v>7.9</v>
      </c>
      <c r="AQ21">
        <f>'Figure 5 data'!AR12</f>
        <v>18.2</v>
      </c>
      <c r="AR21">
        <f>'Figure 5 data'!AS12</f>
        <v>3.1</v>
      </c>
      <c r="AS21">
        <f>'Figure 5 data'!AT12</f>
        <v>0.5</v>
      </c>
      <c r="AT21">
        <f>'Figure 5 data'!AU12</f>
        <v>5.6</v>
      </c>
      <c r="AU21">
        <f>'Figure 5 data'!AV12</f>
        <v>18.2</v>
      </c>
      <c r="AV21">
        <f>'Figure 5 data'!AW12</f>
        <v>12.1</v>
      </c>
      <c r="AW21">
        <f>'Figure 5 data'!AX12</f>
        <v>24.4</v>
      </c>
      <c r="AX21">
        <f>'Figure 5 data'!AY12</f>
        <v>53.3</v>
      </c>
      <c r="AY21">
        <f>'Figure 5 data'!AZ12</f>
        <v>42.9</v>
      </c>
      <c r="AZ21">
        <f>'Figure 5 data'!BA12</f>
        <v>63.7</v>
      </c>
      <c r="BA21">
        <f>'Figure 5 data'!BB12</f>
        <v>51.9</v>
      </c>
      <c r="BB21">
        <f>'Figure 5 data'!BC12</f>
        <v>41.8</v>
      </c>
      <c r="BC21">
        <f>'Figure 5 data'!BD12</f>
        <v>62.1</v>
      </c>
      <c r="BD21">
        <f>'Figure 5 data'!BE12</f>
        <v>149.1</v>
      </c>
      <c r="BE21">
        <f>'Figure 5 data'!BF12</f>
        <v>131.5</v>
      </c>
      <c r="BF21">
        <f>'Figure 5 data'!BG12</f>
        <v>166.7</v>
      </c>
      <c r="BG21">
        <f>'Figure 5 data'!BH12</f>
        <v>140.1</v>
      </c>
      <c r="BH21">
        <f>'Figure 5 data'!BI12</f>
        <v>123.4</v>
      </c>
      <c r="BI21">
        <f>'Figure 5 data'!BJ12</f>
        <v>156.69999999999999</v>
      </c>
      <c r="BJ21">
        <f>'Figure 5 data'!BK12</f>
        <v>89.1</v>
      </c>
      <c r="BK21">
        <f>'Figure 5 data'!BL12</f>
        <v>75.7</v>
      </c>
      <c r="BL21">
        <f>'Figure 5 data'!BM12</f>
        <v>102.4</v>
      </c>
      <c r="BM21">
        <f>'Figure 5 data'!BN12</f>
        <v>56.6</v>
      </c>
      <c r="BN21">
        <f>'Figure 5 data'!BO12</f>
        <v>45.9</v>
      </c>
      <c r="BO21">
        <f>'Figure 5 data'!BP12</f>
        <v>67.3</v>
      </c>
      <c r="BP21">
        <f>'Figure 5 data'!BQ12</f>
        <v>137.30000000000001</v>
      </c>
      <c r="BQ21">
        <f>'Figure 5 data'!BR12</f>
        <v>133.69999999999999</v>
      </c>
      <c r="BR21">
        <f>'Figure 5 data'!BS12</f>
        <v>141</v>
      </c>
    </row>
    <row r="22" spans="1:70" x14ac:dyDescent="0.25">
      <c r="A22" t="s">
        <v>2993</v>
      </c>
      <c r="B22">
        <f>D19-B19</f>
        <v>7.0999999999999943</v>
      </c>
      <c r="E22">
        <f>G19-E19</f>
        <v>21.799999999999955</v>
      </c>
      <c r="H22">
        <f>J19-H19</f>
        <v>14.5</v>
      </c>
      <c r="K22">
        <f>M19-K19</f>
        <v>5.8000000000000043</v>
      </c>
      <c r="N22">
        <f>P19-N19</f>
        <v>1.8000000000000003</v>
      </c>
      <c r="Q22">
        <f>S19-Q19</f>
        <v>1.4</v>
      </c>
      <c r="T22">
        <f>V19-T19</f>
        <v>2.7000000000000011</v>
      </c>
      <c r="W22">
        <f>Y19-W19</f>
        <v>9</v>
      </c>
      <c r="Z22">
        <f>AB19-Z19</f>
        <v>13.699999999999989</v>
      </c>
      <c r="AC22">
        <f>AE19-AC19</f>
        <v>12.599999999999994</v>
      </c>
      <c r="AF22">
        <f>AH19-AF19</f>
        <v>16.699999999999989</v>
      </c>
      <c r="AI22">
        <f>AK19-AI19</f>
        <v>14.199999999999989</v>
      </c>
      <c r="AL22">
        <f>AN19-AL19</f>
        <v>6.6000000000000014</v>
      </c>
      <c r="AO22">
        <f>AQ19-AO19</f>
        <v>3.2000000000000011</v>
      </c>
      <c r="AR22">
        <f>AT19-AR19</f>
        <v>1.7999999999999998</v>
      </c>
      <c r="AU22">
        <f>AW19-AU19</f>
        <v>3.0999999999999996</v>
      </c>
      <c r="AX22">
        <f>AZ19-AX19</f>
        <v>5.5</v>
      </c>
      <c r="BA22">
        <f>BC19-BA19</f>
        <v>5.6999999999999957</v>
      </c>
      <c r="BD22">
        <f>BF19-BD19</f>
        <v>9.7000000000000028</v>
      </c>
      <c r="BG22">
        <f>BI19-BG19</f>
        <v>9.4000000000000057</v>
      </c>
      <c r="BJ22">
        <f>BL19-BJ19</f>
        <v>7.8999999999999915</v>
      </c>
      <c r="BM22">
        <f>BO19-BM19</f>
        <v>6.3999999999999986</v>
      </c>
      <c r="BP22">
        <f>BR19-BP19</f>
        <v>2.0999999999999943</v>
      </c>
    </row>
    <row r="23" spans="1:70" x14ac:dyDescent="0.25">
      <c r="A23" t="s">
        <v>2995</v>
      </c>
      <c r="B23">
        <f>D20-B20</f>
        <v>7.8999999999999986</v>
      </c>
      <c r="E23">
        <f>G20-E20</f>
        <v>25.600000000000023</v>
      </c>
      <c r="H23">
        <f t="shared" ref="H23:H24" si="21">J20-H20</f>
        <v>17.5</v>
      </c>
      <c r="K23">
        <f t="shared" ref="K23:K24" si="22">M20-K20</f>
        <v>7.2999999999999972</v>
      </c>
      <c r="N23">
        <f t="shared" ref="N23:N24" si="23">P20-N20</f>
        <v>2.5</v>
      </c>
      <c r="Q23">
        <f t="shared" ref="Q23:Q24" si="24">S20-Q20</f>
        <v>2.1</v>
      </c>
      <c r="T23">
        <f t="shared" ref="T23:T24" si="25">V20-T20</f>
        <v>2.6000000000000005</v>
      </c>
      <c r="W23">
        <f t="shared" ref="W23:W24" si="26">Y20-W20</f>
        <v>10.199999999999989</v>
      </c>
      <c r="Z23">
        <f t="shared" ref="Z23:Z24" si="27">AB20-Z20</f>
        <v>15.800000000000011</v>
      </c>
      <c r="AC23">
        <f t="shared" ref="AC23:AC24" si="28">AE20-AC20</f>
        <v>14.799999999999983</v>
      </c>
      <c r="AF23">
        <f t="shared" ref="AF23:AF24" si="29">AH20-AF20</f>
        <v>20.100000000000023</v>
      </c>
      <c r="AI23">
        <f t="shared" ref="AI23:AI24" si="30">AK20-AI20</f>
        <v>17.300000000000011</v>
      </c>
      <c r="AL23">
        <f t="shared" ref="AL23:AL24" si="31">AN20-AL20</f>
        <v>8.3999999999999986</v>
      </c>
      <c r="AO23">
        <f t="shared" ref="AO23:AO24" si="32">AQ20-AO20</f>
        <v>4.2000000000000011</v>
      </c>
      <c r="AR23">
        <f t="shared" ref="AR23:AR24" si="33">AT20-AR20</f>
        <v>2.5999999999999996</v>
      </c>
      <c r="AU23">
        <f t="shared" ref="AU23:AU24" si="34">AW20-AU20</f>
        <v>3.5</v>
      </c>
      <c r="AX23">
        <f t="shared" ref="AX23:AX24" si="35">AZ20-AX20</f>
        <v>6.0999999999999979</v>
      </c>
      <c r="BA23">
        <f t="shared" ref="BA23:BA24" si="36">BC20-BA20</f>
        <v>6.5000000000000036</v>
      </c>
      <c r="BD23">
        <f t="shared" ref="BD23:BD24" si="37">BF20-BD20</f>
        <v>11</v>
      </c>
      <c r="BG23">
        <f t="shared" ref="BG23:BG24" si="38">BI20-BG20</f>
        <v>10.700000000000003</v>
      </c>
      <c r="BJ23">
        <f t="shared" ref="BJ23:BJ24" si="39">BL20-BJ20</f>
        <v>9.4999999999999929</v>
      </c>
      <c r="BM23">
        <f t="shared" ref="BM23:BM24" si="40">BO20-BM20</f>
        <v>8.1000000000000014</v>
      </c>
      <c r="BP23">
        <f t="shared" ref="BP23:BP24" si="41">BR20-BP20</f>
        <v>2.4000000000000057</v>
      </c>
    </row>
    <row r="24" spans="1:70" x14ac:dyDescent="0.25">
      <c r="A24" t="s">
        <v>2996</v>
      </c>
      <c r="B24">
        <f>D21-B21</f>
        <v>12.799999999999997</v>
      </c>
      <c r="E24">
        <f>G21-E21</f>
        <v>38.399999999999977</v>
      </c>
      <c r="H24">
        <f t="shared" si="21"/>
        <v>25</v>
      </c>
      <c r="K24">
        <f t="shared" si="22"/>
        <v>9.5</v>
      </c>
      <c r="N24">
        <f t="shared" si="23"/>
        <v>2.6</v>
      </c>
      <c r="Q24">
        <f t="shared" si="24"/>
        <v>0.89999999999999991</v>
      </c>
      <c r="T24">
        <f t="shared" si="25"/>
        <v>5.3999999999999986</v>
      </c>
      <c r="W24">
        <f t="shared" si="26"/>
        <v>16.300000000000011</v>
      </c>
      <c r="Z24">
        <f t="shared" si="27"/>
        <v>24.699999999999989</v>
      </c>
      <c r="AC24">
        <f t="shared" si="28"/>
        <v>22.300000000000011</v>
      </c>
      <c r="AF24">
        <f t="shared" si="29"/>
        <v>29.199999999999989</v>
      </c>
      <c r="AI24">
        <f t="shared" si="30"/>
        <v>24</v>
      </c>
      <c r="AL24">
        <f t="shared" si="31"/>
        <v>10.900000000000006</v>
      </c>
      <c r="AO24">
        <f t="shared" si="32"/>
        <v>5.0999999999999996</v>
      </c>
      <c r="AR24">
        <f t="shared" si="33"/>
        <v>2.4999999999999996</v>
      </c>
      <c r="AU24">
        <f t="shared" si="34"/>
        <v>6.1999999999999993</v>
      </c>
      <c r="AX24">
        <f t="shared" si="35"/>
        <v>10.400000000000006</v>
      </c>
      <c r="BA24">
        <f t="shared" si="36"/>
        <v>10.200000000000003</v>
      </c>
      <c r="BD24">
        <f t="shared" si="37"/>
        <v>17.599999999999994</v>
      </c>
      <c r="BG24">
        <f t="shared" si="38"/>
        <v>16.599999999999994</v>
      </c>
      <c r="BJ24">
        <f t="shared" si="39"/>
        <v>13.300000000000011</v>
      </c>
      <c r="BM24">
        <f t="shared" si="40"/>
        <v>10.699999999999996</v>
      </c>
      <c r="BP24">
        <f t="shared" si="41"/>
        <v>3.6999999999999886</v>
      </c>
    </row>
    <row r="26" spans="1:70" x14ac:dyDescent="0.25">
      <c r="A26" t="s">
        <v>2994</v>
      </c>
      <c r="B26">
        <f>B19-C19</f>
        <v>7</v>
      </c>
      <c r="E26">
        <f>E19-F19</f>
        <v>21.899999999999977</v>
      </c>
      <c r="H26">
        <f>H19-I19</f>
        <v>14.400000000000006</v>
      </c>
      <c r="K26">
        <f>K19-L19</f>
        <v>5.6999999999999993</v>
      </c>
      <c r="N26">
        <f>N19-O19</f>
        <v>1.8</v>
      </c>
      <c r="Q26">
        <f>Q19-R19</f>
        <v>1.4000000000000001</v>
      </c>
      <c r="T26">
        <f>T19-U19</f>
        <v>2.6999999999999993</v>
      </c>
      <c r="W26">
        <f>W19-X19</f>
        <v>9</v>
      </c>
      <c r="Z26">
        <f>Z19-AA19</f>
        <v>13.800000000000011</v>
      </c>
      <c r="AC26">
        <f>AC19-AD19</f>
        <v>12.5</v>
      </c>
      <c r="AF26">
        <f>AF19-AG19</f>
        <v>16.800000000000011</v>
      </c>
      <c r="AI26">
        <f>AI19-AJ19</f>
        <v>14.099999999999994</v>
      </c>
      <c r="AL26">
        <f>AL19-AM19</f>
        <v>6.7000000000000028</v>
      </c>
      <c r="AO26">
        <f>AO19-AP19</f>
        <v>3.2999999999999989</v>
      </c>
      <c r="AR26">
        <f>AR19-AS19</f>
        <v>1.9</v>
      </c>
      <c r="AU26">
        <f>AU19-AV19</f>
        <v>3.2000000000000011</v>
      </c>
      <c r="AX26">
        <f>AX19-AY19</f>
        <v>5.5000000000000036</v>
      </c>
      <c r="BA26">
        <f>BA19-BB19</f>
        <v>5.7000000000000028</v>
      </c>
      <c r="BD26">
        <f>BD19-BE19</f>
        <v>9.7000000000000028</v>
      </c>
      <c r="BG26">
        <f>BG19-BH19</f>
        <v>9.2999999999999972</v>
      </c>
      <c r="BJ26">
        <f>BJ19-BK19</f>
        <v>7.9000000000000057</v>
      </c>
      <c r="BM26">
        <f>BM19-BN19</f>
        <v>6.4000000000000057</v>
      </c>
      <c r="BP26">
        <f>BP19-BQ19</f>
        <v>2.1000000000000085</v>
      </c>
    </row>
    <row r="27" spans="1:70" x14ac:dyDescent="0.25">
      <c r="A27" t="s">
        <v>2997</v>
      </c>
      <c r="B27">
        <f>B20-C20</f>
        <v>7.9000000000000057</v>
      </c>
      <c r="E27">
        <f>E20-F20</f>
        <v>25.600000000000023</v>
      </c>
      <c r="H27">
        <f>H20-I20</f>
        <v>17.400000000000006</v>
      </c>
      <c r="K27">
        <f>K20-L20</f>
        <v>7.4000000000000021</v>
      </c>
      <c r="N27">
        <f>N20-O20</f>
        <v>2.3999999999999995</v>
      </c>
      <c r="Q27">
        <f>Q20-R20</f>
        <v>2.2000000000000002</v>
      </c>
      <c r="T27">
        <f>T20-U20</f>
        <v>2.5999999999999996</v>
      </c>
      <c r="W27">
        <f>W20-X20</f>
        <v>10.200000000000003</v>
      </c>
      <c r="Z27">
        <f>Z20-AA20</f>
        <v>15.800000000000011</v>
      </c>
      <c r="AC27">
        <f>AC20-AD20</f>
        <v>14.800000000000011</v>
      </c>
      <c r="AF27">
        <f>AF20-AG20</f>
        <v>20.099999999999966</v>
      </c>
      <c r="AI27">
        <f>AI20-AJ20</f>
        <v>17.199999999999989</v>
      </c>
      <c r="AL27">
        <f>AL20-AM20</f>
        <v>8.3999999999999986</v>
      </c>
      <c r="AO27">
        <f>AO20-AP20</f>
        <v>4.0999999999999996</v>
      </c>
      <c r="AR27">
        <f>AR20-AS20</f>
        <v>2.7</v>
      </c>
      <c r="AU27">
        <f>AU20-AV20</f>
        <v>3.4000000000000004</v>
      </c>
      <c r="AX27">
        <f>AX20-AY20</f>
        <v>6.1000000000000014</v>
      </c>
      <c r="BA27">
        <f>BA20-BB20</f>
        <v>6.3999999999999986</v>
      </c>
      <c r="BD27">
        <f>BD20-BE20</f>
        <v>11.099999999999994</v>
      </c>
      <c r="BG27">
        <f>BG20-BH20</f>
        <v>10.700000000000003</v>
      </c>
      <c r="BJ27">
        <f>BJ20-BK20</f>
        <v>9.6000000000000014</v>
      </c>
      <c r="BM27">
        <f>BM20-BN20</f>
        <v>8.1999999999999957</v>
      </c>
      <c r="BP27">
        <f>BP20-BQ20</f>
        <v>2.5</v>
      </c>
    </row>
    <row r="28" spans="1:70" x14ac:dyDescent="0.25">
      <c r="A28" t="s">
        <v>2998</v>
      </c>
      <c r="B28">
        <f>B21-C21</f>
        <v>12.700000000000003</v>
      </c>
      <c r="E28">
        <f>E21-F21</f>
        <v>38.5</v>
      </c>
      <c r="H28">
        <f>H21-I21</f>
        <v>25</v>
      </c>
      <c r="K28">
        <f>K21-L21</f>
        <v>9.4999999999999964</v>
      </c>
      <c r="N28">
        <f>N21-O21</f>
        <v>2.6</v>
      </c>
      <c r="Q28">
        <f>Q21-R21</f>
        <v>1</v>
      </c>
      <c r="T28">
        <f>T21-U21</f>
        <v>5.4</v>
      </c>
      <c r="W28">
        <f>W21-X21</f>
        <v>16.299999999999983</v>
      </c>
      <c r="Z28">
        <f>Z21-AA21</f>
        <v>24.699999999999989</v>
      </c>
      <c r="AC28">
        <f>AC21-AD21</f>
        <v>22.300000000000011</v>
      </c>
      <c r="AF28">
        <f>AF21-AG21</f>
        <v>29.200000000000045</v>
      </c>
      <c r="AI28">
        <f>AI21-AJ21</f>
        <v>23.900000000000006</v>
      </c>
      <c r="AL28">
        <f>AL21-AM21</f>
        <v>10.899999999999999</v>
      </c>
      <c r="AO28">
        <f>AO21-AP21</f>
        <v>5.1999999999999993</v>
      </c>
      <c r="AR28">
        <f>AR21-AS21</f>
        <v>2.6</v>
      </c>
      <c r="AU28">
        <f>AU21-AV21</f>
        <v>6.1</v>
      </c>
      <c r="AX28">
        <f>AX21-AY21</f>
        <v>10.399999999999999</v>
      </c>
      <c r="BA28">
        <f>BA21-BB21</f>
        <v>10.100000000000001</v>
      </c>
      <c r="BD28">
        <f>BD21-BE21</f>
        <v>17.599999999999994</v>
      </c>
      <c r="BG28">
        <f>BG21-BH21</f>
        <v>16.699999999999989</v>
      </c>
      <c r="BJ28">
        <f>BJ21-BK21</f>
        <v>13.399999999999991</v>
      </c>
      <c r="BM28">
        <f>BM21-BN21</f>
        <v>10.700000000000003</v>
      </c>
      <c r="BP28">
        <f>BP21-BQ21</f>
        <v>3.6000000000000227</v>
      </c>
    </row>
    <row r="30" spans="1:70" x14ac:dyDescent="0.25">
      <c r="A30" s="359" t="s">
        <v>3002</v>
      </c>
    </row>
    <row r="31" spans="1:70" x14ac:dyDescent="0.25">
      <c r="A31" t="s">
        <v>2983</v>
      </c>
      <c r="B31">
        <v>65.3</v>
      </c>
      <c r="C31">
        <v>584.9</v>
      </c>
      <c r="D31">
        <v>268.7</v>
      </c>
      <c r="E31">
        <v>46.7</v>
      </c>
      <c r="F31">
        <v>8.4</v>
      </c>
      <c r="G31">
        <v>4.3</v>
      </c>
      <c r="H31">
        <v>10.1</v>
      </c>
      <c r="I31">
        <v>106.2</v>
      </c>
      <c r="J31">
        <v>247.7</v>
      </c>
      <c r="K31">
        <v>224.4</v>
      </c>
      <c r="L31" s="471">
        <f>AF5</f>
        <v>390.4</v>
      </c>
      <c r="M31" s="471">
        <f>AI5</f>
        <v>259.2</v>
      </c>
      <c r="N31" s="471">
        <f>AL5</f>
        <v>70.400000000000006</v>
      </c>
      <c r="O31" s="471">
        <f>AO5</f>
        <v>20.6</v>
      </c>
      <c r="P31" s="471">
        <f>AR5</f>
        <v>6.1</v>
      </c>
      <c r="Q31" s="471">
        <f>AU5</f>
        <v>14.7</v>
      </c>
      <c r="R31" s="471">
        <f>AX5</f>
        <v>44.5</v>
      </c>
      <c r="S31" s="471">
        <f>BA5</f>
        <v>45.5</v>
      </c>
      <c r="T31" s="471">
        <f>BD5</f>
        <v>129.9</v>
      </c>
      <c r="U31" s="471">
        <f>BG5</f>
        <v>126.2</v>
      </c>
      <c r="V31" s="471">
        <f>BJ5</f>
        <v>96.1</v>
      </c>
      <c r="W31" s="471">
        <f>BM5</f>
        <v>65.5</v>
      </c>
      <c r="X31" s="471">
        <f>BP5</f>
        <v>127.7</v>
      </c>
    </row>
    <row r="32" spans="1:70" x14ac:dyDescent="0.25">
      <c r="A32" t="s">
        <v>2984</v>
      </c>
      <c r="B32">
        <v>47.7</v>
      </c>
      <c r="C32">
        <v>479.7</v>
      </c>
      <c r="D32">
        <v>239.4</v>
      </c>
      <c r="E32">
        <v>44.8</v>
      </c>
      <c r="F32">
        <v>9.1</v>
      </c>
      <c r="G32">
        <v>4.9000000000000004</v>
      </c>
      <c r="H32">
        <v>6.2</v>
      </c>
      <c r="I32">
        <v>82</v>
      </c>
      <c r="J32">
        <v>195.3</v>
      </c>
      <c r="K32">
        <v>183.9</v>
      </c>
      <c r="L32" s="471">
        <f t="shared" ref="L32:L33" si="42">AF6</f>
        <v>332.7</v>
      </c>
      <c r="M32" s="471">
        <f t="shared" ref="M32:M33" si="43">AI6</f>
        <v>220.5</v>
      </c>
      <c r="N32" s="471">
        <f t="shared" ref="N32:N33" si="44">AL6</f>
        <v>62.3</v>
      </c>
      <c r="O32" s="471">
        <f t="shared" ref="O32:O33" si="45">AO6</f>
        <v>17.399999999999999</v>
      </c>
      <c r="P32" s="471">
        <f t="shared" ref="P32:P33" si="46">AR6</f>
        <v>6.4</v>
      </c>
      <c r="Q32" s="471">
        <f t="shared" ref="Q32:Q33" si="47">AU6</f>
        <v>10.6</v>
      </c>
      <c r="R32" s="471">
        <f t="shared" ref="R32:R33" si="48">AX6</f>
        <v>30.2</v>
      </c>
      <c r="S32" s="471">
        <f t="shared" ref="S32:S33" si="49">BA6</f>
        <v>33.200000000000003</v>
      </c>
      <c r="T32" s="471">
        <f t="shared" ref="T32:T33" si="50">BD6</f>
        <v>99</v>
      </c>
      <c r="U32" s="471">
        <f t="shared" ref="U32:U33" si="51">BG6</f>
        <v>96.2</v>
      </c>
      <c r="V32" s="471">
        <f t="shared" ref="V32:V33" si="52">BJ6</f>
        <v>80.2</v>
      </c>
      <c r="W32" s="471">
        <f t="shared" ref="W32:W33" si="53">BM6</f>
        <v>58.2</v>
      </c>
      <c r="X32" s="471">
        <f t="shared" ref="X32:X33" si="54">BP6</f>
        <v>105.4</v>
      </c>
    </row>
    <row r="33" spans="1:24" x14ac:dyDescent="0.25">
      <c r="A33" t="s">
        <v>2985</v>
      </c>
      <c r="B33">
        <v>87.5</v>
      </c>
      <c r="C33">
        <v>723.3</v>
      </c>
      <c r="D33">
        <v>307.8</v>
      </c>
      <c r="E33">
        <v>49.3</v>
      </c>
      <c r="F33">
        <v>7.2</v>
      </c>
      <c r="G33">
        <v>3.2</v>
      </c>
      <c r="H33">
        <v>15.3</v>
      </c>
      <c r="I33">
        <v>139.19999999999999</v>
      </c>
      <c r="J33">
        <v>319.2</v>
      </c>
      <c r="K33">
        <v>280.5</v>
      </c>
      <c r="L33" s="471">
        <f t="shared" si="42"/>
        <v>467.8</v>
      </c>
      <c r="M33" s="471">
        <f t="shared" si="43"/>
        <v>309.2</v>
      </c>
      <c r="N33" s="471">
        <f t="shared" si="44"/>
        <v>81.400000000000006</v>
      </c>
      <c r="O33" s="471">
        <f t="shared" si="45"/>
        <v>25</v>
      </c>
      <c r="P33" s="471">
        <f t="shared" si="46"/>
        <v>5.6</v>
      </c>
      <c r="Q33" s="471">
        <f t="shared" si="47"/>
        <v>20.8</v>
      </c>
      <c r="R33" s="471">
        <f t="shared" si="48"/>
        <v>64.7</v>
      </c>
      <c r="S33" s="471">
        <f t="shared" si="49"/>
        <v>61.1</v>
      </c>
      <c r="T33" s="471">
        <f t="shared" si="50"/>
        <v>171.4</v>
      </c>
      <c r="U33" s="471">
        <f t="shared" si="51"/>
        <v>165.3</v>
      </c>
      <c r="V33" s="471">
        <f t="shared" si="52"/>
        <v>117.2</v>
      </c>
      <c r="W33" s="471">
        <f t="shared" si="53"/>
        <v>76.599999999999994</v>
      </c>
      <c r="X33" s="471">
        <f t="shared" si="54"/>
        <v>157.30000000000001</v>
      </c>
    </row>
    <row r="35" spans="1:24" x14ac:dyDescent="0.25">
      <c r="A35" s="359" t="s">
        <v>3003</v>
      </c>
    </row>
    <row r="36" spans="1:24" x14ac:dyDescent="0.25">
      <c r="A36" t="s">
        <v>2983</v>
      </c>
      <c r="B36">
        <v>58.5</v>
      </c>
      <c r="C36">
        <v>563.6</v>
      </c>
      <c r="D36">
        <v>243.8</v>
      </c>
      <c r="E36">
        <v>35.9</v>
      </c>
      <c r="F36">
        <v>3.6</v>
      </c>
      <c r="G36">
        <v>2.1</v>
      </c>
      <c r="H36">
        <v>8.1</v>
      </c>
      <c r="I36">
        <v>96.1</v>
      </c>
      <c r="J36">
        <v>215.4</v>
      </c>
      <c r="K36">
        <v>187.4</v>
      </c>
      <c r="L36" s="471">
        <f>AF19</f>
        <v>340.2</v>
      </c>
      <c r="M36" s="471">
        <f>AI19</f>
        <v>215.5</v>
      </c>
      <c r="N36" s="471">
        <f>AL19</f>
        <v>52.1</v>
      </c>
      <c r="O36" s="471">
        <f>AO19</f>
        <v>12.1</v>
      </c>
      <c r="P36" s="471">
        <f>AR19</f>
        <v>4</v>
      </c>
      <c r="Q36" s="471">
        <f>AU19</f>
        <v>11.8</v>
      </c>
      <c r="R36" s="471">
        <f>AX19</f>
        <v>36.700000000000003</v>
      </c>
      <c r="S36" s="471">
        <f>BA19</f>
        <v>38.700000000000003</v>
      </c>
      <c r="T36" s="471">
        <f>BD19</f>
        <v>110</v>
      </c>
      <c r="U36" s="471">
        <f>BG19</f>
        <v>105.6</v>
      </c>
      <c r="V36" s="471">
        <f>BJ19</f>
        <v>73.2</v>
      </c>
      <c r="W36" s="471">
        <f>BM19</f>
        <v>49.7</v>
      </c>
      <c r="X36" s="471">
        <f>BP19</f>
        <v>110.9</v>
      </c>
    </row>
    <row r="37" spans="1:24" x14ac:dyDescent="0.25">
      <c r="A37" t="s">
        <v>2984</v>
      </c>
      <c r="B37">
        <v>42.7</v>
      </c>
      <c r="C37">
        <v>461.5</v>
      </c>
      <c r="D37">
        <v>216.1</v>
      </c>
      <c r="E37">
        <v>35.700000000000003</v>
      </c>
      <c r="F37">
        <v>4.0999999999999996</v>
      </c>
      <c r="G37">
        <v>3.1</v>
      </c>
      <c r="H37">
        <v>4.5999999999999996</v>
      </c>
      <c r="I37">
        <v>71.400000000000006</v>
      </c>
      <c r="J37">
        <v>168</v>
      </c>
      <c r="K37">
        <v>151.9</v>
      </c>
      <c r="L37" s="471">
        <f t="shared" ref="L37:L38" si="55">AF20</f>
        <v>284.2</v>
      </c>
      <c r="M37" s="471">
        <f t="shared" ref="M37:M38" si="56">AI20</f>
        <v>186.7</v>
      </c>
      <c r="N37" s="471">
        <f t="shared" ref="N37:N38" si="57">AL20</f>
        <v>48</v>
      </c>
      <c r="O37" s="471">
        <f t="shared" ref="O37:O38" si="58">AO20</f>
        <v>11.1</v>
      </c>
      <c r="P37" s="471">
        <f t="shared" ref="P37:P38" si="59">AR20</f>
        <v>4.7</v>
      </c>
      <c r="Q37" s="471">
        <f t="shared" ref="Q37:Q38" si="60">AU20</f>
        <v>7.4</v>
      </c>
      <c r="R37" s="471">
        <f t="shared" ref="R37:R38" si="61">AX20</f>
        <v>25.1</v>
      </c>
      <c r="S37" s="471">
        <f t="shared" ref="S37:S38" si="62">BA20</f>
        <v>28.2</v>
      </c>
      <c r="T37" s="471">
        <f t="shared" ref="T37:T38" si="63">BD20</f>
        <v>81.599999999999994</v>
      </c>
      <c r="U37" s="471">
        <f t="shared" ref="U37:U38" si="64">BG20</f>
        <v>79</v>
      </c>
      <c r="V37" s="471">
        <f t="shared" ref="V37:V38" si="65">BJ20</f>
        <v>60.1</v>
      </c>
      <c r="W37" s="471">
        <f t="shared" ref="W37:W38" si="66">BM20</f>
        <v>45.3</v>
      </c>
      <c r="X37" s="471">
        <f t="shared" ref="X37:X38" si="67">BP20</f>
        <v>91</v>
      </c>
    </row>
    <row r="38" spans="1:24" x14ac:dyDescent="0.25">
      <c r="A38" t="s">
        <v>2985</v>
      </c>
      <c r="B38">
        <v>78.7</v>
      </c>
      <c r="C38">
        <v>698.5</v>
      </c>
      <c r="D38">
        <v>280.2</v>
      </c>
      <c r="E38">
        <v>36.299999999999997</v>
      </c>
      <c r="F38">
        <v>2.9</v>
      </c>
      <c r="G38">
        <v>0.5</v>
      </c>
      <c r="H38">
        <v>12.8</v>
      </c>
      <c r="I38">
        <v>129.69999999999999</v>
      </c>
      <c r="J38">
        <v>279.7</v>
      </c>
      <c r="K38">
        <v>237</v>
      </c>
      <c r="L38" s="471">
        <f t="shared" si="55"/>
        <v>415.6</v>
      </c>
      <c r="M38" s="471">
        <f t="shared" si="56"/>
        <v>252.8</v>
      </c>
      <c r="N38" s="471">
        <f t="shared" si="57"/>
        <v>57.3</v>
      </c>
      <c r="O38" s="471">
        <f t="shared" si="58"/>
        <v>13.1</v>
      </c>
      <c r="P38" s="471">
        <f t="shared" si="59"/>
        <v>3.1</v>
      </c>
      <c r="Q38" s="471">
        <f t="shared" si="60"/>
        <v>18.2</v>
      </c>
      <c r="R38" s="471">
        <f t="shared" si="61"/>
        <v>53.3</v>
      </c>
      <c r="S38" s="471">
        <f t="shared" si="62"/>
        <v>51.9</v>
      </c>
      <c r="T38" s="471">
        <f t="shared" si="63"/>
        <v>149.1</v>
      </c>
      <c r="U38" s="471">
        <f t="shared" si="64"/>
        <v>140.1</v>
      </c>
      <c r="V38" s="471">
        <f t="shared" si="65"/>
        <v>89.1</v>
      </c>
      <c r="W38" s="471">
        <f t="shared" si="66"/>
        <v>56.6</v>
      </c>
      <c r="X38" s="471">
        <f t="shared" si="67"/>
        <v>137.30000000000001</v>
      </c>
    </row>
    <row r="39" spans="1:24" x14ac:dyDescent="0.25">
      <c r="B39" t="s">
        <v>3010</v>
      </c>
    </row>
    <row r="41" spans="1:24" x14ac:dyDescent="0.25">
      <c r="A41" t="s">
        <v>51</v>
      </c>
      <c r="B41">
        <f>B8</f>
        <v>7.5</v>
      </c>
      <c r="C41">
        <f>E8</f>
        <v>22.300000000000068</v>
      </c>
      <c r="D41">
        <f>H8</f>
        <v>15.100000000000023</v>
      </c>
      <c r="E41">
        <f>K8</f>
        <v>6.5</v>
      </c>
      <c r="F41">
        <f>N8</f>
        <v>2.6999999999999993</v>
      </c>
      <c r="G41">
        <f>Q8</f>
        <v>2</v>
      </c>
      <c r="H41">
        <f>T8</f>
        <v>3</v>
      </c>
      <c r="I41">
        <f>W8</f>
        <v>9.3999999999999915</v>
      </c>
      <c r="J41">
        <f>Z8</f>
        <v>14.699999999999989</v>
      </c>
      <c r="K41">
        <f>AC8</f>
        <v>13.699999999999989</v>
      </c>
      <c r="L41">
        <f>AF8</f>
        <v>17.900000000000034</v>
      </c>
      <c r="M41">
        <f>AI8</f>
        <v>15.400000000000034</v>
      </c>
      <c r="N41">
        <f>AL8</f>
        <v>7.5999999999999943</v>
      </c>
      <c r="O41">
        <f>AO8</f>
        <v>4.2999999999999972</v>
      </c>
      <c r="P41">
        <f>AR8</f>
        <v>2.2000000000000011</v>
      </c>
      <c r="Q41">
        <f>AU8</f>
        <v>3.6000000000000014</v>
      </c>
      <c r="R41">
        <f>AX8</f>
        <v>6.1000000000000014</v>
      </c>
      <c r="S41">
        <f>BA8</f>
        <v>6.2000000000000028</v>
      </c>
      <c r="T41">
        <f>BD8</f>
        <v>10.5</v>
      </c>
      <c r="U41">
        <f>BG8</f>
        <v>10.200000000000003</v>
      </c>
      <c r="V41">
        <f>BJ8</f>
        <v>9</v>
      </c>
      <c r="W41">
        <f>BM8</f>
        <v>7.4000000000000057</v>
      </c>
      <c r="X41">
        <f>BP8</f>
        <v>2.2000000000000028</v>
      </c>
    </row>
    <row r="42" spans="1:24" x14ac:dyDescent="0.25">
      <c r="A42" t="s">
        <v>52</v>
      </c>
      <c r="B42">
        <f t="shared" ref="B42:B61" si="68">B9</f>
        <v>8.3999999999999986</v>
      </c>
      <c r="C42">
        <f t="shared" ref="C42:C47" si="69">E9</f>
        <v>26.100000000000023</v>
      </c>
      <c r="D42">
        <f t="shared" ref="D42:D47" si="70">H9</f>
        <v>18.299999999999983</v>
      </c>
      <c r="E42">
        <f t="shared" ref="E42:E47" si="71">K9</f>
        <v>8.3000000000000043</v>
      </c>
      <c r="F42">
        <f t="shared" ref="F42:F47" si="72">N9</f>
        <v>3.5999999999999996</v>
      </c>
      <c r="G42">
        <f t="shared" ref="G42:G47" si="73">Q9</f>
        <v>2.6999999999999993</v>
      </c>
      <c r="H42">
        <f t="shared" ref="H42:H47" si="74">T9</f>
        <v>2.9999999999999991</v>
      </c>
      <c r="I42">
        <f t="shared" ref="I42:I47" si="75">W9</f>
        <v>11</v>
      </c>
      <c r="J42">
        <f t="shared" ref="J42:J47" si="76">Z9</f>
        <v>17</v>
      </c>
      <c r="K42">
        <f t="shared" ref="K42:K47" si="77">AC9</f>
        <v>16.299999999999983</v>
      </c>
      <c r="L42">
        <f t="shared" ref="L42:L47" si="78">AF9</f>
        <v>21.699999999999989</v>
      </c>
      <c r="M42">
        <f t="shared" ref="M42:M47" si="79">AI9</f>
        <v>18.699999999999989</v>
      </c>
      <c r="N42">
        <f t="shared" ref="N42:N47" si="80">AL9</f>
        <v>9.6000000000000085</v>
      </c>
      <c r="O42">
        <f t="shared" ref="O42:O47" si="81">AO9</f>
        <v>5.1000000000000014</v>
      </c>
      <c r="P42">
        <f t="shared" ref="P42:P47" si="82">AR9</f>
        <v>3</v>
      </c>
      <c r="Q42">
        <f t="shared" ref="Q42:Q47" si="83">AU9</f>
        <v>4.0999999999999996</v>
      </c>
      <c r="R42">
        <f t="shared" ref="R42:R47" si="84">AX9</f>
        <v>6.6999999999999993</v>
      </c>
      <c r="S42">
        <f t="shared" ref="S42:S47" si="85">BA9</f>
        <v>7</v>
      </c>
      <c r="T42">
        <f t="shared" ref="T42:T47" si="86">BD9</f>
        <v>12.200000000000003</v>
      </c>
      <c r="U42">
        <f t="shared" ref="U42:U47" si="87">BG9</f>
        <v>11.799999999999997</v>
      </c>
      <c r="V42">
        <f t="shared" ref="V42:V43" si="88">BJ9</f>
        <v>11</v>
      </c>
      <c r="W42">
        <f t="shared" ref="W42:W43" si="89">BM9</f>
        <v>9.2000000000000028</v>
      </c>
      <c r="X42">
        <f t="shared" ref="X42:X43" si="90">BP9</f>
        <v>2.6999999999999886</v>
      </c>
    </row>
    <row r="43" spans="1:24" x14ac:dyDescent="0.25">
      <c r="A43" t="s">
        <v>3001</v>
      </c>
      <c r="B43">
        <f t="shared" si="68"/>
        <v>13.400000000000006</v>
      </c>
      <c r="C43">
        <f t="shared" si="69"/>
        <v>39</v>
      </c>
      <c r="D43">
        <f t="shared" si="70"/>
        <v>26.099999999999966</v>
      </c>
      <c r="E43">
        <f t="shared" si="71"/>
        <v>11</v>
      </c>
      <c r="F43">
        <f t="shared" si="72"/>
        <v>3.9999999999999991</v>
      </c>
      <c r="G43">
        <f t="shared" si="73"/>
        <v>2.7</v>
      </c>
      <c r="H43">
        <f t="shared" si="74"/>
        <v>5.8000000000000007</v>
      </c>
      <c r="I43">
        <f t="shared" si="75"/>
        <v>16.900000000000006</v>
      </c>
      <c r="J43">
        <f t="shared" si="76"/>
        <v>26.300000000000011</v>
      </c>
      <c r="K43">
        <f t="shared" si="77"/>
        <v>24.199999999999989</v>
      </c>
      <c r="L43">
        <f t="shared" si="78"/>
        <v>30.800000000000011</v>
      </c>
      <c r="M43">
        <f t="shared" si="79"/>
        <v>26.5</v>
      </c>
      <c r="N43">
        <f t="shared" si="80"/>
        <v>12.899999999999991</v>
      </c>
      <c r="O43">
        <f t="shared" si="81"/>
        <v>7.2999999999999972</v>
      </c>
      <c r="P43">
        <f t="shared" si="82"/>
        <v>3.4000000000000004</v>
      </c>
      <c r="Q43">
        <f t="shared" si="83"/>
        <v>6.5</v>
      </c>
      <c r="R43">
        <f t="shared" si="84"/>
        <v>11.5</v>
      </c>
      <c r="S43">
        <f t="shared" si="85"/>
        <v>10.999999999999993</v>
      </c>
      <c r="T43">
        <f t="shared" si="86"/>
        <v>18.900000000000006</v>
      </c>
      <c r="U43">
        <f t="shared" si="87"/>
        <v>18.099999999999994</v>
      </c>
      <c r="V43">
        <f t="shared" si="88"/>
        <v>15.499999999999986</v>
      </c>
      <c r="W43">
        <f t="shared" si="89"/>
        <v>12.600000000000009</v>
      </c>
      <c r="X43">
        <f t="shared" si="90"/>
        <v>3.8999999999999773</v>
      </c>
    </row>
    <row r="44" spans="1:24" x14ac:dyDescent="0.25">
      <c r="A44" t="s">
        <v>2749</v>
      </c>
    </row>
    <row r="45" spans="1:24" x14ac:dyDescent="0.25">
      <c r="A45" t="s">
        <v>2754</v>
      </c>
      <c r="B45">
        <f t="shared" si="68"/>
        <v>7.3999999999999986</v>
      </c>
      <c r="C45">
        <f t="shared" si="69"/>
        <v>22.199999999999932</v>
      </c>
      <c r="D45">
        <f t="shared" si="70"/>
        <v>15.199999999999989</v>
      </c>
      <c r="E45">
        <f t="shared" si="71"/>
        <v>6.5</v>
      </c>
      <c r="F45">
        <f t="shared" si="72"/>
        <v>2.7</v>
      </c>
      <c r="G45">
        <f t="shared" si="73"/>
        <v>1.9</v>
      </c>
      <c r="H45">
        <f t="shared" si="74"/>
        <v>3</v>
      </c>
      <c r="I45">
        <f t="shared" si="75"/>
        <v>9.4000000000000057</v>
      </c>
      <c r="J45">
        <f t="shared" si="76"/>
        <v>14.699999999999989</v>
      </c>
      <c r="K45">
        <f t="shared" si="77"/>
        <v>13.700000000000017</v>
      </c>
      <c r="L45">
        <f t="shared" si="78"/>
        <v>18</v>
      </c>
      <c r="M45">
        <f t="shared" si="79"/>
        <v>15.5</v>
      </c>
      <c r="N45">
        <f t="shared" si="80"/>
        <v>7.7000000000000028</v>
      </c>
      <c r="O45">
        <f t="shared" si="81"/>
        <v>4.2000000000000028</v>
      </c>
      <c r="P45">
        <f t="shared" si="82"/>
        <v>2.2999999999999998</v>
      </c>
      <c r="Q45">
        <f t="shared" si="83"/>
        <v>3.5999999999999996</v>
      </c>
      <c r="R45">
        <f t="shared" si="84"/>
        <v>6.1000000000000014</v>
      </c>
      <c r="S45">
        <f t="shared" si="85"/>
        <v>6.1000000000000014</v>
      </c>
      <c r="T45">
        <f t="shared" si="86"/>
        <v>10.600000000000009</v>
      </c>
      <c r="U45">
        <f t="shared" si="87"/>
        <v>10.200000000000003</v>
      </c>
      <c r="V45">
        <f>BJ12</f>
        <v>9.0999999999999943</v>
      </c>
      <c r="W45">
        <f>BM12</f>
        <v>7.3999999999999986</v>
      </c>
      <c r="X45">
        <f>BP12</f>
        <v>2.2999999999999972</v>
      </c>
    </row>
    <row r="46" spans="1:24" x14ac:dyDescent="0.25">
      <c r="A46" t="s">
        <v>2911</v>
      </c>
      <c r="B46">
        <f t="shared" si="68"/>
        <v>8.4000000000000057</v>
      </c>
      <c r="C46">
        <f t="shared" si="69"/>
        <v>26.099999999999966</v>
      </c>
      <c r="D46">
        <f t="shared" si="70"/>
        <v>18.400000000000006</v>
      </c>
      <c r="E46">
        <f t="shared" si="71"/>
        <v>8.1999999999999957</v>
      </c>
      <c r="F46">
        <f t="shared" si="72"/>
        <v>3.6999999999999993</v>
      </c>
      <c r="G46">
        <f t="shared" si="73"/>
        <v>2.7</v>
      </c>
      <c r="H46">
        <f t="shared" si="74"/>
        <v>3.1</v>
      </c>
      <c r="I46">
        <f t="shared" si="75"/>
        <v>10.900000000000006</v>
      </c>
      <c r="J46">
        <f t="shared" si="76"/>
        <v>17.100000000000023</v>
      </c>
      <c r="K46">
        <f t="shared" si="77"/>
        <v>16.200000000000017</v>
      </c>
      <c r="L46">
        <f t="shared" si="78"/>
        <v>21.599999999999966</v>
      </c>
      <c r="M46">
        <f t="shared" si="79"/>
        <v>18.699999999999989</v>
      </c>
      <c r="N46">
        <f t="shared" si="80"/>
        <v>9.5999999999999943</v>
      </c>
      <c r="O46">
        <f t="shared" si="81"/>
        <v>5.1999999999999993</v>
      </c>
      <c r="P46">
        <f t="shared" si="82"/>
        <v>3.1000000000000005</v>
      </c>
      <c r="Q46">
        <f t="shared" si="83"/>
        <v>4.0999999999999996</v>
      </c>
      <c r="R46">
        <f t="shared" si="84"/>
        <v>6.6999999999999993</v>
      </c>
      <c r="S46">
        <f t="shared" si="85"/>
        <v>7.0000000000000036</v>
      </c>
      <c r="T46">
        <f t="shared" si="86"/>
        <v>12.200000000000003</v>
      </c>
      <c r="U46">
        <f t="shared" si="87"/>
        <v>11.799999999999997</v>
      </c>
      <c r="V46">
        <f t="shared" ref="V46:V47" si="91">BJ13</f>
        <v>11</v>
      </c>
      <c r="W46">
        <f t="shared" ref="W46:W47" si="92">BM13</f>
        <v>9.2000000000000028</v>
      </c>
      <c r="X46">
        <f t="shared" ref="X46:X47" si="93">BP13</f>
        <v>2.6000000000000085</v>
      </c>
    </row>
    <row r="47" spans="1:24" x14ac:dyDescent="0.25">
      <c r="A47" t="s">
        <v>2974</v>
      </c>
      <c r="B47">
        <f t="shared" si="68"/>
        <v>13.299999999999997</v>
      </c>
      <c r="C47">
        <f t="shared" si="69"/>
        <v>39.099999999999909</v>
      </c>
      <c r="D47">
        <f t="shared" si="70"/>
        <v>26.100000000000023</v>
      </c>
      <c r="E47">
        <f t="shared" si="71"/>
        <v>10.899999999999999</v>
      </c>
      <c r="F47">
        <f t="shared" si="72"/>
        <v>4</v>
      </c>
      <c r="G47">
        <f t="shared" si="73"/>
        <v>2.7</v>
      </c>
      <c r="H47">
        <f t="shared" si="74"/>
        <v>5.8000000000000007</v>
      </c>
      <c r="I47">
        <f t="shared" si="75"/>
        <v>16.799999999999983</v>
      </c>
      <c r="J47">
        <f t="shared" si="76"/>
        <v>26.300000000000011</v>
      </c>
      <c r="K47">
        <f t="shared" si="77"/>
        <v>24.199999999999989</v>
      </c>
      <c r="L47">
        <f t="shared" si="78"/>
        <v>30.900000000000034</v>
      </c>
      <c r="M47">
        <f t="shared" si="79"/>
        <v>26.399999999999977</v>
      </c>
      <c r="N47">
        <f t="shared" si="80"/>
        <v>12.900000000000006</v>
      </c>
      <c r="O47">
        <f t="shared" si="81"/>
        <v>7.3999999999999986</v>
      </c>
      <c r="P47">
        <f t="shared" si="82"/>
        <v>3.3999999999999995</v>
      </c>
      <c r="Q47">
        <f t="shared" si="83"/>
        <v>6.6000000000000014</v>
      </c>
      <c r="R47">
        <f t="shared" si="84"/>
        <v>11.5</v>
      </c>
      <c r="S47">
        <f t="shared" si="85"/>
        <v>11</v>
      </c>
      <c r="T47">
        <f t="shared" si="86"/>
        <v>18.800000000000011</v>
      </c>
      <c r="U47">
        <f t="shared" si="87"/>
        <v>18.200000000000017</v>
      </c>
      <c r="V47">
        <f t="shared" si="91"/>
        <v>15.400000000000006</v>
      </c>
      <c r="W47">
        <f t="shared" si="92"/>
        <v>12.5</v>
      </c>
      <c r="X47">
        <f t="shared" si="93"/>
        <v>3.9000000000000057</v>
      </c>
    </row>
    <row r="48" spans="1:24" x14ac:dyDescent="0.25">
      <c r="A48" t="s">
        <v>2912</v>
      </c>
    </row>
    <row r="49" spans="1:24" x14ac:dyDescent="0.25">
      <c r="A49" t="s">
        <v>2913</v>
      </c>
    </row>
    <row r="50" spans="1:24" x14ac:dyDescent="0.25">
      <c r="A50" t="s">
        <v>2914</v>
      </c>
    </row>
    <row r="51" spans="1:24" x14ac:dyDescent="0.25">
      <c r="A51" t="s">
        <v>2915</v>
      </c>
    </row>
    <row r="52" spans="1:24" x14ac:dyDescent="0.25">
      <c r="A52" t="s">
        <v>2937</v>
      </c>
    </row>
    <row r="53" spans="1:24" x14ac:dyDescent="0.25">
      <c r="A53" t="s">
        <v>2949</v>
      </c>
    </row>
    <row r="54" spans="1:24" x14ac:dyDescent="0.25">
      <c r="A54" t="s">
        <v>52</v>
      </c>
    </row>
    <row r="55" spans="1:24" x14ac:dyDescent="0.25">
      <c r="A55" t="s">
        <v>3001</v>
      </c>
      <c r="B55">
        <f t="shared" si="68"/>
        <v>7.0999999999999943</v>
      </c>
      <c r="C55">
        <f t="shared" ref="C55" si="94">E22</f>
        <v>21.799999999999955</v>
      </c>
      <c r="D55">
        <f t="shared" ref="D55" si="95">H22</f>
        <v>14.5</v>
      </c>
      <c r="E55">
        <f t="shared" ref="E55" si="96">K22</f>
        <v>5.8000000000000043</v>
      </c>
      <c r="F55">
        <f t="shared" ref="F55" si="97">N22</f>
        <v>1.8000000000000003</v>
      </c>
      <c r="G55">
        <f t="shared" ref="G55" si="98">Q22</f>
        <v>1.4</v>
      </c>
      <c r="H55">
        <f t="shared" ref="H55" si="99">T22</f>
        <v>2.7000000000000011</v>
      </c>
      <c r="I55">
        <f t="shared" ref="I55" si="100">W22</f>
        <v>9</v>
      </c>
      <c r="J55">
        <f t="shared" ref="J55" si="101">Z22</f>
        <v>13.699999999999989</v>
      </c>
      <c r="K55">
        <f t="shared" ref="K55" si="102">AC22</f>
        <v>12.599999999999994</v>
      </c>
      <c r="L55">
        <f t="shared" ref="L55" si="103">AF22</f>
        <v>16.699999999999989</v>
      </c>
      <c r="M55">
        <f t="shared" ref="M55" si="104">AI22</f>
        <v>14.199999999999989</v>
      </c>
      <c r="N55">
        <f t="shared" ref="N55" si="105">AL22</f>
        <v>6.6000000000000014</v>
      </c>
      <c r="O55">
        <f t="shared" ref="O55" si="106">AO22</f>
        <v>3.2000000000000011</v>
      </c>
      <c r="P55">
        <f t="shared" ref="P55" si="107">AR22</f>
        <v>1.7999999999999998</v>
      </c>
      <c r="Q55">
        <f t="shared" ref="Q55" si="108">AU22</f>
        <v>3.0999999999999996</v>
      </c>
      <c r="R55">
        <f t="shared" ref="R55" si="109">AX22</f>
        <v>5.5</v>
      </c>
      <c r="S55">
        <f t="shared" ref="S55" si="110">BA22</f>
        <v>5.6999999999999957</v>
      </c>
      <c r="T55">
        <f t="shared" ref="T55" si="111">BD22</f>
        <v>9.7000000000000028</v>
      </c>
      <c r="U55">
        <f t="shared" ref="U55" si="112">BG22</f>
        <v>9.4000000000000057</v>
      </c>
      <c r="V55">
        <f>BJ22</f>
        <v>7.8999999999999915</v>
      </c>
      <c r="W55">
        <f>BM22</f>
        <v>6.3999999999999986</v>
      </c>
      <c r="X55">
        <f>BP22</f>
        <v>2.0999999999999943</v>
      </c>
    </row>
    <row r="56" spans="1:24" x14ac:dyDescent="0.25">
      <c r="A56" t="s">
        <v>2749</v>
      </c>
      <c r="B56">
        <f t="shared" si="68"/>
        <v>7.8999999999999986</v>
      </c>
      <c r="C56">
        <f t="shared" ref="C56:C61" si="113">E23</f>
        <v>25.600000000000023</v>
      </c>
      <c r="D56">
        <f t="shared" ref="D56:D61" si="114">H23</f>
        <v>17.5</v>
      </c>
      <c r="E56">
        <f t="shared" ref="E56:E61" si="115">K23</f>
        <v>7.2999999999999972</v>
      </c>
      <c r="F56">
        <f t="shared" ref="F56:F61" si="116">N23</f>
        <v>2.5</v>
      </c>
      <c r="G56">
        <f t="shared" ref="G56:G61" si="117">Q23</f>
        <v>2.1</v>
      </c>
      <c r="H56">
        <f t="shared" ref="H56:H61" si="118">T23</f>
        <v>2.6000000000000005</v>
      </c>
      <c r="I56">
        <f t="shared" ref="I56:I61" si="119">W23</f>
        <v>10.199999999999989</v>
      </c>
      <c r="J56">
        <f t="shared" ref="J56:J61" si="120">Z23</f>
        <v>15.800000000000011</v>
      </c>
      <c r="K56">
        <f t="shared" ref="K56:K61" si="121">AC23</f>
        <v>14.799999999999983</v>
      </c>
      <c r="L56">
        <f t="shared" ref="L56:L61" si="122">AF23</f>
        <v>20.100000000000023</v>
      </c>
      <c r="M56">
        <f t="shared" ref="M56:M61" si="123">AI23</f>
        <v>17.300000000000011</v>
      </c>
      <c r="N56">
        <f t="shared" ref="N56:N61" si="124">AL23</f>
        <v>8.3999999999999986</v>
      </c>
      <c r="O56">
        <f t="shared" ref="O56:O61" si="125">AO23</f>
        <v>4.2000000000000011</v>
      </c>
      <c r="P56">
        <f t="shared" ref="P56:P61" si="126">AR23</f>
        <v>2.5999999999999996</v>
      </c>
      <c r="Q56">
        <f t="shared" ref="Q56:Q61" si="127">AU23</f>
        <v>3.5</v>
      </c>
      <c r="R56">
        <f t="shared" ref="R56:R61" si="128">AX23</f>
        <v>6.0999999999999979</v>
      </c>
      <c r="S56">
        <f t="shared" ref="S56:S61" si="129">BA23</f>
        <v>6.5000000000000036</v>
      </c>
      <c r="T56">
        <f t="shared" ref="T56:T61" si="130">BD23</f>
        <v>11</v>
      </c>
      <c r="U56">
        <f t="shared" ref="U56:U61" si="131">BG23</f>
        <v>10.700000000000003</v>
      </c>
      <c r="V56">
        <f t="shared" ref="V56:V61" si="132">BJ23</f>
        <v>9.4999999999999929</v>
      </c>
      <c r="W56">
        <f t="shared" ref="W56:W57" si="133">BM23</f>
        <v>8.1000000000000014</v>
      </c>
      <c r="X56">
        <f t="shared" ref="X56:X57" si="134">BP23</f>
        <v>2.4000000000000057</v>
      </c>
    </row>
    <row r="57" spans="1:24" x14ac:dyDescent="0.25">
      <c r="A57" t="s">
        <v>2754</v>
      </c>
      <c r="B57">
        <f t="shared" si="68"/>
        <v>12.799999999999997</v>
      </c>
      <c r="C57">
        <f t="shared" si="113"/>
        <v>38.399999999999977</v>
      </c>
      <c r="D57">
        <f t="shared" si="114"/>
        <v>25</v>
      </c>
      <c r="E57">
        <f t="shared" si="115"/>
        <v>9.5</v>
      </c>
      <c r="F57">
        <f t="shared" si="116"/>
        <v>2.6</v>
      </c>
      <c r="G57">
        <f t="shared" si="117"/>
        <v>0.89999999999999991</v>
      </c>
      <c r="H57">
        <f t="shared" si="118"/>
        <v>5.3999999999999986</v>
      </c>
      <c r="I57">
        <f t="shared" si="119"/>
        <v>16.300000000000011</v>
      </c>
      <c r="J57">
        <f t="shared" si="120"/>
        <v>24.699999999999989</v>
      </c>
      <c r="K57">
        <f t="shared" si="121"/>
        <v>22.300000000000011</v>
      </c>
      <c r="L57">
        <f t="shared" si="122"/>
        <v>29.199999999999989</v>
      </c>
      <c r="M57">
        <f t="shared" si="123"/>
        <v>24</v>
      </c>
      <c r="N57">
        <f t="shared" si="124"/>
        <v>10.900000000000006</v>
      </c>
      <c r="O57">
        <f t="shared" si="125"/>
        <v>5.0999999999999996</v>
      </c>
      <c r="P57">
        <f t="shared" si="126"/>
        <v>2.4999999999999996</v>
      </c>
      <c r="Q57">
        <f t="shared" si="127"/>
        <v>6.1999999999999993</v>
      </c>
      <c r="R57">
        <f t="shared" si="128"/>
        <v>10.400000000000006</v>
      </c>
      <c r="S57">
        <f t="shared" si="129"/>
        <v>10.200000000000003</v>
      </c>
      <c r="T57">
        <f t="shared" si="130"/>
        <v>17.599999999999994</v>
      </c>
      <c r="U57">
        <f t="shared" si="131"/>
        <v>16.599999999999994</v>
      </c>
      <c r="V57">
        <f t="shared" si="132"/>
        <v>13.300000000000011</v>
      </c>
      <c r="W57">
        <f t="shared" si="133"/>
        <v>10.699999999999996</v>
      </c>
      <c r="X57">
        <f t="shared" si="134"/>
        <v>3.6999999999999886</v>
      </c>
    </row>
    <row r="58" spans="1:24" x14ac:dyDescent="0.25">
      <c r="A58" t="s">
        <v>2911</v>
      </c>
    </row>
    <row r="59" spans="1:24" x14ac:dyDescent="0.25">
      <c r="A59" t="s">
        <v>2974</v>
      </c>
      <c r="B59">
        <f t="shared" si="68"/>
        <v>7</v>
      </c>
      <c r="C59">
        <f t="shared" si="113"/>
        <v>21.899999999999977</v>
      </c>
      <c r="D59">
        <f t="shared" si="114"/>
        <v>14.400000000000006</v>
      </c>
      <c r="E59">
        <f t="shared" si="115"/>
        <v>5.6999999999999993</v>
      </c>
      <c r="F59">
        <f t="shared" si="116"/>
        <v>1.8</v>
      </c>
      <c r="G59">
        <f t="shared" si="117"/>
        <v>1.4000000000000001</v>
      </c>
      <c r="H59">
        <f t="shared" si="118"/>
        <v>2.6999999999999993</v>
      </c>
      <c r="I59">
        <f t="shared" si="119"/>
        <v>9</v>
      </c>
      <c r="J59">
        <f t="shared" si="120"/>
        <v>13.800000000000011</v>
      </c>
      <c r="K59">
        <f t="shared" si="121"/>
        <v>12.5</v>
      </c>
      <c r="L59">
        <f t="shared" si="122"/>
        <v>16.800000000000011</v>
      </c>
      <c r="M59">
        <f t="shared" si="123"/>
        <v>14.099999999999994</v>
      </c>
      <c r="N59">
        <f t="shared" si="124"/>
        <v>6.7000000000000028</v>
      </c>
      <c r="O59">
        <f t="shared" si="125"/>
        <v>3.2999999999999989</v>
      </c>
      <c r="P59">
        <f t="shared" si="126"/>
        <v>1.9</v>
      </c>
      <c r="Q59">
        <f t="shared" si="127"/>
        <v>3.2000000000000011</v>
      </c>
      <c r="R59">
        <f t="shared" si="128"/>
        <v>5.5000000000000036</v>
      </c>
      <c r="S59">
        <f t="shared" si="129"/>
        <v>5.7000000000000028</v>
      </c>
      <c r="T59">
        <f t="shared" si="130"/>
        <v>9.7000000000000028</v>
      </c>
      <c r="U59">
        <f t="shared" si="131"/>
        <v>9.2999999999999972</v>
      </c>
      <c r="V59">
        <f t="shared" si="132"/>
        <v>7.9000000000000057</v>
      </c>
      <c r="W59">
        <f>BM26</f>
        <v>6.4000000000000057</v>
      </c>
      <c r="X59">
        <f>BP26</f>
        <v>2.1000000000000085</v>
      </c>
    </row>
    <row r="60" spans="1:24" x14ac:dyDescent="0.25">
      <c r="A60" t="s">
        <v>2912</v>
      </c>
      <c r="B60">
        <f t="shared" si="68"/>
        <v>7.9000000000000057</v>
      </c>
      <c r="C60">
        <f t="shared" si="113"/>
        <v>25.600000000000023</v>
      </c>
      <c r="D60">
        <f t="shared" si="114"/>
        <v>17.400000000000006</v>
      </c>
      <c r="E60">
        <f t="shared" si="115"/>
        <v>7.4000000000000021</v>
      </c>
      <c r="F60">
        <f t="shared" si="116"/>
        <v>2.3999999999999995</v>
      </c>
      <c r="G60">
        <f t="shared" si="117"/>
        <v>2.2000000000000002</v>
      </c>
      <c r="H60">
        <f t="shared" si="118"/>
        <v>2.5999999999999996</v>
      </c>
      <c r="I60">
        <f t="shared" si="119"/>
        <v>10.200000000000003</v>
      </c>
      <c r="J60">
        <f t="shared" si="120"/>
        <v>15.800000000000011</v>
      </c>
      <c r="K60">
        <f t="shared" si="121"/>
        <v>14.800000000000011</v>
      </c>
      <c r="L60">
        <f t="shared" si="122"/>
        <v>20.099999999999966</v>
      </c>
      <c r="M60">
        <f t="shared" si="123"/>
        <v>17.199999999999989</v>
      </c>
      <c r="N60">
        <f t="shared" si="124"/>
        <v>8.3999999999999986</v>
      </c>
      <c r="O60">
        <f t="shared" si="125"/>
        <v>4.0999999999999996</v>
      </c>
      <c r="P60">
        <f t="shared" si="126"/>
        <v>2.7</v>
      </c>
      <c r="Q60">
        <f t="shared" si="127"/>
        <v>3.4000000000000004</v>
      </c>
      <c r="R60">
        <f t="shared" si="128"/>
        <v>6.1000000000000014</v>
      </c>
      <c r="S60">
        <f t="shared" si="129"/>
        <v>6.3999999999999986</v>
      </c>
      <c r="T60">
        <f t="shared" si="130"/>
        <v>11.099999999999994</v>
      </c>
      <c r="U60">
        <f t="shared" si="131"/>
        <v>10.700000000000003</v>
      </c>
      <c r="V60">
        <f t="shared" si="132"/>
        <v>9.6000000000000014</v>
      </c>
      <c r="W60">
        <f t="shared" ref="W60:W61" si="135">BM27</f>
        <v>8.1999999999999957</v>
      </c>
      <c r="X60">
        <f t="shared" ref="X60:X61" si="136">BP27</f>
        <v>2.5</v>
      </c>
    </row>
    <row r="61" spans="1:24" x14ac:dyDescent="0.25">
      <c r="A61" t="s">
        <v>2913</v>
      </c>
      <c r="B61">
        <f t="shared" si="68"/>
        <v>12.700000000000003</v>
      </c>
      <c r="C61">
        <f t="shared" si="113"/>
        <v>38.5</v>
      </c>
      <c r="D61">
        <f t="shared" si="114"/>
        <v>25</v>
      </c>
      <c r="E61">
        <f t="shared" si="115"/>
        <v>9.4999999999999964</v>
      </c>
      <c r="F61">
        <f t="shared" si="116"/>
        <v>2.6</v>
      </c>
      <c r="G61">
        <f t="shared" si="117"/>
        <v>1</v>
      </c>
      <c r="H61">
        <f t="shared" si="118"/>
        <v>5.4</v>
      </c>
      <c r="I61">
        <f t="shared" si="119"/>
        <v>16.299999999999983</v>
      </c>
      <c r="J61">
        <f t="shared" si="120"/>
        <v>24.699999999999989</v>
      </c>
      <c r="K61">
        <f t="shared" si="121"/>
        <v>22.300000000000011</v>
      </c>
      <c r="L61">
        <f t="shared" si="122"/>
        <v>29.200000000000045</v>
      </c>
      <c r="M61">
        <f t="shared" si="123"/>
        <v>23.900000000000006</v>
      </c>
      <c r="N61">
        <f t="shared" si="124"/>
        <v>10.899999999999999</v>
      </c>
      <c r="O61">
        <f t="shared" si="125"/>
        <v>5.1999999999999993</v>
      </c>
      <c r="P61">
        <f t="shared" si="126"/>
        <v>2.6</v>
      </c>
      <c r="Q61">
        <f t="shared" si="127"/>
        <v>6.1</v>
      </c>
      <c r="R61">
        <f t="shared" si="128"/>
        <v>10.399999999999999</v>
      </c>
      <c r="S61">
        <f t="shared" si="129"/>
        <v>10.100000000000001</v>
      </c>
      <c r="T61">
        <f t="shared" si="130"/>
        <v>17.599999999999994</v>
      </c>
      <c r="U61">
        <f t="shared" si="131"/>
        <v>16.699999999999989</v>
      </c>
      <c r="V61">
        <f t="shared" si="132"/>
        <v>13.399999999999991</v>
      </c>
      <c r="W61">
        <f t="shared" si="135"/>
        <v>10.700000000000003</v>
      </c>
      <c r="X61">
        <f t="shared" si="136"/>
        <v>3.6000000000000227</v>
      </c>
    </row>
    <row r="62" spans="1:24" x14ac:dyDescent="0.25">
      <c r="A62" t="s">
        <v>2914</v>
      </c>
    </row>
    <row r="63" spans="1:24" x14ac:dyDescent="0.25">
      <c r="A63" t="s">
        <v>3025</v>
      </c>
    </row>
  </sheetData>
  <mergeCells count="71">
    <mergeCell ref="N2:N4"/>
    <mergeCell ref="M2:M4"/>
    <mergeCell ref="B2:B4"/>
    <mergeCell ref="C2:C4"/>
    <mergeCell ref="D2:D4"/>
    <mergeCell ref="E2:E4"/>
    <mergeCell ref="F2:F4"/>
    <mergeCell ref="G2:G4"/>
    <mergeCell ref="H2:H4"/>
    <mergeCell ref="I2:I4"/>
    <mergeCell ref="J2:J4"/>
    <mergeCell ref="K2:K4"/>
    <mergeCell ref="L2:L4"/>
    <mergeCell ref="O2:O4"/>
    <mergeCell ref="P2:P4"/>
    <mergeCell ref="Q2:Q4"/>
    <mergeCell ref="R2:R4"/>
    <mergeCell ref="S2:S4"/>
    <mergeCell ref="AE2:AE4"/>
    <mergeCell ref="T2:T4"/>
    <mergeCell ref="U2:U4"/>
    <mergeCell ref="V2:V4"/>
    <mergeCell ref="W2:W4"/>
    <mergeCell ref="X2:X4"/>
    <mergeCell ref="Y2:Y4"/>
    <mergeCell ref="Z2:Z4"/>
    <mergeCell ref="AA2:AA4"/>
    <mergeCell ref="AB2:AB4"/>
    <mergeCell ref="AC2:AC4"/>
    <mergeCell ref="AD2:AD4"/>
    <mergeCell ref="BR2:BR4"/>
    <mergeCell ref="AR2:AR4"/>
    <mergeCell ref="AS2:AS4"/>
    <mergeCell ref="AT2:AT4"/>
    <mergeCell ref="AU2:AU4"/>
    <mergeCell ref="AV2:AV4"/>
    <mergeCell ref="AW2:AW4"/>
    <mergeCell ref="BA2:BA4"/>
    <mergeCell ref="BB2:BB4"/>
    <mergeCell ref="BC2:BC4"/>
    <mergeCell ref="BD2:BD4"/>
    <mergeCell ref="BE2:BE4"/>
    <mergeCell ref="BF2:BF4"/>
    <mergeCell ref="BG2:BG4"/>
    <mergeCell ref="BH2:BH4"/>
    <mergeCell ref="BI2:BI4"/>
    <mergeCell ref="BP2:BP4"/>
    <mergeCell ref="BQ2:BQ4"/>
    <mergeCell ref="AK2:AK4"/>
    <mergeCell ref="BJ2:BJ4"/>
    <mergeCell ref="BK2:BK4"/>
    <mergeCell ref="BL2:BL4"/>
    <mergeCell ref="BM2:BM4"/>
    <mergeCell ref="BN2:BN4"/>
    <mergeCell ref="BO2:BO4"/>
    <mergeCell ref="A1:A2"/>
    <mergeCell ref="A16:A17"/>
    <mergeCell ref="AX2:AX4"/>
    <mergeCell ref="AY2:AY4"/>
    <mergeCell ref="AZ2:AZ4"/>
    <mergeCell ref="AL2:AL4"/>
    <mergeCell ref="AM2:AM4"/>
    <mergeCell ref="AN2:AN4"/>
    <mergeCell ref="AO2:AO4"/>
    <mergeCell ref="AP2:AP4"/>
    <mergeCell ref="AQ2:AQ4"/>
    <mergeCell ref="AF2:AF4"/>
    <mergeCell ref="AG2:AG4"/>
    <mergeCell ref="AH2:AH4"/>
    <mergeCell ref="AI2:AI4"/>
    <mergeCell ref="AJ2:AJ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workbookViewId="0">
      <selection activeCell="I24" sqref="I24"/>
    </sheetView>
  </sheetViews>
  <sheetFormatPr defaultRowHeight="15" x14ac:dyDescent="0.25"/>
  <cols>
    <col min="1" max="1" width="21.42578125" bestFit="1" customWidth="1"/>
    <col min="14" max="14" width="7.85546875" customWidth="1"/>
  </cols>
  <sheetData>
    <row r="1" spans="1:23" x14ac:dyDescent="0.25">
      <c r="A1" t="s">
        <v>3004</v>
      </c>
    </row>
    <row r="2" spans="1:23" x14ac:dyDescent="0.25">
      <c r="A2" t="s">
        <v>2993</v>
      </c>
      <c r="B2">
        <v>7.5</v>
      </c>
      <c r="C2">
        <v>22.300000000000068</v>
      </c>
      <c r="D2">
        <v>15.100000000000023</v>
      </c>
      <c r="E2">
        <v>6.5</v>
      </c>
      <c r="F2">
        <v>2.6999999999999993</v>
      </c>
      <c r="G2">
        <v>2</v>
      </c>
      <c r="H2">
        <v>3</v>
      </c>
      <c r="I2">
        <v>9.3999999999999915</v>
      </c>
      <c r="J2">
        <v>14.699999999999989</v>
      </c>
      <c r="K2">
        <v>13.699999999999989</v>
      </c>
      <c r="L2">
        <v>17.900000000000034</v>
      </c>
      <c r="M2">
        <v>15.400000000000034</v>
      </c>
      <c r="N2">
        <v>7.5999999999999943</v>
      </c>
      <c r="O2">
        <v>4.2999999999999972</v>
      </c>
      <c r="P2">
        <v>2.2000000000000011</v>
      </c>
      <c r="Q2">
        <v>3.6000000000000014</v>
      </c>
      <c r="R2">
        <v>6.1000000000000014</v>
      </c>
      <c r="S2">
        <v>6.2000000000000028</v>
      </c>
      <c r="T2">
        <v>10.5</v>
      </c>
      <c r="U2">
        <v>10.200000000000003</v>
      </c>
      <c r="V2">
        <v>8.9000000000000057</v>
      </c>
      <c r="W2">
        <v>2.3000000000000114</v>
      </c>
    </row>
    <row r="3" spans="1:23" x14ac:dyDescent="0.25">
      <c r="A3" t="s">
        <v>2995</v>
      </c>
      <c r="B3">
        <v>8.3999999999999986</v>
      </c>
      <c r="C3">
        <v>26.100000000000023</v>
      </c>
      <c r="D3">
        <v>18.299999999999983</v>
      </c>
      <c r="E3">
        <v>8.3000000000000043</v>
      </c>
      <c r="F3">
        <v>3.5999999999999996</v>
      </c>
      <c r="G3">
        <v>2.6999999999999993</v>
      </c>
      <c r="H3">
        <v>2.9999999999999991</v>
      </c>
      <c r="I3">
        <v>11</v>
      </c>
      <c r="J3">
        <v>17</v>
      </c>
      <c r="K3">
        <v>16.299999999999983</v>
      </c>
      <c r="L3">
        <v>21.699999999999989</v>
      </c>
      <c r="M3">
        <v>18.699999999999989</v>
      </c>
      <c r="N3">
        <v>9.6000000000000085</v>
      </c>
      <c r="O3">
        <v>5.1000000000000014</v>
      </c>
      <c r="P3">
        <v>3</v>
      </c>
      <c r="Q3">
        <v>4.0999999999999996</v>
      </c>
      <c r="R3">
        <v>6.6999999999999993</v>
      </c>
      <c r="S3">
        <v>7</v>
      </c>
      <c r="T3">
        <v>12.200000000000003</v>
      </c>
      <c r="U3">
        <v>11.799999999999997</v>
      </c>
      <c r="V3">
        <v>10.899999999999991</v>
      </c>
      <c r="W3">
        <v>2.7000000000000028</v>
      </c>
    </row>
    <row r="4" spans="1:23" x14ac:dyDescent="0.25">
      <c r="A4" t="s">
        <v>2996</v>
      </c>
      <c r="B4">
        <v>13.400000000000006</v>
      </c>
      <c r="C4">
        <v>39</v>
      </c>
      <c r="D4">
        <v>26.099999999999966</v>
      </c>
      <c r="E4">
        <v>11</v>
      </c>
      <c r="F4">
        <v>3.9999999999999991</v>
      </c>
      <c r="G4">
        <v>2.7</v>
      </c>
      <c r="H4">
        <v>5.8000000000000007</v>
      </c>
      <c r="I4">
        <v>16.900000000000006</v>
      </c>
      <c r="J4">
        <v>26.300000000000011</v>
      </c>
      <c r="K4">
        <v>24.199999999999989</v>
      </c>
      <c r="L4">
        <v>30.800000000000011</v>
      </c>
      <c r="M4">
        <v>26.5</v>
      </c>
      <c r="N4">
        <v>12.899999999999991</v>
      </c>
      <c r="O4">
        <v>7.2999999999999972</v>
      </c>
      <c r="P4">
        <v>3.4000000000000004</v>
      </c>
      <c r="Q4">
        <v>6.5</v>
      </c>
      <c r="R4">
        <v>11.5</v>
      </c>
      <c r="S4">
        <v>10.999999999999993</v>
      </c>
      <c r="T4">
        <v>18.900000000000006</v>
      </c>
      <c r="U4">
        <v>18.099999999999994</v>
      </c>
      <c r="V4">
        <v>15.399999999999991</v>
      </c>
      <c r="W4">
        <v>4</v>
      </c>
    </row>
    <row r="6" spans="1:23" x14ac:dyDescent="0.25">
      <c r="A6" t="s">
        <v>2994</v>
      </c>
      <c r="B6">
        <v>7.3999999999999986</v>
      </c>
      <c r="C6">
        <v>22.199999999999932</v>
      </c>
      <c r="D6">
        <v>15.199999999999989</v>
      </c>
      <c r="E6">
        <v>6.5</v>
      </c>
      <c r="F6">
        <v>2.7</v>
      </c>
      <c r="G6">
        <v>1.9</v>
      </c>
      <c r="H6">
        <v>3</v>
      </c>
      <c r="I6">
        <v>9.4000000000000057</v>
      </c>
      <c r="J6">
        <v>14.699999999999989</v>
      </c>
      <c r="K6">
        <v>13.700000000000017</v>
      </c>
      <c r="L6">
        <v>18</v>
      </c>
      <c r="M6">
        <v>15.5</v>
      </c>
      <c r="N6">
        <v>7.7000000000000028</v>
      </c>
      <c r="O6">
        <v>4.2000000000000028</v>
      </c>
      <c r="P6">
        <v>2.2999999999999998</v>
      </c>
      <c r="Q6">
        <v>3.5999999999999996</v>
      </c>
      <c r="R6">
        <v>6.1000000000000014</v>
      </c>
      <c r="S6">
        <v>6.1000000000000014</v>
      </c>
      <c r="T6">
        <v>10.600000000000009</v>
      </c>
      <c r="U6">
        <v>10.200000000000003</v>
      </c>
      <c r="V6">
        <v>9</v>
      </c>
      <c r="W6">
        <v>2.2999999999999829</v>
      </c>
    </row>
    <row r="7" spans="1:23" x14ac:dyDescent="0.25">
      <c r="A7" t="s">
        <v>2997</v>
      </c>
      <c r="B7">
        <v>8.4000000000000057</v>
      </c>
      <c r="C7">
        <v>26.099999999999966</v>
      </c>
      <c r="D7">
        <v>18.400000000000006</v>
      </c>
      <c r="E7">
        <v>8.1999999999999957</v>
      </c>
      <c r="F7">
        <v>3.6999999999999993</v>
      </c>
      <c r="G7">
        <v>2.7</v>
      </c>
      <c r="H7">
        <v>3.1</v>
      </c>
      <c r="I7">
        <v>10.900000000000006</v>
      </c>
      <c r="J7">
        <v>17.100000000000023</v>
      </c>
      <c r="K7">
        <v>16.200000000000017</v>
      </c>
      <c r="L7">
        <v>21.599999999999966</v>
      </c>
      <c r="M7">
        <v>18.699999999999989</v>
      </c>
      <c r="N7">
        <v>9.5999999999999943</v>
      </c>
      <c r="O7">
        <v>5.1999999999999993</v>
      </c>
      <c r="P7">
        <v>3.1000000000000005</v>
      </c>
      <c r="Q7">
        <v>4.0999999999999996</v>
      </c>
      <c r="R7">
        <v>6.6999999999999993</v>
      </c>
      <c r="S7">
        <v>7.0000000000000036</v>
      </c>
      <c r="T7">
        <v>12.200000000000003</v>
      </c>
      <c r="U7">
        <v>11.799999999999997</v>
      </c>
      <c r="V7">
        <v>10.900000000000006</v>
      </c>
      <c r="W7">
        <v>2.7000000000000028</v>
      </c>
    </row>
    <row r="8" spans="1:23" x14ac:dyDescent="0.25">
      <c r="A8" t="s">
        <v>2998</v>
      </c>
      <c r="B8">
        <v>13.299999999999997</v>
      </c>
      <c r="C8">
        <v>39.099999999999909</v>
      </c>
      <c r="D8">
        <v>26.100000000000023</v>
      </c>
      <c r="E8">
        <v>10.899999999999999</v>
      </c>
      <c r="F8">
        <v>4</v>
      </c>
      <c r="G8">
        <v>2.7</v>
      </c>
      <c r="H8">
        <v>5.8000000000000007</v>
      </c>
      <c r="I8">
        <v>16.799999999999983</v>
      </c>
      <c r="J8">
        <v>26.300000000000011</v>
      </c>
      <c r="K8">
        <v>24.199999999999989</v>
      </c>
      <c r="L8">
        <v>30.900000000000034</v>
      </c>
      <c r="M8">
        <v>26.399999999999977</v>
      </c>
      <c r="N8">
        <v>12.900000000000006</v>
      </c>
      <c r="O8">
        <v>7.3999999999999986</v>
      </c>
      <c r="P8">
        <v>3.3999999999999995</v>
      </c>
      <c r="Q8">
        <v>6.6000000000000014</v>
      </c>
      <c r="R8">
        <v>11.5</v>
      </c>
      <c r="S8">
        <v>11</v>
      </c>
      <c r="T8">
        <v>18.800000000000011</v>
      </c>
      <c r="U8">
        <v>18.200000000000017</v>
      </c>
      <c r="V8">
        <v>15.299999999999997</v>
      </c>
      <c r="W8">
        <v>4.1000000000000227</v>
      </c>
    </row>
    <row r="10" spans="1:23" x14ac:dyDescent="0.25">
      <c r="A10" t="s">
        <v>2993</v>
      </c>
      <c r="B10">
        <v>7.0999999999999943</v>
      </c>
      <c r="C10">
        <v>21.799999999999955</v>
      </c>
      <c r="D10">
        <v>14.5</v>
      </c>
      <c r="E10">
        <v>5.8000000000000043</v>
      </c>
      <c r="F10">
        <v>1.8000000000000003</v>
      </c>
      <c r="G10">
        <v>1.4</v>
      </c>
      <c r="H10">
        <v>2.7000000000000011</v>
      </c>
      <c r="I10">
        <v>9</v>
      </c>
      <c r="J10">
        <v>13.699999999999989</v>
      </c>
      <c r="K10">
        <v>12.599999999999994</v>
      </c>
      <c r="L10">
        <v>16.699999999999989</v>
      </c>
      <c r="M10">
        <v>14.199999999999989</v>
      </c>
      <c r="N10">
        <v>6.6000000000000014</v>
      </c>
      <c r="O10">
        <v>3.2000000000000011</v>
      </c>
      <c r="P10">
        <v>1.7999999999999998</v>
      </c>
      <c r="Q10">
        <v>3.0999999999999996</v>
      </c>
      <c r="R10">
        <v>5.5</v>
      </c>
      <c r="S10">
        <v>5.6999999999999957</v>
      </c>
      <c r="T10">
        <v>9.7000000000000028</v>
      </c>
      <c r="U10">
        <v>9.4000000000000057</v>
      </c>
      <c r="V10">
        <v>7.8000000000000114</v>
      </c>
      <c r="W10">
        <v>2.2000000000000028</v>
      </c>
    </row>
    <row r="11" spans="1:23" x14ac:dyDescent="0.25">
      <c r="A11" t="s">
        <v>2995</v>
      </c>
      <c r="B11">
        <v>7.8999999999999986</v>
      </c>
      <c r="C11">
        <v>25.600000000000023</v>
      </c>
      <c r="D11">
        <v>17.5</v>
      </c>
      <c r="E11">
        <v>7.2999999999999972</v>
      </c>
      <c r="F11">
        <v>2.5</v>
      </c>
      <c r="G11">
        <v>2.1</v>
      </c>
      <c r="H11">
        <v>2.6000000000000005</v>
      </c>
      <c r="I11">
        <v>10.199999999999989</v>
      </c>
      <c r="J11">
        <v>15.800000000000011</v>
      </c>
      <c r="K11">
        <v>14.799999999999983</v>
      </c>
      <c r="L11">
        <v>20.100000000000023</v>
      </c>
      <c r="M11">
        <v>17.300000000000011</v>
      </c>
      <c r="N11">
        <v>8.3999999999999986</v>
      </c>
      <c r="O11">
        <v>4.2000000000000011</v>
      </c>
      <c r="P11">
        <v>2.5999999999999996</v>
      </c>
      <c r="Q11">
        <v>3.5</v>
      </c>
      <c r="R11">
        <v>6.0999999999999979</v>
      </c>
      <c r="S11">
        <v>6.5000000000000036</v>
      </c>
      <c r="T11">
        <v>11</v>
      </c>
      <c r="U11">
        <v>10.700000000000003</v>
      </c>
      <c r="V11">
        <v>9.5999999999999943</v>
      </c>
      <c r="W11">
        <v>2.5999999999999943</v>
      </c>
    </row>
    <row r="12" spans="1:23" x14ac:dyDescent="0.25">
      <c r="A12" t="s">
        <v>2996</v>
      </c>
      <c r="B12">
        <v>12.799999999999997</v>
      </c>
      <c r="C12">
        <v>38.399999999999977</v>
      </c>
      <c r="D12">
        <v>25</v>
      </c>
      <c r="E12">
        <v>9.5</v>
      </c>
      <c r="F12">
        <v>2.6</v>
      </c>
      <c r="G12">
        <v>0.89999999999999991</v>
      </c>
      <c r="H12">
        <v>5.3999999999999986</v>
      </c>
      <c r="I12">
        <v>16.300000000000011</v>
      </c>
      <c r="J12">
        <v>24.699999999999989</v>
      </c>
      <c r="K12">
        <v>22.300000000000011</v>
      </c>
      <c r="L12">
        <v>29.199999999999989</v>
      </c>
      <c r="M12">
        <v>24</v>
      </c>
      <c r="N12">
        <v>10.900000000000006</v>
      </c>
      <c r="O12">
        <v>5.0999999999999996</v>
      </c>
      <c r="P12">
        <v>2.4999999999999996</v>
      </c>
      <c r="Q12">
        <v>6.1999999999999993</v>
      </c>
      <c r="R12">
        <v>10.400000000000006</v>
      </c>
      <c r="S12">
        <v>10.200000000000003</v>
      </c>
      <c r="T12">
        <v>17.599999999999994</v>
      </c>
      <c r="U12">
        <v>16.599999999999994</v>
      </c>
      <c r="V12">
        <v>13.200000000000003</v>
      </c>
      <c r="W12">
        <v>3.7999999999999829</v>
      </c>
    </row>
    <row r="14" spans="1:23" x14ac:dyDescent="0.25">
      <c r="A14" t="s">
        <v>2994</v>
      </c>
      <c r="B14">
        <v>7</v>
      </c>
      <c r="C14">
        <v>21.899999999999977</v>
      </c>
      <c r="D14">
        <v>14.400000000000006</v>
      </c>
      <c r="E14">
        <v>5.6999999999999993</v>
      </c>
      <c r="F14">
        <v>1.8</v>
      </c>
      <c r="G14">
        <v>1.4000000000000001</v>
      </c>
      <c r="H14">
        <v>2.6999999999999993</v>
      </c>
      <c r="I14">
        <v>9</v>
      </c>
      <c r="J14">
        <v>13.800000000000011</v>
      </c>
      <c r="K14">
        <v>12.5</v>
      </c>
      <c r="L14">
        <v>16.800000000000011</v>
      </c>
      <c r="M14">
        <v>14.099999999999994</v>
      </c>
      <c r="N14">
        <v>6.7000000000000028</v>
      </c>
      <c r="O14">
        <v>3.2999999999999989</v>
      </c>
      <c r="P14">
        <v>1.9</v>
      </c>
      <c r="Q14">
        <v>3.2000000000000011</v>
      </c>
      <c r="R14">
        <v>5.5000000000000036</v>
      </c>
      <c r="S14">
        <v>5.7000000000000028</v>
      </c>
      <c r="T14">
        <v>9.7000000000000028</v>
      </c>
      <c r="U14">
        <v>9.2999999999999972</v>
      </c>
      <c r="V14">
        <v>7.7999999999999972</v>
      </c>
      <c r="W14">
        <v>2.0999999999999943</v>
      </c>
    </row>
    <row r="15" spans="1:23" x14ac:dyDescent="0.25">
      <c r="A15" t="s">
        <v>2997</v>
      </c>
      <c r="B15">
        <v>7.9000000000000057</v>
      </c>
      <c r="C15">
        <v>25.600000000000023</v>
      </c>
      <c r="D15">
        <v>17.400000000000006</v>
      </c>
      <c r="E15">
        <v>7.4000000000000021</v>
      </c>
      <c r="F15">
        <v>2.3999999999999995</v>
      </c>
      <c r="G15">
        <v>2.2000000000000002</v>
      </c>
      <c r="H15">
        <v>2.5999999999999996</v>
      </c>
      <c r="I15">
        <v>10.200000000000003</v>
      </c>
      <c r="J15">
        <v>15.800000000000011</v>
      </c>
      <c r="K15">
        <v>14.800000000000011</v>
      </c>
      <c r="L15">
        <v>20.099999999999966</v>
      </c>
      <c r="M15">
        <v>17.199999999999989</v>
      </c>
      <c r="N15">
        <v>8.3999999999999986</v>
      </c>
      <c r="O15">
        <v>4.0999999999999996</v>
      </c>
      <c r="P15">
        <v>2.7</v>
      </c>
      <c r="Q15">
        <v>3.4000000000000004</v>
      </c>
      <c r="R15">
        <v>6.1000000000000014</v>
      </c>
      <c r="S15">
        <v>6.3999999999999986</v>
      </c>
      <c r="T15">
        <v>11.099999999999994</v>
      </c>
      <c r="U15">
        <v>10.700000000000003</v>
      </c>
      <c r="V15">
        <v>9.5</v>
      </c>
      <c r="W15">
        <v>2.6000000000000085</v>
      </c>
    </row>
    <row r="16" spans="1:23" x14ac:dyDescent="0.25">
      <c r="A16" t="s">
        <v>2998</v>
      </c>
      <c r="B16">
        <v>12.700000000000003</v>
      </c>
      <c r="C16">
        <v>38.5</v>
      </c>
      <c r="D16">
        <v>25</v>
      </c>
      <c r="E16">
        <v>9.4999999999999964</v>
      </c>
      <c r="F16">
        <v>2.6</v>
      </c>
      <c r="G16">
        <v>1</v>
      </c>
      <c r="H16">
        <v>5.4</v>
      </c>
      <c r="I16">
        <v>16.299999999999983</v>
      </c>
      <c r="J16">
        <v>24.699999999999989</v>
      </c>
      <c r="K16">
        <v>22.300000000000011</v>
      </c>
      <c r="L16">
        <v>29.200000000000045</v>
      </c>
      <c r="M16">
        <v>23.900000000000006</v>
      </c>
      <c r="N16">
        <v>10.899999999999999</v>
      </c>
      <c r="O16">
        <v>5.1999999999999993</v>
      </c>
      <c r="P16">
        <v>2.6</v>
      </c>
      <c r="Q16">
        <v>6.1</v>
      </c>
      <c r="R16">
        <v>10.399999999999999</v>
      </c>
      <c r="S16">
        <v>10.100000000000001</v>
      </c>
      <c r="T16">
        <v>17.599999999999994</v>
      </c>
      <c r="U16">
        <v>16.699999999999989</v>
      </c>
      <c r="V16">
        <v>13.200000000000003</v>
      </c>
      <c r="W16">
        <v>3.8000000000000114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zoomScaleNormal="100" workbookViewId="0"/>
  </sheetViews>
  <sheetFormatPr defaultColWidth="9.140625" defaultRowHeight="12.75" x14ac:dyDescent="0.2"/>
  <cols>
    <col min="1" max="1" width="10.85546875" style="35" customWidth="1"/>
    <col min="2" max="2" width="7.5703125" style="35" customWidth="1"/>
    <col min="3" max="3" width="43.85546875" style="35" customWidth="1"/>
    <col min="4" max="4" width="14.85546875" style="35" customWidth="1"/>
    <col min="5" max="5" width="9.42578125" style="35" bestFit="1" customWidth="1"/>
    <col min="6" max="6" width="13.140625" style="35" customWidth="1"/>
    <col min="7" max="7" width="9.140625" style="35"/>
    <col min="8" max="8" width="9.140625" style="161"/>
    <col min="9" max="16384" width="9.140625" style="35"/>
  </cols>
  <sheetData>
    <row r="1" spans="1:9" ht="18" customHeight="1" x14ac:dyDescent="0.25">
      <c r="A1" s="386" t="str">
        <f>CONCATENATE("Figure 6: Leading causes of death between 1st March 2020 and ", Contents!A33," 2021¹ ²")</f>
        <v>Figure 6: Leading causes of death between 1st March 2020 and 31st December 2021¹ ²</v>
      </c>
      <c r="B1" s="386"/>
      <c r="C1" s="386"/>
      <c r="D1" s="386"/>
      <c r="E1" s="386"/>
      <c r="G1" s="570" t="s">
        <v>69</v>
      </c>
      <c r="H1" s="570"/>
    </row>
    <row r="2" spans="1:9" ht="15" customHeight="1" x14ac:dyDescent="0.2"/>
    <row r="3" spans="1:9" ht="13.5" customHeight="1" x14ac:dyDescent="0.2">
      <c r="A3" s="644" t="s">
        <v>49</v>
      </c>
      <c r="B3" s="609" t="s">
        <v>84</v>
      </c>
      <c r="C3" s="647" t="s">
        <v>53</v>
      </c>
      <c r="D3" s="647" t="s">
        <v>50</v>
      </c>
      <c r="E3" s="647" t="s">
        <v>151</v>
      </c>
      <c r="F3" s="642" t="s">
        <v>54</v>
      </c>
    </row>
    <row r="4" spans="1:9" ht="13.5" customHeight="1" x14ac:dyDescent="0.2">
      <c r="A4" s="645"/>
      <c r="B4" s="646"/>
      <c r="C4" s="648"/>
      <c r="D4" s="648"/>
      <c r="E4" s="648"/>
      <c r="F4" s="643"/>
    </row>
    <row r="5" spans="1:9" ht="12" customHeight="1" x14ac:dyDescent="0.25">
      <c r="A5" s="636" t="s">
        <v>24</v>
      </c>
      <c r="B5" s="326">
        <v>1</v>
      </c>
      <c r="C5" s="90" t="s">
        <v>2943</v>
      </c>
      <c r="D5" s="91" t="s">
        <v>2735</v>
      </c>
      <c r="E5" s="184">
        <v>656</v>
      </c>
      <c r="F5" s="93">
        <f>G5/100</f>
        <v>0.11599999999999999</v>
      </c>
      <c r="G5" s="6">
        <v>11.6</v>
      </c>
      <c r="H5" s="171"/>
      <c r="I5" s="172"/>
    </row>
    <row r="6" spans="1:9" ht="12" customHeight="1" x14ac:dyDescent="0.25">
      <c r="A6" s="637"/>
      <c r="B6" s="327">
        <v>2</v>
      </c>
      <c r="C6" s="177" t="s">
        <v>56</v>
      </c>
      <c r="D6" s="92" t="s">
        <v>2734</v>
      </c>
      <c r="E6" s="185">
        <v>596</v>
      </c>
      <c r="F6" s="93">
        <f t="shared" ref="F6:F69" si="0">G6/100</f>
        <v>0.106</v>
      </c>
      <c r="G6" s="6">
        <v>10.6</v>
      </c>
      <c r="H6" s="171"/>
      <c r="I6" s="172"/>
    </row>
    <row r="7" spans="1:9" ht="12" customHeight="1" x14ac:dyDescent="0.25">
      <c r="A7" s="637"/>
      <c r="B7" s="327">
        <v>3</v>
      </c>
      <c r="C7" s="177" t="s">
        <v>59</v>
      </c>
      <c r="D7" s="92" t="s">
        <v>2736</v>
      </c>
      <c r="E7" s="185">
        <v>379</v>
      </c>
      <c r="F7" s="93">
        <f t="shared" si="0"/>
        <v>6.7000000000000004E-2</v>
      </c>
      <c r="G7" s="6">
        <v>6.7</v>
      </c>
      <c r="H7" s="171"/>
      <c r="I7" s="172"/>
    </row>
    <row r="8" spans="1:9" ht="12" customHeight="1" x14ac:dyDescent="0.25">
      <c r="A8" s="637"/>
      <c r="B8" s="327">
        <v>4</v>
      </c>
      <c r="C8" s="177" t="s">
        <v>57</v>
      </c>
      <c r="D8" s="92" t="s">
        <v>2737</v>
      </c>
      <c r="E8" s="185">
        <v>365</v>
      </c>
      <c r="F8" s="93">
        <f t="shared" si="0"/>
        <v>6.5000000000000002E-2</v>
      </c>
      <c r="G8" s="6">
        <v>6.5</v>
      </c>
      <c r="H8" s="171"/>
      <c r="I8" s="172"/>
    </row>
    <row r="9" spans="1:9" ht="12" customHeight="1" x14ac:dyDescent="0.25">
      <c r="A9" s="637"/>
      <c r="B9" s="327">
        <v>5</v>
      </c>
      <c r="C9" s="177" t="s">
        <v>58</v>
      </c>
      <c r="D9" s="92" t="s">
        <v>2851</v>
      </c>
      <c r="E9" s="185">
        <v>279</v>
      </c>
      <c r="F9" s="94">
        <f t="shared" si="0"/>
        <v>4.9000000000000002E-2</v>
      </c>
      <c r="G9" s="6">
        <v>4.9000000000000004</v>
      </c>
      <c r="H9" s="171"/>
      <c r="I9" s="172"/>
    </row>
    <row r="10" spans="1:9" ht="12" customHeight="1" x14ac:dyDescent="0.25">
      <c r="A10" s="652" t="s">
        <v>25</v>
      </c>
      <c r="B10" s="326">
        <v>1</v>
      </c>
      <c r="C10" s="90" t="s">
        <v>2944</v>
      </c>
      <c r="D10" s="91" t="s">
        <v>2733</v>
      </c>
      <c r="E10" s="184">
        <v>2413</v>
      </c>
      <c r="F10" s="93">
        <f>G10/100</f>
        <v>0.314</v>
      </c>
      <c r="G10" s="6">
        <v>31.4</v>
      </c>
      <c r="H10" s="171"/>
      <c r="I10" s="172"/>
    </row>
    <row r="11" spans="1:9" ht="12" customHeight="1" x14ac:dyDescent="0.25">
      <c r="A11" s="653"/>
      <c r="B11" s="327">
        <v>2</v>
      </c>
      <c r="C11" s="177" t="s">
        <v>2943</v>
      </c>
      <c r="D11" s="92" t="s">
        <v>2735</v>
      </c>
      <c r="E11" s="185">
        <v>784</v>
      </c>
      <c r="F11" s="93">
        <f t="shared" si="0"/>
        <v>0.10199999999999999</v>
      </c>
      <c r="G11" s="6">
        <v>10.199999999999999</v>
      </c>
      <c r="H11" s="171"/>
      <c r="I11" s="172"/>
    </row>
    <row r="12" spans="1:9" ht="12" customHeight="1" x14ac:dyDescent="0.25">
      <c r="A12" s="653"/>
      <c r="B12" s="327">
        <v>3</v>
      </c>
      <c r="C12" s="177" t="s">
        <v>56</v>
      </c>
      <c r="D12" s="92" t="s">
        <v>2734</v>
      </c>
      <c r="E12" s="185">
        <v>577</v>
      </c>
      <c r="F12" s="93">
        <f t="shared" si="0"/>
        <v>7.4999999999999997E-2</v>
      </c>
      <c r="G12" s="6">
        <v>7.5</v>
      </c>
      <c r="H12" s="171"/>
      <c r="I12" s="172"/>
    </row>
    <row r="13" spans="1:9" ht="12" customHeight="1" x14ac:dyDescent="0.25">
      <c r="A13" s="653"/>
      <c r="B13" s="327">
        <v>4</v>
      </c>
      <c r="C13" s="177" t="s">
        <v>59</v>
      </c>
      <c r="D13" s="92" t="s">
        <v>2736</v>
      </c>
      <c r="E13" s="185">
        <v>375</v>
      </c>
      <c r="F13" s="93">
        <f t="shared" si="0"/>
        <v>4.9000000000000002E-2</v>
      </c>
      <c r="G13" s="6">
        <v>4.9000000000000004</v>
      </c>
      <c r="H13" s="171"/>
      <c r="I13" s="172"/>
    </row>
    <row r="14" spans="1:9" ht="12" customHeight="1" x14ac:dyDescent="0.25">
      <c r="A14" s="653"/>
      <c r="B14" s="327">
        <v>5</v>
      </c>
      <c r="C14" s="177" t="s">
        <v>57</v>
      </c>
      <c r="D14" s="92" t="s">
        <v>2737</v>
      </c>
      <c r="E14" s="185">
        <v>331</v>
      </c>
      <c r="F14" s="94">
        <f t="shared" si="0"/>
        <v>4.2999999999999997E-2</v>
      </c>
      <c r="G14" s="6">
        <v>4.3</v>
      </c>
      <c r="H14" s="171"/>
      <c r="I14" s="172"/>
    </row>
    <row r="15" spans="1:9" ht="12" customHeight="1" x14ac:dyDescent="0.25">
      <c r="A15" s="652" t="s">
        <v>97</v>
      </c>
      <c r="B15" s="326">
        <v>1</v>
      </c>
      <c r="C15" s="90" t="s">
        <v>2944</v>
      </c>
      <c r="D15" s="91" t="s">
        <v>2733</v>
      </c>
      <c r="E15" s="184">
        <v>1065</v>
      </c>
      <c r="F15" s="93">
        <f t="shared" si="0"/>
        <v>0.184</v>
      </c>
      <c r="G15" s="6">
        <v>18.399999999999999</v>
      </c>
      <c r="H15" s="171"/>
      <c r="I15" s="172"/>
    </row>
    <row r="16" spans="1:9" ht="12" customHeight="1" x14ac:dyDescent="0.25">
      <c r="A16" s="653"/>
      <c r="B16" s="327">
        <v>2</v>
      </c>
      <c r="C16" s="177" t="s">
        <v>56</v>
      </c>
      <c r="D16" s="92" t="s">
        <v>2734</v>
      </c>
      <c r="E16" s="185">
        <v>563</v>
      </c>
      <c r="F16" s="93">
        <f t="shared" si="0"/>
        <v>9.6999999999999989E-2</v>
      </c>
      <c r="G16" s="6">
        <v>9.6999999999999993</v>
      </c>
      <c r="H16" s="171"/>
      <c r="I16" s="172"/>
    </row>
    <row r="17" spans="1:9" ht="12" customHeight="1" x14ac:dyDescent="0.25">
      <c r="A17" s="653"/>
      <c r="B17" s="327">
        <v>3</v>
      </c>
      <c r="C17" s="177" t="s">
        <v>2943</v>
      </c>
      <c r="D17" s="92" t="s">
        <v>2735</v>
      </c>
      <c r="E17" s="185">
        <v>501</v>
      </c>
      <c r="F17" s="93">
        <f t="shared" si="0"/>
        <v>8.6999999999999994E-2</v>
      </c>
      <c r="G17" s="6">
        <v>8.6999999999999993</v>
      </c>
      <c r="H17" s="171"/>
      <c r="I17" s="172"/>
    </row>
    <row r="18" spans="1:9" ht="12" customHeight="1" x14ac:dyDescent="0.25">
      <c r="A18" s="653"/>
      <c r="B18" s="327">
        <v>4</v>
      </c>
      <c r="C18" s="177" t="s">
        <v>59</v>
      </c>
      <c r="D18" s="92" t="s">
        <v>2736</v>
      </c>
      <c r="E18" s="185">
        <v>319</v>
      </c>
      <c r="F18" s="93">
        <f t="shared" si="0"/>
        <v>5.5E-2</v>
      </c>
      <c r="G18" s="6">
        <v>5.5</v>
      </c>
      <c r="H18" s="171"/>
      <c r="I18" s="172"/>
    </row>
    <row r="19" spans="1:9" ht="12" customHeight="1" x14ac:dyDescent="0.25">
      <c r="A19" s="653"/>
      <c r="B19" s="327">
        <v>5</v>
      </c>
      <c r="C19" s="92" t="s">
        <v>57</v>
      </c>
      <c r="D19" s="92" t="s">
        <v>2737</v>
      </c>
      <c r="E19" s="185">
        <v>286</v>
      </c>
      <c r="F19" s="94">
        <f t="shared" si="0"/>
        <v>4.9000000000000002E-2</v>
      </c>
      <c r="G19" s="6">
        <v>4.9000000000000004</v>
      </c>
      <c r="H19" s="171"/>
      <c r="I19" s="172"/>
    </row>
    <row r="20" spans="1:9" ht="12" customHeight="1" x14ac:dyDescent="0.25">
      <c r="A20" s="636" t="s">
        <v>2750</v>
      </c>
      <c r="B20" s="326">
        <v>1</v>
      </c>
      <c r="C20" s="90" t="s">
        <v>56</v>
      </c>
      <c r="D20" s="91" t="s">
        <v>2734</v>
      </c>
      <c r="E20" s="184">
        <v>481</v>
      </c>
      <c r="F20" s="93">
        <f t="shared" si="0"/>
        <v>0.10800000000000001</v>
      </c>
      <c r="G20" s="6">
        <v>10.8</v>
      </c>
      <c r="H20" s="171"/>
      <c r="I20" s="172"/>
    </row>
    <row r="21" spans="1:9" ht="12" customHeight="1" x14ac:dyDescent="0.25">
      <c r="A21" s="637"/>
      <c r="B21" s="327">
        <v>2</v>
      </c>
      <c r="C21" s="177" t="s">
        <v>2943</v>
      </c>
      <c r="D21" s="92" t="s">
        <v>2735</v>
      </c>
      <c r="E21" s="185">
        <v>393</v>
      </c>
      <c r="F21" s="93">
        <f t="shared" si="0"/>
        <v>8.8000000000000009E-2</v>
      </c>
      <c r="G21" s="6">
        <v>8.8000000000000007</v>
      </c>
      <c r="H21" s="171"/>
      <c r="I21" s="172"/>
    </row>
    <row r="22" spans="1:9" ht="12" customHeight="1" x14ac:dyDescent="0.25">
      <c r="A22" s="637"/>
      <c r="B22" s="327">
        <v>3</v>
      </c>
      <c r="C22" s="177" t="s">
        <v>57</v>
      </c>
      <c r="D22" s="92" t="s">
        <v>2737</v>
      </c>
      <c r="E22" s="185">
        <v>287</v>
      </c>
      <c r="F22" s="93">
        <f t="shared" si="0"/>
        <v>6.5000000000000002E-2</v>
      </c>
      <c r="G22" s="6">
        <v>6.5</v>
      </c>
      <c r="H22" s="171"/>
      <c r="I22" s="172"/>
    </row>
    <row r="23" spans="1:9" ht="12" customHeight="1" x14ac:dyDescent="0.25">
      <c r="A23" s="637"/>
      <c r="B23" s="327">
        <v>4</v>
      </c>
      <c r="C23" s="177" t="s">
        <v>59</v>
      </c>
      <c r="D23" s="92" t="s">
        <v>2736</v>
      </c>
      <c r="E23" s="185">
        <v>277</v>
      </c>
      <c r="F23" s="93">
        <f t="shared" si="0"/>
        <v>6.2E-2</v>
      </c>
      <c r="G23" s="6">
        <v>6.2</v>
      </c>
      <c r="H23" s="171"/>
      <c r="I23" s="172"/>
    </row>
    <row r="24" spans="1:9" ht="12" customHeight="1" x14ac:dyDescent="0.25">
      <c r="A24" s="637"/>
      <c r="B24" s="327">
        <v>5</v>
      </c>
      <c r="C24" s="92" t="s">
        <v>58</v>
      </c>
      <c r="D24" t="s">
        <v>2851</v>
      </c>
      <c r="E24" s="185">
        <v>205</v>
      </c>
      <c r="F24" s="94">
        <f t="shared" si="0"/>
        <v>4.5999999999999999E-2</v>
      </c>
      <c r="G24" s="6">
        <v>4.5999999999999996</v>
      </c>
      <c r="H24" s="171"/>
      <c r="I24" s="172"/>
    </row>
    <row r="25" spans="1:9" ht="12" customHeight="1" x14ac:dyDescent="0.25">
      <c r="A25" s="636" t="s">
        <v>2753</v>
      </c>
      <c r="B25" s="326">
        <v>1</v>
      </c>
      <c r="C25" s="90" t="s">
        <v>56</v>
      </c>
      <c r="D25" s="91" t="s">
        <v>2734</v>
      </c>
      <c r="E25" s="184">
        <v>534</v>
      </c>
      <c r="F25" s="93">
        <f t="shared" si="0"/>
        <v>0.11900000000000001</v>
      </c>
      <c r="G25" s="6">
        <v>11.9</v>
      </c>
      <c r="H25" s="171"/>
      <c r="I25" s="172"/>
    </row>
    <row r="26" spans="1:9" ht="12" customHeight="1" x14ac:dyDescent="0.25">
      <c r="A26" s="637"/>
      <c r="B26" s="327">
        <v>2</v>
      </c>
      <c r="C26" s="177" t="s">
        <v>2943</v>
      </c>
      <c r="D26" s="92" t="s">
        <v>2735</v>
      </c>
      <c r="E26" s="185">
        <v>416</v>
      </c>
      <c r="F26" s="93">
        <f t="shared" si="0"/>
        <v>9.1999999999999998E-2</v>
      </c>
      <c r="G26" s="6">
        <v>9.1999999999999993</v>
      </c>
      <c r="H26" s="171"/>
      <c r="I26" s="172"/>
    </row>
    <row r="27" spans="1:9" ht="12" customHeight="1" x14ac:dyDescent="0.25">
      <c r="A27" s="637"/>
      <c r="B27" s="327">
        <v>3</v>
      </c>
      <c r="C27" s="177" t="s">
        <v>59</v>
      </c>
      <c r="D27" s="92" t="s">
        <v>2736</v>
      </c>
      <c r="E27" s="185">
        <v>315</v>
      </c>
      <c r="F27" s="93">
        <f t="shared" si="0"/>
        <v>7.0000000000000007E-2</v>
      </c>
      <c r="G27" s="6">
        <v>7</v>
      </c>
      <c r="H27" s="171"/>
      <c r="I27" s="172"/>
    </row>
    <row r="28" spans="1:9" ht="12" customHeight="1" x14ac:dyDescent="0.25">
      <c r="A28" s="637"/>
      <c r="B28" s="327">
        <v>4</v>
      </c>
      <c r="C28" s="177" t="s">
        <v>57</v>
      </c>
      <c r="D28" s="92" t="s">
        <v>2737</v>
      </c>
      <c r="E28" s="185">
        <v>313</v>
      </c>
      <c r="F28" s="93">
        <f t="shared" si="0"/>
        <v>7.0000000000000007E-2</v>
      </c>
      <c r="G28" s="6">
        <v>7</v>
      </c>
      <c r="H28" s="171"/>
      <c r="I28" s="172"/>
    </row>
    <row r="29" spans="1:9" ht="12" customHeight="1" x14ac:dyDescent="0.25">
      <c r="A29" s="637"/>
      <c r="B29" s="327">
        <v>5</v>
      </c>
      <c r="C29" s="177" t="s">
        <v>58</v>
      </c>
      <c r="D29" s="92" t="s">
        <v>2851</v>
      </c>
      <c r="E29" s="185">
        <v>162</v>
      </c>
      <c r="F29" s="94">
        <f t="shared" si="0"/>
        <v>3.6000000000000004E-2</v>
      </c>
      <c r="G29" s="6">
        <v>3.6</v>
      </c>
      <c r="H29" s="171"/>
      <c r="I29" s="172"/>
    </row>
    <row r="30" spans="1:9" ht="12" customHeight="1" x14ac:dyDescent="0.25">
      <c r="A30" s="636" t="s">
        <v>2757</v>
      </c>
      <c r="B30" s="326">
        <v>1</v>
      </c>
      <c r="C30" s="90" t="s">
        <v>56</v>
      </c>
      <c r="D30" s="91" t="s">
        <v>2734</v>
      </c>
      <c r="E30" s="184">
        <v>506</v>
      </c>
      <c r="F30" s="93">
        <f t="shared" si="0"/>
        <v>0.114</v>
      </c>
      <c r="G30" s="6">
        <v>11.4</v>
      </c>
      <c r="H30" s="171"/>
      <c r="I30" s="172"/>
    </row>
    <row r="31" spans="1:9" ht="12" customHeight="1" x14ac:dyDescent="0.25">
      <c r="A31" s="637"/>
      <c r="B31" s="327">
        <v>2</v>
      </c>
      <c r="C31" s="177" t="s">
        <v>2943</v>
      </c>
      <c r="D31" s="92" t="s">
        <v>2735</v>
      </c>
      <c r="E31" s="185">
        <v>415</v>
      </c>
      <c r="F31" s="93">
        <f t="shared" si="0"/>
        <v>9.4E-2</v>
      </c>
      <c r="G31" s="6">
        <v>9.4</v>
      </c>
      <c r="H31" s="171"/>
      <c r="I31" s="172"/>
    </row>
    <row r="32" spans="1:9" ht="12" customHeight="1" x14ac:dyDescent="0.25">
      <c r="A32" s="637"/>
      <c r="B32" s="327">
        <v>3</v>
      </c>
      <c r="C32" s="177" t="s">
        <v>57</v>
      </c>
      <c r="D32" s="92" t="s">
        <v>2737</v>
      </c>
      <c r="E32" s="185">
        <v>326</v>
      </c>
      <c r="F32" s="93">
        <f t="shared" si="0"/>
        <v>7.400000000000001E-2</v>
      </c>
      <c r="G32" s="6">
        <v>7.4</v>
      </c>
      <c r="H32" s="171"/>
      <c r="I32" s="172"/>
    </row>
    <row r="33" spans="1:9" ht="12" customHeight="1" x14ac:dyDescent="0.25">
      <c r="A33" s="637"/>
      <c r="B33" s="327">
        <v>4</v>
      </c>
      <c r="C33" s="177" t="s">
        <v>59</v>
      </c>
      <c r="D33" s="92" t="s">
        <v>2736</v>
      </c>
      <c r="E33" s="185">
        <v>273</v>
      </c>
      <c r="F33" s="93">
        <f t="shared" si="0"/>
        <v>6.2E-2</v>
      </c>
      <c r="G33" s="6">
        <v>6.2</v>
      </c>
      <c r="H33" s="171"/>
      <c r="I33" s="172"/>
    </row>
    <row r="34" spans="1:9" ht="12" customHeight="1" x14ac:dyDescent="0.25">
      <c r="A34" s="637"/>
      <c r="B34" s="327">
        <v>5</v>
      </c>
      <c r="C34" s="92" t="s">
        <v>58</v>
      </c>
      <c r="D34" t="s">
        <v>2851</v>
      </c>
      <c r="E34" s="185">
        <v>191</v>
      </c>
      <c r="F34" s="94">
        <f t="shared" si="0"/>
        <v>4.2999999999999997E-2</v>
      </c>
      <c r="G34" s="6">
        <v>4.3</v>
      </c>
      <c r="H34" s="171"/>
      <c r="I34" s="172"/>
    </row>
    <row r="35" spans="1:9" ht="12" customHeight="1" x14ac:dyDescent="0.25">
      <c r="A35" s="636" t="s">
        <v>2849</v>
      </c>
      <c r="B35" s="326">
        <v>1</v>
      </c>
      <c r="C35" s="90" t="s">
        <v>56</v>
      </c>
      <c r="D35" s="91" t="s">
        <v>2734</v>
      </c>
      <c r="E35" s="184">
        <v>514</v>
      </c>
      <c r="F35" s="93">
        <f t="shared" si="0"/>
        <v>0.115</v>
      </c>
      <c r="G35" s="6">
        <v>11.5</v>
      </c>
      <c r="H35" s="171"/>
      <c r="I35" s="172"/>
    </row>
    <row r="36" spans="1:9" ht="12" customHeight="1" x14ac:dyDescent="0.25">
      <c r="A36" s="637"/>
      <c r="B36" s="327">
        <v>2</v>
      </c>
      <c r="C36" s="177" t="s">
        <v>2943</v>
      </c>
      <c r="D36" s="92" t="s">
        <v>2735</v>
      </c>
      <c r="E36" s="185">
        <v>440</v>
      </c>
      <c r="F36" s="93">
        <f t="shared" si="0"/>
        <v>9.8000000000000004E-2</v>
      </c>
      <c r="G36" s="6">
        <v>9.8000000000000007</v>
      </c>
      <c r="H36" s="171"/>
      <c r="I36" s="172"/>
    </row>
    <row r="37" spans="1:9" ht="12" customHeight="1" x14ac:dyDescent="0.25">
      <c r="A37" s="637"/>
      <c r="B37" s="327">
        <v>3</v>
      </c>
      <c r="C37" s="177" t="s">
        <v>57</v>
      </c>
      <c r="D37" s="92" t="s">
        <v>2737</v>
      </c>
      <c r="E37" s="185">
        <v>321</v>
      </c>
      <c r="F37" s="93">
        <f t="shared" si="0"/>
        <v>7.2000000000000008E-2</v>
      </c>
      <c r="G37" s="6">
        <v>7.2</v>
      </c>
      <c r="H37" s="171"/>
      <c r="I37" s="172"/>
    </row>
    <row r="38" spans="1:9" ht="12" customHeight="1" x14ac:dyDescent="0.25">
      <c r="A38" s="637"/>
      <c r="B38" s="327">
        <v>4</v>
      </c>
      <c r="C38" s="177" t="s">
        <v>59</v>
      </c>
      <c r="D38" s="92" t="s">
        <v>2736</v>
      </c>
      <c r="E38" s="185">
        <v>307</v>
      </c>
      <c r="F38" s="93">
        <f t="shared" si="0"/>
        <v>6.8000000000000005E-2</v>
      </c>
      <c r="G38" s="6">
        <v>6.8</v>
      </c>
      <c r="H38" s="171"/>
      <c r="I38" s="172"/>
    </row>
    <row r="39" spans="1:9" ht="12" customHeight="1" x14ac:dyDescent="0.25">
      <c r="A39" s="637"/>
      <c r="B39" s="327">
        <v>5</v>
      </c>
      <c r="C39" s="177" t="s">
        <v>58</v>
      </c>
      <c r="D39" s="92" t="s">
        <v>2851</v>
      </c>
      <c r="E39" s="185">
        <v>215</v>
      </c>
      <c r="F39" s="94">
        <f t="shared" si="0"/>
        <v>4.8000000000000001E-2</v>
      </c>
      <c r="G39" s="6">
        <v>4.8</v>
      </c>
      <c r="H39" s="171"/>
      <c r="I39" s="172"/>
    </row>
    <row r="40" spans="1:9" ht="12" customHeight="1" x14ac:dyDescent="0.25">
      <c r="A40" s="636" t="s">
        <v>2866</v>
      </c>
      <c r="B40" s="326">
        <v>1</v>
      </c>
      <c r="C40" s="90" t="s">
        <v>56</v>
      </c>
      <c r="D40" s="91" t="s">
        <v>2734</v>
      </c>
      <c r="E40" s="184">
        <v>584</v>
      </c>
      <c r="F40" s="93">
        <f t="shared" si="0"/>
        <v>0.11199999999999999</v>
      </c>
      <c r="G40" s="6">
        <v>11.2</v>
      </c>
      <c r="H40" s="171"/>
      <c r="I40" s="172"/>
    </row>
    <row r="41" spans="1:9" ht="12" customHeight="1" x14ac:dyDescent="0.25">
      <c r="A41" s="637"/>
      <c r="B41" s="327">
        <v>2</v>
      </c>
      <c r="C41" s="177" t="s">
        <v>2943</v>
      </c>
      <c r="D41" s="92" t="s">
        <v>2735</v>
      </c>
      <c r="E41" s="185">
        <v>497</v>
      </c>
      <c r="F41" s="93">
        <f t="shared" si="0"/>
        <v>9.5000000000000001E-2</v>
      </c>
      <c r="G41" s="6">
        <v>9.5</v>
      </c>
      <c r="H41" s="171"/>
      <c r="I41" s="172"/>
    </row>
    <row r="42" spans="1:9" ht="12" customHeight="1" x14ac:dyDescent="0.25">
      <c r="A42" s="637"/>
      <c r="B42" s="327">
        <v>3</v>
      </c>
      <c r="C42" s="177" t="s">
        <v>2944</v>
      </c>
      <c r="D42" s="92" t="s">
        <v>2733</v>
      </c>
      <c r="E42" s="185">
        <v>440</v>
      </c>
      <c r="F42" s="93">
        <f t="shared" si="0"/>
        <v>8.4000000000000005E-2</v>
      </c>
      <c r="G42" s="6">
        <v>8.4</v>
      </c>
      <c r="H42" s="171"/>
      <c r="I42" s="172"/>
    </row>
    <row r="43" spans="1:9" ht="12" customHeight="1" x14ac:dyDescent="0.25">
      <c r="A43" s="637"/>
      <c r="B43" s="327">
        <v>4</v>
      </c>
      <c r="C43" s="177" t="s">
        <v>59</v>
      </c>
      <c r="D43" s="92" t="s">
        <v>2736</v>
      </c>
      <c r="E43" s="185">
        <v>330</v>
      </c>
      <c r="F43" s="93">
        <f t="shared" si="0"/>
        <v>6.3E-2</v>
      </c>
      <c r="G43" s="6">
        <v>6.3</v>
      </c>
      <c r="H43" s="171"/>
      <c r="I43" s="172"/>
    </row>
    <row r="44" spans="1:9" ht="12" customHeight="1" x14ac:dyDescent="0.25">
      <c r="A44" s="637"/>
      <c r="B44" s="327">
        <v>5</v>
      </c>
      <c r="C44" s="177" t="s">
        <v>57</v>
      </c>
      <c r="D44" s="92" t="s">
        <v>2737</v>
      </c>
      <c r="E44" s="185">
        <v>316</v>
      </c>
      <c r="F44" s="94">
        <f t="shared" si="0"/>
        <v>6.0999999999999999E-2</v>
      </c>
      <c r="G44" s="6">
        <v>6.1</v>
      </c>
      <c r="H44" s="171"/>
      <c r="I44" s="172"/>
    </row>
    <row r="45" spans="1:9" ht="12" customHeight="1" x14ac:dyDescent="0.25">
      <c r="A45" s="638" t="s">
        <v>2897</v>
      </c>
      <c r="B45" s="326">
        <v>1</v>
      </c>
      <c r="C45" s="90" t="s">
        <v>2944</v>
      </c>
      <c r="D45" s="91" t="s">
        <v>2733</v>
      </c>
      <c r="E45" s="184">
        <v>934</v>
      </c>
      <c r="F45" s="93">
        <f t="shared" si="0"/>
        <v>0.16500000000000001</v>
      </c>
      <c r="G45" s="6">
        <v>16.5</v>
      </c>
      <c r="H45" s="171"/>
      <c r="I45" s="172"/>
    </row>
    <row r="46" spans="1:9" ht="12" customHeight="1" x14ac:dyDescent="0.25">
      <c r="A46" s="639"/>
      <c r="B46" s="327">
        <v>2</v>
      </c>
      <c r="C46" s="177" t="s">
        <v>56</v>
      </c>
      <c r="D46" s="92" t="s">
        <v>2734</v>
      </c>
      <c r="E46" s="185">
        <v>571</v>
      </c>
      <c r="F46" s="93">
        <f t="shared" si="0"/>
        <v>0.10099999999999999</v>
      </c>
      <c r="G46" s="6">
        <v>10.1</v>
      </c>
      <c r="H46" s="171"/>
      <c r="I46" s="172"/>
    </row>
    <row r="47" spans="1:9" ht="12" customHeight="1" x14ac:dyDescent="0.25">
      <c r="A47" s="639"/>
      <c r="B47" s="327">
        <v>3</v>
      </c>
      <c r="C47" s="177" t="s">
        <v>2943</v>
      </c>
      <c r="D47" s="92" t="s">
        <v>2735</v>
      </c>
      <c r="E47" s="185">
        <v>503</v>
      </c>
      <c r="F47" s="93">
        <f t="shared" si="0"/>
        <v>8.900000000000001E-2</v>
      </c>
      <c r="G47" s="6">
        <v>8.9</v>
      </c>
      <c r="H47" s="171"/>
      <c r="I47" s="172"/>
    </row>
    <row r="48" spans="1:9" ht="12" customHeight="1" x14ac:dyDescent="0.25">
      <c r="A48" s="639"/>
      <c r="B48" s="327">
        <v>4</v>
      </c>
      <c r="C48" s="177" t="s">
        <v>59</v>
      </c>
      <c r="D48" s="92" t="s">
        <v>2736</v>
      </c>
      <c r="E48" s="185">
        <v>311</v>
      </c>
      <c r="F48" s="93">
        <f t="shared" si="0"/>
        <v>5.5E-2</v>
      </c>
      <c r="G48" s="6">
        <v>5.5</v>
      </c>
      <c r="H48" s="171"/>
      <c r="I48" s="172"/>
    </row>
    <row r="49" spans="1:9" ht="12" customHeight="1" x14ac:dyDescent="0.25">
      <c r="A49" s="640"/>
      <c r="B49" s="327">
        <v>5</v>
      </c>
      <c r="C49" s="177" t="s">
        <v>57</v>
      </c>
      <c r="D49" s="92" t="s">
        <v>2737</v>
      </c>
      <c r="E49" s="186">
        <v>295</v>
      </c>
      <c r="F49" s="94">
        <f t="shared" si="0"/>
        <v>5.2000000000000005E-2</v>
      </c>
      <c r="G49" s="6">
        <v>5.2</v>
      </c>
      <c r="H49" s="171"/>
      <c r="I49" s="172"/>
    </row>
    <row r="50" spans="1:9" ht="12" customHeight="1" x14ac:dyDescent="0.25">
      <c r="A50" s="638" t="s">
        <v>2899</v>
      </c>
      <c r="B50" s="326">
        <v>1</v>
      </c>
      <c r="C50" s="90" t="s">
        <v>2944</v>
      </c>
      <c r="D50" s="91" t="s">
        <v>2733</v>
      </c>
      <c r="E50" s="184">
        <v>847</v>
      </c>
      <c r="F50" s="93">
        <f t="shared" si="0"/>
        <v>0.13900000000000001</v>
      </c>
      <c r="G50" s="6">
        <v>13.9</v>
      </c>
      <c r="H50" s="171"/>
      <c r="I50" s="172"/>
    </row>
    <row r="51" spans="1:9" ht="12" customHeight="1" x14ac:dyDescent="0.25">
      <c r="A51" s="639"/>
      <c r="B51" s="327">
        <v>2</v>
      </c>
      <c r="C51" s="177" t="s">
        <v>56</v>
      </c>
      <c r="D51" s="92" t="s">
        <v>2734</v>
      </c>
      <c r="E51" s="185">
        <v>644</v>
      </c>
      <c r="F51" s="93">
        <f t="shared" si="0"/>
        <v>0.106</v>
      </c>
      <c r="G51" s="6">
        <v>10.6</v>
      </c>
      <c r="H51" s="171"/>
      <c r="I51" s="172"/>
    </row>
    <row r="52" spans="1:9" ht="12" customHeight="1" x14ac:dyDescent="0.25">
      <c r="A52" s="639"/>
      <c r="B52" s="327">
        <v>3</v>
      </c>
      <c r="C52" s="177" t="s">
        <v>2943</v>
      </c>
      <c r="D52" s="92" t="s">
        <v>2735</v>
      </c>
      <c r="E52" s="185">
        <v>518</v>
      </c>
      <c r="F52" s="93">
        <f t="shared" si="0"/>
        <v>8.5000000000000006E-2</v>
      </c>
      <c r="G52" s="6">
        <v>8.5</v>
      </c>
      <c r="H52" s="171"/>
      <c r="I52" s="172"/>
    </row>
    <row r="53" spans="1:9" ht="12" customHeight="1" x14ac:dyDescent="0.25">
      <c r="A53" s="639"/>
      <c r="B53" s="327">
        <v>4</v>
      </c>
      <c r="C53" s="177" t="s">
        <v>59</v>
      </c>
      <c r="D53" s="92" t="s">
        <v>2736</v>
      </c>
      <c r="E53" s="185">
        <v>362</v>
      </c>
      <c r="F53" s="93">
        <f t="shared" si="0"/>
        <v>5.9000000000000004E-2</v>
      </c>
      <c r="G53" s="6">
        <v>5.9</v>
      </c>
      <c r="H53" s="171"/>
      <c r="I53" s="172"/>
    </row>
    <row r="54" spans="1:9" ht="12" customHeight="1" x14ac:dyDescent="0.25">
      <c r="A54" s="640"/>
      <c r="B54" s="327">
        <v>5</v>
      </c>
      <c r="C54" s="141" t="s">
        <v>57</v>
      </c>
      <c r="D54" s="92" t="s">
        <v>2737</v>
      </c>
      <c r="E54" s="186">
        <v>358</v>
      </c>
      <c r="F54" s="94">
        <f t="shared" si="0"/>
        <v>5.9000000000000004E-2</v>
      </c>
      <c r="G54" s="6">
        <v>5.9</v>
      </c>
      <c r="H54" s="171"/>
      <c r="I54" s="172"/>
    </row>
    <row r="55" spans="1:9" ht="12" customHeight="1" x14ac:dyDescent="0.25">
      <c r="A55" s="638" t="s">
        <v>2905</v>
      </c>
      <c r="B55" s="326">
        <v>1</v>
      </c>
      <c r="C55" s="90" t="s">
        <v>2944</v>
      </c>
      <c r="D55" s="91" t="s">
        <v>2733</v>
      </c>
      <c r="E55" s="184">
        <v>1538</v>
      </c>
      <c r="F55" s="93">
        <f t="shared" si="0"/>
        <v>0.23</v>
      </c>
      <c r="G55" s="6">
        <v>23</v>
      </c>
      <c r="H55" s="171"/>
      <c r="I55" s="172"/>
    </row>
    <row r="56" spans="1:9" ht="12" customHeight="1" x14ac:dyDescent="0.25">
      <c r="A56" s="639"/>
      <c r="B56" s="327">
        <v>2</v>
      </c>
      <c r="C56" s="328" t="s">
        <v>56</v>
      </c>
      <c r="D56" s="92" t="s">
        <v>2734</v>
      </c>
      <c r="E56" s="185">
        <v>621</v>
      </c>
      <c r="F56" s="93">
        <f t="shared" si="0"/>
        <v>9.3000000000000013E-2</v>
      </c>
      <c r="G56" s="6">
        <v>9.3000000000000007</v>
      </c>
      <c r="H56" s="171"/>
      <c r="I56" s="172"/>
    </row>
    <row r="57" spans="1:9" ht="12" customHeight="1" x14ac:dyDescent="0.25">
      <c r="A57" s="639"/>
      <c r="B57" s="327">
        <v>3</v>
      </c>
      <c r="C57" s="177" t="s">
        <v>2943</v>
      </c>
      <c r="D57" s="92" t="s">
        <v>2735</v>
      </c>
      <c r="E57" s="185">
        <v>517</v>
      </c>
      <c r="F57" s="93">
        <f t="shared" si="0"/>
        <v>7.6999999999999999E-2</v>
      </c>
      <c r="G57" s="6">
        <v>7.7</v>
      </c>
      <c r="H57" s="171"/>
      <c r="I57" s="172"/>
    </row>
    <row r="58" spans="1:9" ht="12" customHeight="1" x14ac:dyDescent="0.25">
      <c r="A58" s="639"/>
      <c r="B58" s="327">
        <v>4</v>
      </c>
      <c r="C58" s="328" t="s">
        <v>59</v>
      </c>
      <c r="D58" s="92" t="s">
        <v>2736</v>
      </c>
      <c r="E58" s="185">
        <v>344</v>
      </c>
      <c r="F58" s="93">
        <f t="shared" si="0"/>
        <v>5.0999999999999997E-2</v>
      </c>
      <c r="G58" s="6">
        <v>5.0999999999999996</v>
      </c>
      <c r="H58" s="171"/>
      <c r="I58" s="172"/>
    </row>
    <row r="59" spans="1:9" ht="12" customHeight="1" x14ac:dyDescent="0.25">
      <c r="A59" s="640"/>
      <c r="B59" s="327">
        <v>5</v>
      </c>
      <c r="C59" s="329" t="s">
        <v>57</v>
      </c>
      <c r="D59" s="147" t="s">
        <v>2737</v>
      </c>
      <c r="E59" s="186">
        <v>338</v>
      </c>
      <c r="F59" s="94">
        <f t="shared" si="0"/>
        <v>5.0999999999999997E-2</v>
      </c>
      <c r="G59" s="6">
        <v>5.0999999999999996</v>
      </c>
      <c r="H59" s="171"/>
      <c r="I59" s="172"/>
    </row>
    <row r="60" spans="1:9" ht="12" customHeight="1" x14ac:dyDescent="0.25">
      <c r="A60" s="638" t="s">
        <v>2936</v>
      </c>
      <c r="B60" s="326">
        <v>1</v>
      </c>
      <c r="C60" s="330" t="s">
        <v>2944</v>
      </c>
      <c r="D60" s="149" t="s">
        <v>2733</v>
      </c>
      <c r="E60" s="185">
        <v>887</v>
      </c>
      <c r="F60" s="93">
        <f t="shared" si="0"/>
        <v>0.16300000000000001</v>
      </c>
      <c r="G60" s="6">
        <v>16.3</v>
      </c>
      <c r="H60" s="171"/>
      <c r="I60" s="172"/>
    </row>
    <row r="61" spans="1:9" ht="12" customHeight="1" x14ac:dyDescent="0.25">
      <c r="A61" s="639"/>
      <c r="B61" s="327">
        <v>2</v>
      </c>
      <c r="C61" s="330" t="s">
        <v>56</v>
      </c>
      <c r="D61" s="149" t="s">
        <v>2734</v>
      </c>
      <c r="E61" s="185">
        <v>550</v>
      </c>
      <c r="F61" s="93">
        <f t="shared" si="0"/>
        <v>0.10099999999999999</v>
      </c>
      <c r="G61" s="6">
        <v>10.1</v>
      </c>
      <c r="H61" s="171"/>
      <c r="I61" s="172"/>
    </row>
    <row r="62" spans="1:9" ht="12" customHeight="1" x14ac:dyDescent="0.25">
      <c r="A62" s="639"/>
      <c r="B62" s="327">
        <v>3</v>
      </c>
      <c r="C62" s="177" t="s">
        <v>2943</v>
      </c>
      <c r="D62" s="149" t="s">
        <v>2735</v>
      </c>
      <c r="E62" s="185">
        <v>484</v>
      </c>
      <c r="F62" s="93">
        <f t="shared" si="0"/>
        <v>8.900000000000001E-2</v>
      </c>
      <c r="G62" s="6">
        <v>8.9</v>
      </c>
      <c r="H62" s="171"/>
      <c r="I62" s="172"/>
    </row>
    <row r="63" spans="1:9" ht="12" customHeight="1" x14ac:dyDescent="0.25">
      <c r="A63" s="639"/>
      <c r="B63" s="327">
        <v>4</v>
      </c>
      <c r="C63" s="330" t="s">
        <v>59</v>
      </c>
      <c r="D63" s="149" t="s">
        <v>2736</v>
      </c>
      <c r="E63" s="185">
        <v>322</v>
      </c>
      <c r="F63" s="93">
        <f t="shared" si="0"/>
        <v>5.9000000000000004E-2</v>
      </c>
      <c r="G63" s="6">
        <v>5.9</v>
      </c>
      <c r="H63" s="171"/>
      <c r="I63" s="172"/>
    </row>
    <row r="64" spans="1:9" ht="12" customHeight="1" x14ac:dyDescent="0.25">
      <c r="A64" s="640"/>
      <c r="B64" s="327">
        <v>5</v>
      </c>
      <c r="C64" s="330" t="s">
        <v>57</v>
      </c>
      <c r="D64" s="149" t="s">
        <v>2737</v>
      </c>
      <c r="E64" s="186">
        <v>297</v>
      </c>
      <c r="F64" s="94">
        <f t="shared" si="0"/>
        <v>5.5E-2</v>
      </c>
      <c r="G64" s="6">
        <v>5.5</v>
      </c>
      <c r="H64" s="171"/>
      <c r="I64" s="172"/>
    </row>
    <row r="65" spans="1:9" ht="12" customHeight="1" x14ac:dyDescent="0.25">
      <c r="A65" s="636" t="s">
        <v>2942</v>
      </c>
      <c r="B65" s="326">
        <v>1</v>
      </c>
      <c r="C65" s="90" t="s">
        <v>56</v>
      </c>
      <c r="D65" s="91" t="s">
        <v>2734</v>
      </c>
      <c r="E65" s="187">
        <v>575</v>
      </c>
      <c r="F65" s="93">
        <v>0.11600000000000001</v>
      </c>
      <c r="G65" s="6">
        <v>11.7</v>
      </c>
      <c r="H65" s="171"/>
      <c r="I65" s="172"/>
    </row>
    <row r="66" spans="1:9" ht="12" customHeight="1" x14ac:dyDescent="0.25">
      <c r="A66" s="637"/>
      <c r="B66" s="327">
        <v>2</v>
      </c>
      <c r="C66" s="328" t="s">
        <v>2943</v>
      </c>
      <c r="D66" s="92" t="s">
        <v>2735</v>
      </c>
      <c r="E66" s="187">
        <v>461</v>
      </c>
      <c r="F66" s="93">
        <f t="shared" si="0"/>
        <v>9.3000000000000013E-2</v>
      </c>
      <c r="G66" s="6">
        <v>9.3000000000000007</v>
      </c>
      <c r="H66" s="171"/>
      <c r="I66" s="172"/>
    </row>
    <row r="67" spans="1:9" ht="12" customHeight="1" x14ac:dyDescent="0.25">
      <c r="A67" s="637"/>
      <c r="B67" s="327">
        <v>3</v>
      </c>
      <c r="C67" s="177" t="s">
        <v>57</v>
      </c>
      <c r="D67" s="92" t="s">
        <v>2737</v>
      </c>
      <c r="E67" s="187">
        <v>343</v>
      </c>
      <c r="F67" s="93">
        <f t="shared" si="0"/>
        <v>6.9000000000000006E-2</v>
      </c>
      <c r="G67" s="6">
        <v>6.9</v>
      </c>
      <c r="H67" s="171"/>
      <c r="I67" s="172"/>
    </row>
    <row r="68" spans="1:9" ht="12" customHeight="1" x14ac:dyDescent="0.25">
      <c r="A68" s="637"/>
      <c r="B68" s="327">
        <v>4</v>
      </c>
      <c r="C68" s="328" t="s">
        <v>59</v>
      </c>
      <c r="D68" s="92" t="s">
        <v>2736</v>
      </c>
      <c r="E68" s="187">
        <v>315</v>
      </c>
      <c r="F68" s="93">
        <f t="shared" si="0"/>
        <v>6.4000000000000001E-2</v>
      </c>
      <c r="G68" s="6">
        <v>6.4</v>
      </c>
      <c r="H68" s="171"/>
      <c r="I68" s="172"/>
    </row>
    <row r="69" spans="1:9" ht="12" customHeight="1" x14ac:dyDescent="0.25">
      <c r="A69" s="637"/>
      <c r="B69" s="327">
        <v>5</v>
      </c>
      <c r="C69" s="328" t="s">
        <v>2944</v>
      </c>
      <c r="D69" s="92" t="s">
        <v>2733</v>
      </c>
      <c r="E69" s="187">
        <v>239</v>
      </c>
      <c r="F69" s="94">
        <f t="shared" si="0"/>
        <v>4.8000000000000001E-2</v>
      </c>
      <c r="G69" s="6">
        <v>4.8</v>
      </c>
      <c r="H69" s="171"/>
      <c r="I69" s="172"/>
    </row>
    <row r="70" spans="1:9" ht="12" customHeight="1" x14ac:dyDescent="0.25">
      <c r="A70" s="638" t="s">
        <v>2972</v>
      </c>
      <c r="B70" s="326">
        <v>1</v>
      </c>
      <c r="C70" s="331" t="s">
        <v>56</v>
      </c>
      <c r="D70" s="91" t="s">
        <v>2734</v>
      </c>
      <c r="E70" s="197">
        <v>519</v>
      </c>
      <c r="F70" s="93">
        <f t="shared" ref="F70:F109" si="1">G70/100</f>
        <v>0.11599999999999999</v>
      </c>
      <c r="G70" s="6">
        <v>11.6</v>
      </c>
      <c r="H70" s="171"/>
      <c r="I70" s="172"/>
    </row>
    <row r="71" spans="1:9" ht="12" customHeight="1" x14ac:dyDescent="0.25">
      <c r="A71" s="639"/>
      <c r="B71" s="327">
        <v>2</v>
      </c>
      <c r="C71" s="328" t="s">
        <v>2943</v>
      </c>
      <c r="D71" s="92" t="s">
        <v>2735</v>
      </c>
      <c r="E71" s="187">
        <v>418</v>
      </c>
      <c r="F71" s="93">
        <f t="shared" si="1"/>
        <v>9.4E-2</v>
      </c>
      <c r="G71" s="6">
        <v>9.4</v>
      </c>
      <c r="H71" s="171"/>
      <c r="I71" s="172"/>
    </row>
    <row r="72" spans="1:9" ht="12" customHeight="1" x14ac:dyDescent="0.25">
      <c r="A72" s="639"/>
      <c r="B72" s="327">
        <v>3</v>
      </c>
      <c r="C72" s="328" t="s">
        <v>57</v>
      </c>
      <c r="D72" s="92" t="s">
        <v>2737</v>
      </c>
      <c r="E72" s="187">
        <v>329</v>
      </c>
      <c r="F72" s="93">
        <f t="shared" si="1"/>
        <v>7.400000000000001E-2</v>
      </c>
      <c r="G72" s="6">
        <v>7.4</v>
      </c>
      <c r="H72" s="171"/>
      <c r="I72" s="172"/>
    </row>
    <row r="73" spans="1:9" ht="12" customHeight="1" x14ac:dyDescent="0.25">
      <c r="A73" s="639"/>
      <c r="B73" s="327">
        <v>4</v>
      </c>
      <c r="C73" s="328" t="s">
        <v>59</v>
      </c>
      <c r="D73" s="92" t="s">
        <v>2736</v>
      </c>
      <c r="E73" s="187">
        <v>279</v>
      </c>
      <c r="F73" s="93">
        <f t="shared" si="1"/>
        <v>6.3E-2</v>
      </c>
      <c r="G73" s="6">
        <v>6.3</v>
      </c>
      <c r="H73" s="171"/>
      <c r="I73" s="172"/>
    </row>
    <row r="74" spans="1:9" ht="12" customHeight="1" x14ac:dyDescent="0.25">
      <c r="A74" s="640"/>
      <c r="B74" s="327">
        <v>5</v>
      </c>
      <c r="C74" s="329" t="s">
        <v>58</v>
      </c>
      <c r="D74" s="147" t="s">
        <v>2851</v>
      </c>
      <c r="E74" s="276">
        <v>181</v>
      </c>
      <c r="F74" s="94">
        <f t="shared" si="1"/>
        <v>4.0999999999999995E-2</v>
      </c>
      <c r="G74" s="6">
        <v>4.0999999999999996</v>
      </c>
      <c r="H74" s="171"/>
      <c r="I74" s="172"/>
    </row>
    <row r="75" spans="1:9" ht="12" customHeight="1" x14ac:dyDescent="0.25">
      <c r="A75" s="638" t="s">
        <v>2980</v>
      </c>
      <c r="B75" s="326">
        <v>1</v>
      </c>
      <c r="C75" s="331" t="s">
        <v>56</v>
      </c>
      <c r="D75" s="91" t="s">
        <v>2734</v>
      </c>
      <c r="E75" s="187">
        <v>600</v>
      </c>
      <c r="F75" s="93">
        <f t="shared" si="1"/>
        <v>0.127</v>
      </c>
      <c r="G75" s="6">
        <v>12.7</v>
      </c>
      <c r="H75" s="171"/>
      <c r="I75" s="172"/>
    </row>
    <row r="76" spans="1:9" ht="12" customHeight="1" x14ac:dyDescent="0.25">
      <c r="A76" s="639"/>
      <c r="B76" s="327">
        <v>2</v>
      </c>
      <c r="C76" s="328" t="s">
        <v>2943</v>
      </c>
      <c r="D76" s="92" t="s">
        <v>2735</v>
      </c>
      <c r="E76" s="187">
        <v>424</v>
      </c>
      <c r="F76" s="93">
        <f t="shared" si="1"/>
        <v>0.09</v>
      </c>
      <c r="G76" s="6">
        <v>9</v>
      </c>
      <c r="H76" s="171"/>
      <c r="I76" s="172"/>
    </row>
    <row r="77" spans="1:9" ht="12" customHeight="1" x14ac:dyDescent="0.25">
      <c r="A77" s="639"/>
      <c r="B77" s="327">
        <v>3</v>
      </c>
      <c r="C77" s="332" t="s">
        <v>57</v>
      </c>
      <c r="D77" s="289" t="s">
        <v>2737</v>
      </c>
      <c r="E77" s="187">
        <v>330</v>
      </c>
      <c r="F77" s="93">
        <f t="shared" si="1"/>
        <v>7.0000000000000007E-2</v>
      </c>
      <c r="G77" s="6">
        <v>7</v>
      </c>
      <c r="H77" s="171"/>
      <c r="I77" s="172"/>
    </row>
    <row r="78" spans="1:9" ht="12" customHeight="1" x14ac:dyDescent="0.25">
      <c r="A78" s="639"/>
      <c r="B78" s="327">
        <v>4</v>
      </c>
      <c r="C78" s="332" t="s">
        <v>59</v>
      </c>
      <c r="D78" s="289" t="s">
        <v>2736</v>
      </c>
      <c r="E78" s="187">
        <v>280</v>
      </c>
      <c r="F78" s="93">
        <f t="shared" si="1"/>
        <v>5.9000000000000004E-2</v>
      </c>
      <c r="G78" s="6">
        <v>5.9</v>
      </c>
      <c r="H78" s="171"/>
      <c r="I78" s="172"/>
    </row>
    <row r="79" spans="1:9" ht="12" customHeight="1" x14ac:dyDescent="0.25">
      <c r="A79" s="640"/>
      <c r="B79" s="327">
        <v>5</v>
      </c>
      <c r="C79" s="332" t="s">
        <v>58</v>
      </c>
      <c r="D79" s="289" t="s">
        <v>2851</v>
      </c>
      <c r="E79" s="187">
        <v>195</v>
      </c>
      <c r="F79" s="94">
        <f t="shared" si="1"/>
        <v>4.0999999999999995E-2</v>
      </c>
      <c r="G79" s="6">
        <v>4.0999999999999996</v>
      </c>
      <c r="H79" s="171"/>
      <c r="I79" s="172"/>
    </row>
    <row r="80" spans="1:9" ht="12" customHeight="1" x14ac:dyDescent="0.25">
      <c r="A80" s="649" t="s">
        <v>2988</v>
      </c>
      <c r="B80" s="326">
        <v>1</v>
      </c>
      <c r="C80" s="90" t="s">
        <v>56</v>
      </c>
      <c r="D80" s="91" t="s">
        <v>2734</v>
      </c>
      <c r="E80" s="181">
        <v>511</v>
      </c>
      <c r="F80" s="93">
        <f t="shared" si="1"/>
        <v>0.109</v>
      </c>
      <c r="G80" s="6">
        <v>10.9</v>
      </c>
      <c r="H80" s="171"/>
      <c r="I80" s="172"/>
    </row>
    <row r="81" spans="1:9" ht="12" customHeight="1" x14ac:dyDescent="0.25">
      <c r="A81" s="637"/>
      <c r="B81" s="327">
        <v>2</v>
      </c>
      <c r="C81" s="343" t="s">
        <v>2943</v>
      </c>
      <c r="D81" s="92" t="s">
        <v>2735</v>
      </c>
      <c r="E81" s="182">
        <v>418</v>
      </c>
      <c r="F81" s="93">
        <f t="shared" si="1"/>
        <v>0.09</v>
      </c>
      <c r="G81" s="6">
        <v>9</v>
      </c>
      <c r="H81" s="171"/>
      <c r="I81" s="172"/>
    </row>
    <row r="82" spans="1:9" ht="12" customHeight="1" x14ac:dyDescent="0.25">
      <c r="A82" s="637"/>
      <c r="B82" s="327">
        <v>3</v>
      </c>
      <c r="C82" s="177" t="s">
        <v>57</v>
      </c>
      <c r="D82" s="92" t="s">
        <v>2737</v>
      </c>
      <c r="E82" s="182">
        <v>339</v>
      </c>
      <c r="F82" s="93">
        <f t="shared" si="1"/>
        <v>7.2999999999999995E-2</v>
      </c>
      <c r="G82" s="6">
        <v>7.3</v>
      </c>
      <c r="H82" s="171"/>
      <c r="I82" s="172"/>
    </row>
    <row r="83" spans="1:9" ht="12" customHeight="1" x14ac:dyDescent="0.25">
      <c r="A83" s="637"/>
      <c r="B83" s="327">
        <v>4</v>
      </c>
      <c r="C83" s="343" t="s">
        <v>59</v>
      </c>
      <c r="D83" s="92" t="s">
        <v>2736</v>
      </c>
      <c r="E83" s="182">
        <v>289</v>
      </c>
      <c r="F83" s="93">
        <f t="shared" si="1"/>
        <v>6.2E-2</v>
      </c>
      <c r="G83" s="6">
        <v>6.2</v>
      </c>
      <c r="H83" s="171"/>
      <c r="I83" s="172"/>
    </row>
    <row r="84" spans="1:9" ht="12" customHeight="1" x14ac:dyDescent="0.25">
      <c r="A84" s="650"/>
      <c r="B84" s="344">
        <v>5</v>
      </c>
      <c r="C84" s="329" t="s">
        <v>58</v>
      </c>
      <c r="D84" s="147" t="s">
        <v>2851</v>
      </c>
      <c r="E84" s="345">
        <v>205</v>
      </c>
      <c r="F84" s="94">
        <f t="shared" si="1"/>
        <v>4.4000000000000004E-2</v>
      </c>
      <c r="G84" s="6">
        <v>4.4000000000000004</v>
      </c>
      <c r="H84" s="171"/>
      <c r="I84" s="172"/>
    </row>
    <row r="85" spans="1:9" ht="12" customHeight="1" x14ac:dyDescent="0.25">
      <c r="A85" s="654" t="s">
        <v>2992</v>
      </c>
      <c r="B85" s="326">
        <v>1</v>
      </c>
      <c r="C85" s="331" t="s">
        <v>56</v>
      </c>
      <c r="D85" s="91" t="s">
        <v>2734</v>
      </c>
      <c r="E85" s="181">
        <v>579</v>
      </c>
      <c r="F85" s="93">
        <f t="shared" si="1"/>
        <v>0.11599999999999999</v>
      </c>
      <c r="G85" s="6">
        <v>11.6</v>
      </c>
      <c r="H85" s="171"/>
      <c r="I85" s="172"/>
    </row>
    <row r="86" spans="1:9" ht="12" customHeight="1" x14ac:dyDescent="0.25">
      <c r="A86" s="639"/>
      <c r="B86" s="327">
        <v>2</v>
      </c>
      <c r="C86" s="343" t="s">
        <v>2943</v>
      </c>
      <c r="D86" s="92" t="s">
        <v>2735</v>
      </c>
      <c r="E86" s="182">
        <v>505</v>
      </c>
      <c r="F86" s="93">
        <f t="shared" si="1"/>
        <v>0.10099999999999999</v>
      </c>
      <c r="G86" s="6">
        <v>10.1</v>
      </c>
      <c r="H86" s="171"/>
      <c r="I86" s="172"/>
    </row>
    <row r="87" spans="1:9" ht="12" customHeight="1" x14ac:dyDescent="0.25">
      <c r="A87" s="639"/>
      <c r="B87" s="327">
        <v>3</v>
      </c>
      <c r="C87" s="343" t="s">
        <v>57</v>
      </c>
      <c r="D87" s="92" t="s">
        <v>2737</v>
      </c>
      <c r="E87" s="182">
        <v>297</v>
      </c>
      <c r="F87" s="93">
        <f t="shared" si="1"/>
        <v>0.06</v>
      </c>
      <c r="G87" s="6">
        <v>6</v>
      </c>
      <c r="H87" s="171"/>
      <c r="I87" s="172"/>
    </row>
    <row r="88" spans="1:9" ht="12" customHeight="1" x14ac:dyDescent="0.25">
      <c r="A88" s="639"/>
      <c r="B88" s="327">
        <v>4</v>
      </c>
      <c r="C88" s="343" t="s">
        <v>59</v>
      </c>
      <c r="D88" s="92" t="s">
        <v>2736</v>
      </c>
      <c r="E88" s="182">
        <v>286</v>
      </c>
      <c r="F88" s="93">
        <f t="shared" si="1"/>
        <v>5.7000000000000002E-2</v>
      </c>
      <c r="G88" s="6">
        <v>5.7</v>
      </c>
      <c r="H88" s="171"/>
      <c r="I88" s="172"/>
    </row>
    <row r="89" spans="1:9" ht="12" customHeight="1" x14ac:dyDescent="0.25">
      <c r="A89" s="640"/>
      <c r="B89" s="344">
        <v>5</v>
      </c>
      <c r="C89" s="329" t="s">
        <v>58</v>
      </c>
      <c r="D89" s="147" t="s">
        <v>2851</v>
      </c>
      <c r="E89" s="345">
        <v>224</v>
      </c>
      <c r="F89" s="94">
        <f t="shared" si="1"/>
        <v>4.4999999999999998E-2</v>
      </c>
      <c r="G89" s="6">
        <v>4.5</v>
      </c>
      <c r="H89" s="171"/>
      <c r="I89" s="172"/>
    </row>
    <row r="90" spans="1:9" ht="12" customHeight="1" x14ac:dyDescent="0.25">
      <c r="A90" s="651" t="s">
        <v>3005</v>
      </c>
      <c r="B90" s="326">
        <v>1</v>
      </c>
      <c r="C90" s="328" t="s">
        <v>56</v>
      </c>
      <c r="D90" s="92" t="s">
        <v>2734</v>
      </c>
      <c r="E90" s="183">
        <v>556</v>
      </c>
      <c r="F90" s="93">
        <f t="shared" si="1"/>
        <v>0.11199999999999999</v>
      </c>
      <c r="G90" s="6">
        <v>11.2</v>
      </c>
      <c r="H90" s="171"/>
      <c r="I90" s="172"/>
    </row>
    <row r="91" spans="1:9" ht="12" customHeight="1" x14ac:dyDescent="0.25">
      <c r="A91" s="639"/>
      <c r="B91" s="327">
        <v>2</v>
      </c>
      <c r="C91" s="328" t="s">
        <v>2943</v>
      </c>
      <c r="D91" s="92" t="s">
        <v>2735</v>
      </c>
      <c r="E91" s="183">
        <v>511</v>
      </c>
      <c r="F91" s="93">
        <f t="shared" si="1"/>
        <v>0.10300000000000001</v>
      </c>
      <c r="G91" s="6">
        <v>10.3</v>
      </c>
      <c r="H91" s="171"/>
      <c r="I91" s="172"/>
    </row>
    <row r="92" spans="1:9" ht="12" customHeight="1" x14ac:dyDescent="0.25">
      <c r="A92" s="639"/>
      <c r="B92" s="327">
        <v>3</v>
      </c>
      <c r="C92" s="328" t="s">
        <v>57</v>
      </c>
      <c r="D92" s="92" t="s">
        <v>2737</v>
      </c>
      <c r="E92" s="183">
        <v>339</v>
      </c>
      <c r="F92" s="93">
        <f t="shared" si="1"/>
        <v>6.8000000000000005E-2</v>
      </c>
      <c r="G92" s="6">
        <v>6.8</v>
      </c>
      <c r="H92" s="171"/>
      <c r="I92" s="172"/>
    </row>
    <row r="93" spans="1:9" ht="12" customHeight="1" x14ac:dyDescent="0.25">
      <c r="A93" s="639"/>
      <c r="B93" s="327">
        <v>4</v>
      </c>
      <c r="C93" s="343" t="s">
        <v>59</v>
      </c>
      <c r="D93" s="92" t="s">
        <v>2736</v>
      </c>
      <c r="E93" s="182">
        <v>314</v>
      </c>
      <c r="F93" s="93">
        <f t="shared" si="1"/>
        <v>6.3E-2</v>
      </c>
      <c r="G93" s="6">
        <v>6.3</v>
      </c>
      <c r="H93" s="171"/>
      <c r="I93" s="172"/>
    </row>
    <row r="94" spans="1:9" ht="12" customHeight="1" x14ac:dyDescent="0.25">
      <c r="A94" s="640"/>
      <c r="B94" s="344">
        <v>5</v>
      </c>
      <c r="C94" s="329" t="s">
        <v>58</v>
      </c>
      <c r="D94" s="147" t="s">
        <v>2851</v>
      </c>
      <c r="E94" s="345">
        <v>214</v>
      </c>
      <c r="F94" s="94">
        <f t="shared" si="1"/>
        <v>4.2999999999999997E-2</v>
      </c>
      <c r="G94" s="6">
        <v>4.3</v>
      </c>
      <c r="H94" s="171"/>
      <c r="I94" s="172"/>
    </row>
    <row r="95" spans="1:9" ht="12" customHeight="1" x14ac:dyDescent="0.25">
      <c r="A95" s="651" t="s">
        <v>3006</v>
      </c>
      <c r="B95" s="327">
        <v>1</v>
      </c>
      <c r="C95" s="328" t="s">
        <v>56</v>
      </c>
      <c r="D95" s="92" t="s">
        <v>2734</v>
      </c>
      <c r="E95" s="183">
        <v>523</v>
      </c>
      <c r="F95" s="93">
        <v>9.7000000000000003E-2</v>
      </c>
      <c r="G95" s="6">
        <v>9.8000000000000007</v>
      </c>
      <c r="H95" s="171"/>
      <c r="I95" s="172"/>
    </row>
    <row r="96" spans="1:9" ht="12" customHeight="1" x14ac:dyDescent="0.25">
      <c r="A96" s="639"/>
      <c r="B96" s="327">
        <v>2</v>
      </c>
      <c r="C96" s="328" t="s">
        <v>2943</v>
      </c>
      <c r="D96" s="92" t="s">
        <v>2735</v>
      </c>
      <c r="E96" s="183">
        <v>506</v>
      </c>
      <c r="F96" s="93">
        <f t="shared" si="1"/>
        <v>9.4E-2</v>
      </c>
      <c r="G96" s="6">
        <v>9.4</v>
      </c>
      <c r="H96" s="171"/>
      <c r="I96" s="172"/>
    </row>
    <row r="97" spans="1:9" ht="12" customHeight="1" x14ac:dyDescent="0.25">
      <c r="A97" s="639"/>
      <c r="B97" s="327">
        <v>3</v>
      </c>
      <c r="C97" s="328" t="s">
        <v>2944</v>
      </c>
      <c r="D97" s="92" t="s">
        <v>2733</v>
      </c>
      <c r="E97" s="183">
        <v>494</v>
      </c>
      <c r="F97" s="93">
        <f t="shared" si="1"/>
        <v>9.1999999999999998E-2</v>
      </c>
      <c r="G97" s="6">
        <v>9.1999999999999993</v>
      </c>
      <c r="H97" s="171"/>
      <c r="I97" s="172"/>
    </row>
    <row r="98" spans="1:9" ht="12" customHeight="1" x14ac:dyDescent="0.25">
      <c r="A98" s="639"/>
      <c r="B98" s="327">
        <v>4</v>
      </c>
      <c r="C98" s="343" t="s">
        <v>57</v>
      </c>
      <c r="D98" s="92" t="s">
        <v>2737</v>
      </c>
      <c r="E98" s="182">
        <v>318</v>
      </c>
      <c r="F98" s="93">
        <f t="shared" si="1"/>
        <v>5.9000000000000004E-2</v>
      </c>
      <c r="G98" s="6">
        <v>5.9</v>
      </c>
      <c r="H98" s="171"/>
      <c r="I98" s="172"/>
    </row>
    <row r="99" spans="1:9" ht="12" customHeight="1" x14ac:dyDescent="0.25">
      <c r="A99" s="640"/>
      <c r="B99" s="344">
        <v>5</v>
      </c>
      <c r="C99" s="329" t="s">
        <v>59</v>
      </c>
      <c r="D99" s="147" t="s">
        <v>2736</v>
      </c>
      <c r="E99" s="345">
        <v>314</v>
      </c>
      <c r="F99" s="94">
        <f t="shared" si="1"/>
        <v>5.7999999999999996E-2</v>
      </c>
      <c r="G99" s="6">
        <v>5.8</v>
      </c>
      <c r="H99" s="171"/>
      <c r="I99" s="172"/>
    </row>
    <row r="100" spans="1:9" ht="12" customHeight="1" x14ac:dyDescent="0.25">
      <c r="A100" s="651" t="s">
        <v>3009</v>
      </c>
      <c r="B100" s="327">
        <v>1</v>
      </c>
      <c r="C100" s="328" t="s">
        <v>2943</v>
      </c>
      <c r="D100" s="92" t="s">
        <v>2735</v>
      </c>
      <c r="E100" s="183">
        <v>589</v>
      </c>
      <c r="F100" s="93">
        <f t="shared" si="1"/>
        <v>0.1</v>
      </c>
      <c r="G100" s="6">
        <v>10</v>
      </c>
      <c r="H100" s="171"/>
      <c r="I100" s="172"/>
    </row>
    <row r="101" spans="1:9" ht="12" customHeight="1" x14ac:dyDescent="0.25">
      <c r="A101" s="639"/>
      <c r="B101" s="327">
        <v>2</v>
      </c>
      <c r="C101" s="328" t="s">
        <v>56</v>
      </c>
      <c r="D101" s="92" t="s">
        <v>2734</v>
      </c>
      <c r="E101" s="183">
        <v>587</v>
      </c>
      <c r="F101" s="93">
        <f t="shared" si="1"/>
        <v>0.1</v>
      </c>
      <c r="G101" s="6">
        <v>10</v>
      </c>
      <c r="H101" s="171"/>
      <c r="I101" s="172"/>
    </row>
    <row r="102" spans="1:9" ht="12" customHeight="1" x14ac:dyDescent="0.25">
      <c r="A102" s="639"/>
      <c r="B102" s="327">
        <v>3</v>
      </c>
      <c r="C102" s="328" t="s">
        <v>2944</v>
      </c>
      <c r="D102" s="92" t="s">
        <v>2733</v>
      </c>
      <c r="E102" s="183">
        <v>490</v>
      </c>
      <c r="F102" s="93">
        <f t="shared" si="1"/>
        <v>8.3000000000000004E-2</v>
      </c>
      <c r="G102" s="6">
        <v>8.3000000000000007</v>
      </c>
      <c r="H102" s="171"/>
      <c r="I102" s="172"/>
    </row>
    <row r="103" spans="1:9" ht="12" customHeight="1" x14ac:dyDescent="0.25">
      <c r="A103" s="639"/>
      <c r="B103" s="327">
        <v>4</v>
      </c>
      <c r="C103" s="343" t="s">
        <v>57</v>
      </c>
      <c r="D103" s="92" t="s">
        <v>2737</v>
      </c>
      <c r="E103" s="182">
        <v>349</v>
      </c>
      <c r="F103" s="93">
        <f t="shared" si="1"/>
        <v>5.9000000000000004E-2</v>
      </c>
      <c r="G103" s="6">
        <v>5.9</v>
      </c>
      <c r="H103" s="171"/>
      <c r="I103" s="172"/>
    </row>
    <row r="104" spans="1:9" ht="12" customHeight="1" x14ac:dyDescent="0.25">
      <c r="A104" s="640"/>
      <c r="B104" s="344">
        <v>5</v>
      </c>
      <c r="C104" s="329" t="s">
        <v>59</v>
      </c>
      <c r="D104" s="147" t="s">
        <v>2736</v>
      </c>
      <c r="E104" s="345">
        <v>332</v>
      </c>
      <c r="F104" s="94">
        <f t="shared" si="1"/>
        <v>5.7000000000000002E-2</v>
      </c>
      <c r="G104" s="6">
        <v>5.7</v>
      </c>
      <c r="H104" s="171"/>
      <c r="I104" s="172"/>
    </row>
    <row r="105" spans="1:9" ht="12" customHeight="1" x14ac:dyDescent="0.25">
      <c r="A105" s="651" t="s">
        <v>3012</v>
      </c>
      <c r="B105" s="327">
        <v>1</v>
      </c>
      <c r="C105" s="343" t="s">
        <v>56</v>
      </c>
      <c r="D105" s="92" t="s">
        <v>2734</v>
      </c>
      <c r="E105" s="182">
        <v>590</v>
      </c>
      <c r="F105" s="93">
        <v>0.107</v>
      </c>
      <c r="G105" s="6">
        <v>10.5</v>
      </c>
      <c r="H105" s="171"/>
      <c r="I105" s="172"/>
    </row>
    <row r="106" spans="1:9" ht="12" customHeight="1" x14ac:dyDescent="0.25">
      <c r="A106" s="639"/>
      <c r="B106" s="327">
        <v>2</v>
      </c>
      <c r="C106" s="328" t="s">
        <v>2943</v>
      </c>
      <c r="D106" s="92" t="s">
        <v>2735</v>
      </c>
      <c r="E106" s="182">
        <v>572</v>
      </c>
      <c r="F106" s="93">
        <v>0.10299999999999999</v>
      </c>
      <c r="G106" s="6">
        <v>10.4</v>
      </c>
      <c r="H106" s="171"/>
      <c r="I106" s="172"/>
    </row>
    <row r="107" spans="1:9" ht="12" customHeight="1" x14ac:dyDescent="0.25">
      <c r="A107" s="639"/>
      <c r="B107" s="327">
        <v>3</v>
      </c>
      <c r="C107" s="343" t="s">
        <v>59</v>
      </c>
      <c r="D107" s="92" t="s">
        <v>2736</v>
      </c>
      <c r="E107" s="182">
        <v>353</v>
      </c>
      <c r="F107" s="93">
        <v>6.4000000000000001E-2</v>
      </c>
      <c r="G107" s="6">
        <v>6.5</v>
      </c>
      <c r="H107" s="171"/>
      <c r="I107" s="172"/>
    </row>
    <row r="108" spans="1:9" ht="12" customHeight="1" x14ac:dyDescent="0.25">
      <c r="A108" s="639"/>
      <c r="B108" s="327">
        <v>4</v>
      </c>
      <c r="C108" s="343" t="s">
        <v>57</v>
      </c>
      <c r="D108" s="92" t="s">
        <v>2737</v>
      </c>
      <c r="E108" s="182">
        <v>344</v>
      </c>
      <c r="F108" s="93">
        <v>6.2E-2</v>
      </c>
      <c r="G108" s="6">
        <v>6.4</v>
      </c>
      <c r="H108" s="171"/>
      <c r="I108" s="172"/>
    </row>
    <row r="109" spans="1:9" ht="12" customHeight="1" x14ac:dyDescent="0.25">
      <c r="A109" s="640"/>
      <c r="B109" s="344">
        <v>5</v>
      </c>
      <c r="C109" s="329" t="s">
        <v>2944</v>
      </c>
      <c r="D109" s="147" t="s">
        <v>2733</v>
      </c>
      <c r="E109" s="345">
        <v>331</v>
      </c>
      <c r="F109" s="94">
        <f t="shared" si="1"/>
        <v>0.06</v>
      </c>
      <c r="G109" s="6">
        <v>6</v>
      </c>
      <c r="H109" s="171"/>
      <c r="I109" s="172"/>
    </row>
    <row r="110" spans="1:9" ht="12" customHeight="1" x14ac:dyDescent="0.25">
      <c r="A110" s="651" t="s">
        <v>3018</v>
      </c>
      <c r="B110" s="327">
        <v>1</v>
      </c>
      <c r="C110" s="343" t="s">
        <v>2943</v>
      </c>
      <c r="D110" s="92" t="s">
        <v>2735</v>
      </c>
      <c r="E110" s="182">
        <v>653</v>
      </c>
      <c r="F110" s="93">
        <v>0.113</v>
      </c>
      <c r="G110" s="6"/>
      <c r="H110" s="171"/>
      <c r="I110" s="172"/>
    </row>
    <row r="111" spans="1:9" ht="12" customHeight="1" x14ac:dyDescent="0.25">
      <c r="A111" s="639"/>
      <c r="B111" s="327">
        <v>2</v>
      </c>
      <c r="C111" s="343" t="s">
        <v>56</v>
      </c>
      <c r="D111" s="92" t="s">
        <v>2734</v>
      </c>
      <c r="E111" s="182">
        <v>620</v>
      </c>
      <c r="F111" s="93">
        <v>0.108</v>
      </c>
      <c r="G111" s="6"/>
      <c r="H111" s="171"/>
      <c r="I111" s="172"/>
    </row>
    <row r="112" spans="1:9" ht="12" customHeight="1" x14ac:dyDescent="0.25">
      <c r="A112" s="639"/>
      <c r="B112" s="327">
        <v>3</v>
      </c>
      <c r="C112" s="343" t="s">
        <v>59</v>
      </c>
      <c r="D112" s="92" t="s">
        <v>2736</v>
      </c>
      <c r="E112" s="182">
        <v>398</v>
      </c>
      <c r="F112" s="93">
        <v>6.9000000000000006E-2</v>
      </c>
      <c r="G112" s="6"/>
      <c r="H112" s="171"/>
      <c r="I112" s="172"/>
    </row>
    <row r="113" spans="1:13" ht="12" customHeight="1" x14ac:dyDescent="0.25">
      <c r="A113" s="639"/>
      <c r="B113" s="327">
        <v>4</v>
      </c>
      <c r="C113" s="343" t="s">
        <v>57</v>
      </c>
      <c r="D113" s="92" t="s">
        <v>2737</v>
      </c>
      <c r="E113" s="182">
        <v>337</v>
      </c>
      <c r="F113" s="93">
        <v>5.8999999999999997E-2</v>
      </c>
      <c r="G113" s="6"/>
      <c r="H113" s="171"/>
      <c r="I113" s="172"/>
    </row>
    <row r="114" spans="1:13" ht="12" customHeight="1" x14ac:dyDescent="0.25">
      <c r="A114" s="640"/>
      <c r="B114" s="344">
        <v>5</v>
      </c>
      <c r="C114" s="329" t="s">
        <v>58</v>
      </c>
      <c r="D114" s="147" t="s">
        <v>2851</v>
      </c>
      <c r="E114" s="345">
        <v>312</v>
      </c>
      <c r="F114" s="94">
        <v>5.3999999999999999E-2</v>
      </c>
      <c r="G114" s="6"/>
      <c r="H114" s="171"/>
      <c r="I114" s="172"/>
    </row>
    <row r="115" spans="1:13" ht="12" customHeight="1" x14ac:dyDescent="0.25">
      <c r="A115" s="649" t="s">
        <v>3026</v>
      </c>
      <c r="B115" s="327">
        <v>1</v>
      </c>
      <c r="C115" s="177" t="s">
        <v>56</v>
      </c>
      <c r="D115" s="92" t="s">
        <v>2734</v>
      </c>
      <c r="E115" s="182">
        <v>12401</v>
      </c>
      <c r="F115" s="93">
        <v>0.106</v>
      </c>
      <c r="G115" s="6">
        <v>10.5</v>
      </c>
      <c r="H115" s="171"/>
      <c r="I115" s="172"/>
    </row>
    <row r="116" spans="1:13" ht="12" customHeight="1" x14ac:dyDescent="0.25">
      <c r="A116" s="637"/>
      <c r="B116" s="327">
        <v>2</v>
      </c>
      <c r="C116" s="328" t="s">
        <v>2943</v>
      </c>
      <c r="D116" s="92" t="s">
        <v>2735</v>
      </c>
      <c r="E116" s="182">
        <v>11181</v>
      </c>
      <c r="F116" s="93">
        <v>9.5000000000000001E-2</v>
      </c>
      <c r="G116" s="6">
        <v>9.5</v>
      </c>
      <c r="H116" s="171"/>
      <c r="I116" s="172"/>
    </row>
    <row r="117" spans="1:13" ht="12" customHeight="1" x14ac:dyDescent="0.25">
      <c r="A117" s="637"/>
      <c r="B117" s="327">
        <v>3</v>
      </c>
      <c r="C117" s="177" t="s">
        <v>2944</v>
      </c>
      <c r="D117" s="92" t="s">
        <v>2733</v>
      </c>
      <c r="E117" s="183">
        <v>10862</v>
      </c>
      <c r="F117" s="93">
        <v>9.2999999999999999E-2</v>
      </c>
      <c r="G117" s="6">
        <v>9.4</v>
      </c>
      <c r="H117" s="171"/>
      <c r="I117" s="172"/>
    </row>
    <row r="118" spans="1:13" ht="12" customHeight="1" x14ac:dyDescent="0.25">
      <c r="A118" s="637"/>
      <c r="B118" s="327">
        <v>4</v>
      </c>
      <c r="C118" s="328" t="s">
        <v>57</v>
      </c>
      <c r="D118" s="92" t="s">
        <v>2737</v>
      </c>
      <c r="E118" s="183">
        <v>7158</v>
      </c>
      <c r="F118" s="93">
        <v>6.0999999999999999E-2</v>
      </c>
      <c r="G118" s="6">
        <v>6.1</v>
      </c>
      <c r="H118" s="171"/>
      <c r="I118" s="172"/>
    </row>
    <row r="119" spans="1:13" ht="12" customHeight="1" x14ac:dyDescent="0.25">
      <c r="A119" s="637"/>
      <c r="B119" s="327">
        <v>5</v>
      </c>
      <c r="C119" s="328" t="s">
        <v>59</v>
      </c>
      <c r="D119" s="92" t="s">
        <v>2736</v>
      </c>
      <c r="E119" s="183">
        <v>7074</v>
      </c>
      <c r="F119" s="93">
        <v>0.06</v>
      </c>
      <c r="G119" s="6">
        <v>6</v>
      </c>
      <c r="H119" s="171"/>
      <c r="I119" s="172"/>
    </row>
    <row r="120" spans="1:13" ht="12" customHeight="1" x14ac:dyDescent="0.25">
      <c r="A120" s="320"/>
      <c r="B120" s="325"/>
      <c r="C120" s="146"/>
      <c r="D120" s="92"/>
      <c r="E120" s="183"/>
      <c r="F120" s="93"/>
      <c r="G120" s="6"/>
      <c r="H120" s="171"/>
      <c r="I120" s="172"/>
    </row>
    <row r="121" spans="1:13" ht="12" customHeight="1" x14ac:dyDescent="0.25">
      <c r="H121" s="171"/>
      <c r="I121" s="172"/>
    </row>
    <row r="122" spans="1:13" ht="12" customHeight="1" x14ac:dyDescent="0.25">
      <c r="A122" s="13" t="s">
        <v>55</v>
      </c>
      <c r="H122" s="171"/>
      <c r="I122" s="172"/>
    </row>
    <row r="123" spans="1:13" ht="12" customHeight="1" x14ac:dyDescent="0.25">
      <c r="A123" s="538" t="s">
        <v>85</v>
      </c>
      <c r="B123" s="538"/>
      <c r="C123" s="538"/>
      <c r="D123" s="538"/>
      <c r="E123" s="538"/>
      <c r="F123" s="538"/>
      <c r="H123" s="171"/>
      <c r="I123" s="172"/>
    </row>
    <row r="124" spans="1:13" s="42" customFormat="1" ht="12" customHeight="1" x14ac:dyDescent="0.25">
      <c r="A124" s="641" t="str">
        <f>CONCATENATE("2) Figures are for deaths occurring between 1st March 2020 and ",Contents!A33," 2021. Figures only include deaths that were registered by ",Contents!A34,". More information on registration delays can be found on the NRS website.")</f>
        <v>2) Figures are for deaths occurring between 1st March 2020 and 31st December 2021. Figures only include deaths that were registered by 13th January 2022. More information on registration delays can be found on the NRS website.</v>
      </c>
      <c r="B124" s="641"/>
      <c r="C124" s="641"/>
      <c r="D124" s="641"/>
      <c r="E124" s="641"/>
      <c r="F124" s="641"/>
      <c r="G124" s="41"/>
      <c r="H124" s="171"/>
      <c r="I124" s="172"/>
      <c r="J124" s="41"/>
      <c r="K124" s="41"/>
      <c r="L124" s="41"/>
      <c r="M124" s="41"/>
    </row>
    <row r="125" spans="1:13" ht="12" customHeight="1" x14ac:dyDescent="0.25">
      <c r="A125" s="641"/>
      <c r="B125" s="641"/>
      <c r="C125" s="641"/>
      <c r="D125" s="641"/>
      <c r="E125" s="641"/>
      <c r="F125" s="641"/>
      <c r="H125" s="171"/>
      <c r="I125" s="172"/>
    </row>
    <row r="126" spans="1:13" ht="12" customHeight="1" x14ac:dyDescent="0.25">
      <c r="A126" s="41"/>
      <c r="B126" s="41"/>
      <c r="C126" s="41"/>
      <c r="D126" s="41"/>
      <c r="E126" s="41"/>
      <c r="F126" s="41"/>
      <c r="H126" s="171"/>
      <c r="I126" s="172"/>
    </row>
    <row r="127" spans="1:13" ht="12" customHeight="1" x14ac:dyDescent="0.25">
      <c r="A127" s="538" t="s">
        <v>3016</v>
      </c>
      <c r="B127" s="538"/>
      <c r="H127" s="171"/>
      <c r="I127" s="172"/>
    </row>
    <row r="128" spans="1:13" ht="12" customHeight="1" x14ac:dyDescent="0.25">
      <c r="H128" s="171"/>
      <c r="I128" s="172"/>
    </row>
    <row r="129" spans="2:9" ht="15" x14ac:dyDescent="0.25">
      <c r="B129" s="36"/>
      <c r="C129" s="36"/>
      <c r="H129" s="171"/>
      <c r="I129" s="172"/>
    </row>
    <row r="130" spans="2:9" ht="15" x14ac:dyDescent="0.25">
      <c r="B130" s="36"/>
      <c r="C130" s="36"/>
      <c r="H130" s="171"/>
      <c r="I130" s="172"/>
    </row>
    <row r="131" spans="2:9" ht="15" x14ac:dyDescent="0.25">
      <c r="B131" s="36"/>
      <c r="C131" s="36"/>
      <c r="H131" s="171"/>
      <c r="I131" s="172"/>
    </row>
    <row r="132" spans="2:9" ht="15" x14ac:dyDescent="0.25">
      <c r="B132" s="36"/>
      <c r="C132" s="36"/>
      <c r="H132" s="171"/>
      <c r="I132" s="172"/>
    </row>
    <row r="133" spans="2:9" ht="15" x14ac:dyDescent="0.25">
      <c r="B133" s="36"/>
      <c r="C133" s="36"/>
      <c r="H133" s="171"/>
      <c r="I133" s="172"/>
    </row>
    <row r="134" spans="2:9" ht="15" x14ac:dyDescent="0.25">
      <c r="B134" s="36"/>
      <c r="C134" s="36"/>
      <c r="H134" s="171"/>
      <c r="I134" s="172"/>
    </row>
    <row r="135" spans="2:9" ht="15" x14ac:dyDescent="0.25">
      <c r="B135" s="36"/>
      <c r="C135" s="36"/>
      <c r="H135" s="171"/>
      <c r="I135" s="172"/>
    </row>
    <row r="136" spans="2:9" ht="15" x14ac:dyDescent="0.25">
      <c r="H136" s="171"/>
      <c r="I136" s="172"/>
    </row>
    <row r="137" spans="2:9" ht="15" x14ac:dyDescent="0.25">
      <c r="H137" s="171"/>
      <c r="I137" s="172"/>
    </row>
  </sheetData>
  <sortState ref="A22:E26">
    <sortCondition descending="1" ref="A10:A14"/>
  </sortState>
  <mergeCells count="33">
    <mergeCell ref="A35:A39"/>
    <mergeCell ref="A55:A59"/>
    <mergeCell ref="A100:A104"/>
    <mergeCell ref="A105:A109"/>
    <mergeCell ref="A127:B127"/>
    <mergeCell ref="A10:A14"/>
    <mergeCell ref="A15:A19"/>
    <mergeCell ref="A70:A74"/>
    <mergeCell ref="A75:A79"/>
    <mergeCell ref="A115:A119"/>
    <mergeCell ref="A85:A89"/>
    <mergeCell ref="A90:A94"/>
    <mergeCell ref="A95:A99"/>
    <mergeCell ref="A110:A114"/>
    <mergeCell ref="A20:A24"/>
    <mergeCell ref="A65:A69"/>
    <mergeCell ref="A30:A34"/>
    <mergeCell ref="A5:A9"/>
    <mergeCell ref="A45:A49"/>
    <mergeCell ref="G1:H1"/>
    <mergeCell ref="A123:F123"/>
    <mergeCell ref="A124:F125"/>
    <mergeCell ref="F3:F4"/>
    <mergeCell ref="A3:A4"/>
    <mergeCell ref="B3:B4"/>
    <mergeCell ref="C3:C4"/>
    <mergeCell ref="D3:D4"/>
    <mergeCell ref="E3:E4"/>
    <mergeCell ref="A25:A29"/>
    <mergeCell ref="A40:A44"/>
    <mergeCell ref="A50:A54"/>
    <mergeCell ref="A80:A84"/>
    <mergeCell ref="A60:A64"/>
  </mergeCells>
  <hyperlinks>
    <hyperlink ref="G1" location="Contents!A1" display="back to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showGridLines="0" zoomScaleNormal="100" workbookViewId="0">
      <selection sqref="A1:H1"/>
    </sheetView>
  </sheetViews>
  <sheetFormatPr defaultColWidth="9.140625" defaultRowHeight="12.75" x14ac:dyDescent="0.2"/>
  <cols>
    <col min="1" max="1" width="9.5703125" style="42" customWidth="1"/>
    <col min="2" max="2" width="54.5703125" style="43" bestFit="1" customWidth="1"/>
    <col min="3" max="4" width="16.140625" style="42" customWidth="1"/>
    <col min="5" max="7" width="9.140625" style="42"/>
    <col min="8" max="8" width="26.140625" style="42" customWidth="1"/>
    <col min="9" max="16384" width="9.140625" style="42"/>
  </cols>
  <sheetData>
    <row r="1" spans="1:11" ht="18" customHeight="1" x14ac:dyDescent="0.25">
      <c r="A1" s="482" t="str">
        <f>CONCATENATE("Figure 7: Main pre-existing medical condition in deaths involving COVID-19, between 1st March 2020 and ", Contents!A33," 2021¹ ²")</f>
        <v>Figure 7: Main pre-existing medical condition in deaths involving COVID-19, between 1st March 2020 and 31st December 2021¹ ²</v>
      </c>
      <c r="B1" s="482"/>
      <c r="C1" s="482"/>
      <c r="D1" s="482"/>
      <c r="E1" s="482"/>
      <c r="F1" s="482"/>
      <c r="G1" s="482"/>
      <c r="H1" s="482"/>
      <c r="J1" s="507" t="s">
        <v>69</v>
      </c>
      <c r="K1" s="507"/>
    </row>
    <row r="2" spans="1:11" ht="15" customHeight="1" x14ac:dyDescent="0.25">
      <c r="A2" s="57"/>
      <c r="B2" s="57"/>
      <c r="C2" s="57"/>
      <c r="D2" s="57"/>
      <c r="F2" s="59"/>
      <c r="G2" s="59"/>
    </row>
    <row r="3" spans="1:11" ht="15" customHeight="1" x14ac:dyDescent="0.2">
      <c r="A3" s="667" t="s">
        <v>49</v>
      </c>
      <c r="B3" s="665" t="s">
        <v>60</v>
      </c>
      <c r="C3" s="663" t="s">
        <v>86</v>
      </c>
      <c r="D3" s="663" t="s">
        <v>87</v>
      </c>
    </row>
    <row r="4" spans="1:11" x14ac:dyDescent="0.2">
      <c r="A4" s="668"/>
      <c r="B4" s="666"/>
      <c r="C4" s="664"/>
      <c r="D4" s="664"/>
    </row>
    <row r="5" spans="1:11" x14ac:dyDescent="0.2">
      <c r="A5" s="669" t="s">
        <v>51</v>
      </c>
      <c r="B5" s="169" t="s">
        <v>61</v>
      </c>
      <c r="C5" s="173">
        <v>26</v>
      </c>
      <c r="D5" s="81">
        <f>C5/C$11</f>
        <v>8.7542087542087546E-2</v>
      </c>
    </row>
    <row r="6" spans="1:11" x14ac:dyDescent="0.2">
      <c r="A6" s="670"/>
      <c r="B6" s="52" t="s">
        <v>63</v>
      </c>
      <c r="C6" s="173">
        <v>20</v>
      </c>
      <c r="D6" s="82">
        <f t="shared" ref="D6:D10" si="0">C6/C$11</f>
        <v>6.7340067340067339E-2</v>
      </c>
    </row>
    <row r="7" spans="1:11" x14ac:dyDescent="0.2">
      <c r="A7" s="670"/>
      <c r="B7" s="52" t="s">
        <v>64</v>
      </c>
      <c r="C7" s="173">
        <v>21</v>
      </c>
      <c r="D7" s="82">
        <f t="shared" si="0"/>
        <v>7.0707070707070704E-2</v>
      </c>
    </row>
    <row r="8" spans="1:11" x14ac:dyDescent="0.2">
      <c r="A8" s="670"/>
      <c r="B8" s="189" t="s">
        <v>2943</v>
      </c>
      <c r="C8" s="173">
        <v>30</v>
      </c>
      <c r="D8" s="82">
        <f t="shared" si="0"/>
        <v>0.10101010101010101</v>
      </c>
    </row>
    <row r="9" spans="1:11" x14ac:dyDescent="0.2">
      <c r="A9" s="670"/>
      <c r="B9" s="52" t="s">
        <v>56</v>
      </c>
      <c r="C9" s="173">
        <v>51</v>
      </c>
      <c r="D9" s="82">
        <f t="shared" si="0"/>
        <v>0.17171717171717171</v>
      </c>
    </row>
    <row r="10" spans="1:11" x14ac:dyDescent="0.2">
      <c r="A10" s="670"/>
      <c r="B10" s="52" t="s">
        <v>58</v>
      </c>
      <c r="C10" s="173">
        <v>53</v>
      </c>
      <c r="D10" s="82">
        <f t="shared" si="0"/>
        <v>0.17845117845117844</v>
      </c>
    </row>
    <row r="11" spans="1:11" x14ac:dyDescent="0.2">
      <c r="A11" s="670"/>
      <c r="B11" s="52" t="s">
        <v>62</v>
      </c>
      <c r="C11" s="174">
        <v>297</v>
      </c>
      <c r="D11" s="83"/>
    </row>
    <row r="12" spans="1:11" x14ac:dyDescent="0.2">
      <c r="A12" s="662" t="s">
        <v>52</v>
      </c>
      <c r="B12" s="169" t="s">
        <v>61</v>
      </c>
      <c r="C12" s="173">
        <v>216</v>
      </c>
      <c r="D12" s="81">
        <f>C12/C$18</f>
        <v>8.6193136472466084E-2</v>
      </c>
      <c r="F12" s="138"/>
    </row>
    <row r="13" spans="1:11" x14ac:dyDescent="0.2">
      <c r="A13" s="656"/>
      <c r="B13" s="52" t="s">
        <v>65</v>
      </c>
      <c r="C13" s="173">
        <v>110</v>
      </c>
      <c r="D13" s="82">
        <f t="shared" ref="D13:D17" si="1">C13/C$18</f>
        <v>4.3894652833200321E-2</v>
      </c>
    </row>
    <row r="14" spans="1:11" x14ac:dyDescent="0.2">
      <c r="A14" s="656"/>
      <c r="B14" s="52" t="s">
        <v>59</v>
      </c>
      <c r="C14" s="173">
        <v>152</v>
      </c>
      <c r="D14" s="82">
        <f t="shared" si="1"/>
        <v>6.0654429369513166E-2</v>
      </c>
    </row>
    <row r="15" spans="1:11" x14ac:dyDescent="0.2">
      <c r="A15" s="656"/>
      <c r="B15" s="52" t="s">
        <v>58</v>
      </c>
      <c r="C15" s="173">
        <v>279</v>
      </c>
      <c r="D15" s="82">
        <f t="shared" si="1"/>
        <v>0.11133280127693536</v>
      </c>
    </row>
    <row r="16" spans="1:11" x14ac:dyDescent="0.2">
      <c r="A16" s="656"/>
      <c r="B16" s="52" t="s">
        <v>56</v>
      </c>
      <c r="C16" s="173">
        <v>317</v>
      </c>
      <c r="D16" s="82">
        <f t="shared" si="1"/>
        <v>0.12649640861931366</v>
      </c>
    </row>
    <row r="17" spans="1:4" x14ac:dyDescent="0.2">
      <c r="A17" s="656"/>
      <c r="B17" s="189" t="s">
        <v>2943</v>
      </c>
      <c r="C17" s="173">
        <v>782</v>
      </c>
      <c r="D17" s="82">
        <f t="shared" si="1"/>
        <v>0.3120510774142059</v>
      </c>
    </row>
    <row r="18" spans="1:4" x14ac:dyDescent="0.2">
      <c r="A18" s="656"/>
      <c r="B18" s="52" t="s">
        <v>62</v>
      </c>
      <c r="C18" s="174">
        <v>2506</v>
      </c>
      <c r="D18" s="82"/>
    </row>
    <row r="19" spans="1:4" x14ac:dyDescent="0.2">
      <c r="A19" s="662" t="s">
        <v>150</v>
      </c>
      <c r="B19" s="169" t="s">
        <v>61</v>
      </c>
      <c r="C19" s="173">
        <v>88</v>
      </c>
      <c r="D19" s="81">
        <f>C19/C$25</f>
        <v>7.4829931972789115E-2</v>
      </c>
    </row>
    <row r="20" spans="1:4" x14ac:dyDescent="0.2">
      <c r="A20" s="656"/>
      <c r="B20" s="335" t="s">
        <v>2738</v>
      </c>
      <c r="C20" s="173">
        <v>55</v>
      </c>
      <c r="D20" s="82">
        <f t="shared" ref="D20:D23" si="2">C20/C$25</f>
        <v>4.6768707482993201E-2</v>
      </c>
    </row>
    <row r="21" spans="1:4" x14ac:dyDescent="0.2">
      <c r="A21" s="656"/>
      <c r="B21" s="52" t="s">
        <v>59</v>
      </c>
      <c r="C21" s="173">
        <v>65</v>
      </c>
      <c r="D21" s="82">
        <f t="shared" si="2"/>
        <v>5.5272108843537414E-2</v>
      </c>
    </row>
    <row r="22" spans="1:4" x14ac:dyDescent="0.2">
      <c r="A22" s="656"/>
      <c r="B22" s="52" t="s">
        <v>58</v>
      </c>
      <c r="C22" s="173">
        <v>89</v>
      </c>
      <c r="D22" s="82">
        <f t="shared" si="2"/>
        <v>7.5680272108843538E-2</v>
      </c>
    </row>
    <row r="23" spans="1:4" x14ac:dyDescent="0.2">
      <c r="A23" s="656"/>
      <c r="B23" s="52" t="s">
        <v>56</v>
      </c>
      <c r="C23" s="173">
        <v>135</v>
      </c>
      <c r="D23" s="82">
        <f t="shared" si="2"/>
        <v>0.11479591836734694</v>
      </c>
    </row>
    <row r="24" spans="1:4" x14ac:dyDescent="0.2">
      <c r="A24" s="656"/>
      <c r="B24" s="189" t="s">
        <v>2943</v>
      </c>
      <c r="C24" s="173">
        <v>442</v>
      </c>
      <c r="D24" s="82">
        <f>C24/C$25</f>
        <v>0.37585034013605439</v>
      </c>
    </row>
    <row r="25" spans="1:4" x14ac:dyDescent="0.2">
      <c r="A25" s="657"/>
      <c r="B25" s="53" t="s">
        <v>62</v>
      </c>
      <c r="C25" s="174">
        <v>1176</v>
      </c>
      <c r="D25" s="88"/>
    </row>
    <row r="26" spans="1:4" x14ac:dyDescent="0.2">
      <c r="A26" s="662" t="s">
        <v>2749</v>
      </c>
      <c r="B26" s="169" t="s">
        <v>61</v>
      </c>
      <c r="C26" s="173">
        <v>14</v>
      </c>
      <c r="D26" s="81">
        <f>C26/C$32</f>
        <v>7.1065989847715741E-2</v>
      </c>
    </row>
    <row r="27" spans="1:4" x14ac:dyDescent="0.2">
      <c r="A27" s="656"/>
      <c r="B27" s="52" t="s">
        <v>64</v>
      </c>
      <c r="C27" s="173">
        <v>11</v>
      </c>
      <c r="D27" s="82">
        <f>C27/C$32</f>
        <v>5.5837563451776651E-2</v>
      </c>
    </row>
    <row r="28" spans="1:4" x14ac:dyDescent="0.2">
      <c r="A28" s="656"/>
      <c r="B28" s="52" t="s">
        <v>59</v>
      </c>
      <c r="C28" s="173">
        <v>12</v>
      </c>
      <c r="D28" s="82">
        <f t="shared" ref="D28:D31" si="3">C28/C$32</f>
        <v>6.0913705583756347E-2</v>
      </c>
    </row>
    <row r="29" spans="1:4" x14ac:dyDescent="0.2">
      <c r="A29" s="656"/>
      <c r="B29" s="52" t="s">
        <v>58</v>
      </c>
      <c r="C29" s="173">
        <v>18</v>
      </c>
      <c r="D29" s="82">
        <f t="shared" si="3"/>
        <v>9.1370558375634514E-2</v>
      </c>
    </row>
    <row r="30" spans="1:4" x14ac:dyDescent="0.2">
      <c r="A30" s="656"/>
      <c r="B30" s="52" t="s">
        <v>56</v>
      </c>
      <c r="C30" s="173">
        <v>25</v>
      </c>
      <c r="D30" s="82">
        <f t="shared" si="3"/>
        <v>0.12690355329949238</v>
      </c>
    </row>
    <row r="31" spans="1:4" x14ac:dyDescent="0.2">
      <c r="A31" s="656"/>
      <c r="B31" s="189" t="s">
        <v>2943</v>
      </c>
      <c r="C31" s="173">
        <v>56</v>
      </c>
      <c r="D31" s="82">
        <f t="shared" si="3"/>
        <v>0.28426395939086296</v>
      </c>
    </row>
    <row r="32" spans="1:4" x14ac:dyDescent="0.2">
      <c r="A32" s="657"/>
      <c r="B32" s="53" t="s">
        <v>62</v>
      </c>
      <c r="C32" s="174">
        <v>197</v>
      </c>
      <c r="D32" s="88"/>
    </row>
    <row r="33" spans="1:4" x14ac:dyDescent="0.2">
      <c r="A33" s="662" t="s">
        <v>2754</v>
      </c>
      <c r="B33" s="169" t="s">
        <v>61</v>
      </c>
      <c r="C33" s="173">
        <v>1</v>
      </c>
      <c r="D33" s="81">
        <f>C33/C$39</f>
        <v>2.7027027027027029E-2</v>
      </c>
    </row>
    <row r="34" spans="1:4" x14ac:dyDescent="0.2">
      <c r="A34" s="656"/>
      <c r="B34" s="52" t="s">
        <v>2756</v>
      </c>
      <c r="C34" s="173">
        <v>2</v>
      </c>
      <c r="D34" s="82">
        <f t="shared" ref="D34:D38" si="4">C34/C$39</f>
        <v>5.4054054054054057E-2</v>
      </c>
    </row>
    <row r="35" spans="1:4" x14ac:dyDescent="0.2">
      <c r="A35" s="656"/>
      <c r="B35" s="52" t="s">
        <v>59</v>
      </c>
      <c r="C35" s="173">
        <v>3</v>
      </c>
      <c r="D35" s="82">
        <f t="shared" si="4"/>
        <v>8.1081081081081086E-2</v>
      </c>
    </row>
    <row r="36" spans="1:4" x14ac:dyDescent="0.2">
      <c r="A36" s="656"/>
      <c r="B36" s="52" t="s">
        <v>58</v>
      </c>
      <c r="C36" s="173">
        <v>4</v>
      </c>
      <c r="D36" s="82">
        <f t="shared" si="4"/>
        <v>0.10810810810810811</v>
      </c>
    </row>
    <row r="37" spans="1:4" x14ac:dyDescent="0.2">
      <c r="A37" s="656"/>
      <c r="B37" s="189" t="s">
        <v>2943</v>
      </c>
      <c r="C37" s="173">
        <v>9</v>
      </c>
      <c r="D37" s="82">
        <f t="shared" si="4"/>
        <v>0.24324324324324326</v>
      </c>
    </row>
    <row r="38" spans="1:4" x14ac:dyDescent="0.2">
      <c r="A38" s="656"/>
      <c r="B38" s="52" t="s">
        <v>56</v>
      </c>
      <c r="C38" s="173">
        <v>10</v>
      </c>
      <c r="D38" s="82">
        <f t="shared" si="4"/>
        <v>0.27027027027027029</v>
      </c>
    </row>
    <row r="39" spans="1:4" x14ac:dyDescent="0.2">
      <c r="A39" s="657"/>
      <c r="B39" s="53" t="s">
        <v>62</v>
      </c>
      <c r="C39" s="174">
        <v>37</v>
      </c>
      <c r="D39" s="88"/>
    </row>
    <row r="40" spans="1:4" x14ac:dyDescent="0.2">
      <c r="A40" s="662" t="s">
        <v>2761</v>
      </c>
      <c r="B40" s="169" t="s">
        <v>61</v>
      </c>
      <c r="C40" s="173">
        <v>1</v>
      </c>
      <c r="D40" s="81">
        <f>C40/C$39</f>
        <v>2.7027027027027029E-2</v>
      </c>
    </row>
    <row r="41" spans="1:4" x14ac:dyDescent="0.2">
      <c r="A41" s="656"/>
      <c r="B41" s="52" t="s">
        <v>58</v>
      </c>
      <c r="C41" s="173">
        <v>2</v>
      </c>
      <c r="D41" s="82">
        <f t="shared" ref="D41:D45" si="5">C41/C$39</f>
        <v>5.4054054054054057E-2</v>
      </c>
    </row>
    <row r="42" spans="1:4" x14ac:dyDescent="0.2">
      <c r="A42" s="656"/>
      <c r="B42" s="52" t="s">
        <v>64</v>
      </c>
      <c r="C42" s="173">
        <v>2</v>
      </c>
      <c r="D42" s="82">
        <f t="shared" si="5"/>
        <v>5.4054054054054057E-2</v>
      </c>
    </row>
    <row r="43" spans="1:4" x14ac:dyDescent="0.2">
      <c r="A43" s="656"/>
      <c r="B43" s="52" t="s">
        <v>59</v>
      </c>
      <c r="C43" s="173">
        <v>2</v>
      </c>
      <c r="D43" s="82">
        <f t="shared" si="5"/>
        <v>5.4054054054054057E-2</v>
      </c>
    </row>
    <row r="44" spans="1:4" x14ac:dyDescent="0.2">
      <c r="A44" s="656"/>
      <c r="B44" s="52" t="s">
        <v>56</v>
      </c>
      <c r="C44" s="173">
        <v>3</v>
      </c>
      <c r="D44" s="82">
        <f t="shared" si="5"/>
        <v>8.1081081081081086E-2</v>
      </c>
    </row>
    <row r="45" spans="1:4" x14ac:dyDescent="0.2">
      <c r="A45" s="656"/>
      <c r="B45" s="189" t="s">
        <v>2943</v>
      </c>
      <c r="C45" s="173">
        <v>7</v>
      </c>
      <c r="D45" s="82">
        <f t="shared" si="5"/>
        <v>0.1891891891891892</v>
      </c>
    </row>
    <row r="46" spans="1:4" x14ac:dyDescent="0.2">
      <c r="A46" s="657"/>
      <c r="B46" s="53" t="s">
        <v>62</v>
      </c>
      <c r="C46" s="174">
        <v>19</v>
      </c>
      <c r="D46" s="88"/>
    </row>
    <row r="47" spans="1:4" x14ac:dyDescent="0.2">
      <c r="A47" s="662" t="s">
        <v>2850</v>
      </c>
      <c r="B47" s="169" t="s">
        <v>61</v>
      </c>
      <c r="C47" s="173">
        <v>4</v>
      </c>
      <c r="D47" s="81">
        <f>C47/C$53</f>
        <v>9.0909090909090912E-2</v>
      </c>
    </row>
    <row r="48" spans="1:4" x14ac:dyDescent="0.2">
      <c r="A48" s="656"/>
      <c r="B48" s="52" t="s">
        <v>2738</v>
      </c>
      <c r="C48" s="173">
        <v>3</v>
      </c>
      <c r="D48" s="82">
        <f t="shared" ref="D48:D52" si="6">C48/C$53</f>
        <v>6.8181818181818177E-2</v>
      </c>
    </row>
    <row r="49" spans="1:4" x14ac:dyDescent="0.2">
      <c r="A49" s="656"/>
      <c r="B49" s="52" t="s">
        <v>63</v>
      </c>
      <c r="C49" s="173">
        <v>3</v>
      </c>
      <c r="D49" s="82">
        <f t="shared" si="6"/>
        <v>6.8181818181818177E-2</v>
      </c>
    </row>
    <row r="50" spans="1:4" x14ac:dyDescent="0.2">
      <c r="A50" s="656"/>
      <c r="B50" s="52" t="s">
        <v>58</v>
      </c>
      <c r="C50" s="173">
        <v>5</v>
      </c>
      <c r="D50" s="82">
        <f t="shared" si="6"/>
        <v>0.11363636363636363</v>
      </c>
    </row>
    <row r="51" spans="1:4" x14ac:dyDescent="0.2">
      <c r="A51" s="656"/>
      <c r="B51" s="52" t="s">
        <v>56</v>
      </c>
      <c r="C51" s="173">
        <v>7</v>
      </c>
      <c r="D51" s="82">
        <f t="shared" si="6"/>
        <v>0.15909090909090909</v>
      </c>
    </row>
    <row r="52" spans="1:4" x14ac:dyDescent="0.2">
      <c r="A52" s="656"/>
      <c r="B52" s="189" t="s">
        <v>2943</v>
      </c>
      <c r="C52" s="173">
        <v>10</v>
      </c>
      <c r="D52" s="82">
        <f t="shared" si="6"/>
        <v>0.22727272727272727</v>
      </c>
    </row>
    <row r="53" spans="1:4" x14ac:dyDescent="0.2">
      <c r="A53" s="657"/>
      <c r="B53" s="53" t="s">
        <v>62</v>
      </c>
      <c r="C53" s="174">
        <v>44</v>
      </c>
      <c r="D53" s="88"/>
    </row>
    <row r="54" spans="1:4" x14ac:dyDescent="0.2">
      <c r="A54" s="662" t="s">
        <v>2867</v>
      </c>
      <c r="B54" s="169" t="s">
        <v>61</v>
      </c>
      <c r="C54" s="173">
        <v>29</v>
      </c>
      <c r="D54" s="81">
        <f>C54/C$60</f>
        <v>5.9548254620123205E-2</v>
      </c>
    </row>
    <row r="55" spans="1:4" x14ac:dyDescent="0.2">
      <c r="A55" s="656"/>
      <c r="B55" s="52" t="s">
        <v>63</v>
      </c>
      <c r="C55" s="173">
        <v>32</v>
      </c>
      <c r="D55" s="82">
        <f t="shared" ref="D55:D59" si="7">C55/C$60</f>
        <v>6.5708418891170434E-2</v>
      </c>
    </row>
    <row r="56" spans="1:4" x14ac:dyDescent="0.2">
      <c r="A56" s="656"/>
      <c r="B56" s="52" t="s">
        <v>59</v>
      </c>
      <c r="C56" s="173">
        <v>38</v>
      </c>
      <c r="D56" s="82">
        <f t="shared" si="7"/>
        <v>7.8028747433264892E-2</v>
      </c>
    </row>
    <row r="57" spans="1:4" x14ac:dyDescent="0.2">
      <c r="A57" s="656"/>
      <c r="B57" s="52" t="s">
        <v>58</v>
      </c>
      <c r="C57" s="173">
        <v>69</v>
      </c>
      <c r="D57" s="82">
        <f t="shared" si="7"/>
        <v>0.14168377823408623</v>
      </c>
    </row>
    <row r="58" spans="1:4" x14ac:dyDescent="0.2">
      <c r="A58" s="656"/>
      <c r="B58" s="52" t="s">
        <v>56</v>
      </c>
      <c r="C58" s="173">
        <v>69</v>
      </c>
      <c r="D58" s="82">
        <f t="shared" si="7"/>
        <v>0.14168377823408623</v>
      </c>
    </row>
    <row r="59" spans="1:4" x14ac:dyDescent="0.2">
      <c r="A59" s="656"/>
      <c r="B59" s="189" t="s">
        <v>2943</v>
      </c>
      <c r="C59" s="173">
        <v>92</v>
      </c>
      <c r="D59" s="82">
        <f t="shared" si="7"/>
        <v>0.18891170431211499</v>
      </c>
    </row>
    <row r="60" spans="1:4" x14ac:dyDescent="0.2">
      <c r="A60" s="657"/>
      <c r="B60" s="53" t="s">
        <v>62</v>
      </c>
      <c r="C60" s="174">
        <v>487</v>
      </c>
      <c r="D60" s="88"/>
    </row>
    <row r="61" spans="1:4" x14ac:dyDescent="0.2">
      <c r="A61" s="662" t="s">
        <v>2898</v>
      </c>
      <c r="B61" s="169" t="s">
        <v>61</v>
      </c>
      <c r="C61" s="173">
        <v>42</v>
      </c>
      <c r="D61" s="82">
        <f>C61/C$67</f>
        <v>3.9033457249070633E-2</v>
      </c>
    </row>
    <row r="62" spans="1:4" x14ac:dyDescent="0.2">
      <c r="A62" s="656"/>
      <c r="B62" s="52" t="s">
        <v>59</v>
      </c>
      <c r="C62" s="173">
        <v>82</v>
      </c>
      <c r="D62" s="82">
        <f t="shared" ref="D62:D66" si="8">C62/C$67</f>
        <v>7.6208178438661706E-2</v>
      </c>
    </row>
    <row r="63" spans="1:4" x14ac:dyDescent="0.2">
      <c r="A63" s="656"/>
      <c r="B63" s="52" t="s">
        <v>64</v>
      </c>
      <c r="C63" s="173">
        <v>91</v>
      </c>
      <c r="D63" s="82">
        <f t="shared" si="8"/>
        <v>8.4572490706319697E-2</v>
      </c>
    </row>
    <row r="64" spans="1:4" x14ac:dyDescent="0.2">
      <c r="A64" s="656"/>
      <c r="B64" s="52" t="s">
        <v>58</v>
      </c>
      <c r="C64" s="173">
        <v>127</v>
      </c>
      <c r="D64" s="82">
        <f t="shared" si="8"/>
        <v>0.11802973977695168</v>
      </c>
    </row>
    <row r="65" spans="1:4" x14ac:dyDescent="0.2">
      <c r="A65" s="656"/>
      <c r="B65" s="52" t="s">
        <v>56</v>
      </c>
      <c r="C65" s="173">
        <v>182</v>
      </c>
      <c r="D65" s="82">
        <f t="shared" si="8"/>
        <v>0.16914498141263939</v>
      </c>
    </row>
    <row r="66" spans="1:4" x14ac:dyDescent="0.2">
      <c r="A66" s="656"/>
      <c r="B66" s="189" t="s">
        <v>2943</v>
      </c>
      <c r="C66" s="173">
        <v>225</v>
      </c>
      <c r="D66" s="82">
        <f t="shared" si="8"/>
        <v>0.20910780669144982</v>
      </c>
    </row>
    <row r="67" spans="1:4" x14ac:dyDescent="0.2">
      <c r="A67" s="657"/>
      <c r="B67" s="53" t="s">
        <v>62</v>
      </c>
      <c r="C67" s="174">
        <v>1076</v>
      </c>
      <c r="D67" s="88"/>
    </row>
    <row r="68" spans="1:4" x14ac:dyDescent="0.2">
      <c r="A68" s="662" t="s">
        <v>2900</v>
      </c>
      <c r="B68" s="169" t="s">
        <v>61</v>
      </c>
      <c r="C68" s="173">
        <v>47</v>
      </c>
      <c r="D68" s="82">
        <f>C68/C$74</f>
        <v>4.6305418719211823E-2</v>
      </c>
    </row>
    <row r="69" spans="1:4" x14ac:dyDescent="0.2">
      <c r="A69" s="656"/>
      <c r="B69" s="165" t="s">
        <v>59</v>
      </c>
      <c r="C69" s="173">
        <v>63</v>
      </c>
      <c r="D69" s="82">
        <f t="shared" ref="D69:D73" si="9">C69/C$74</f>
        <v>6.2068965517241378E-2</v>
      </c>
    </row>
    <row r="70" spans="1:4" x14ac:dyDescent="0.2">
      <c r="A70" s="656"/>
      <c r="B70" s="52" t="s">
        <v>58</v>
      </c>
      <c r="C70" s="173">
        <v>97</v>
      </c>
      <c r="D70" s="82">
        <f t="shared" si="9"/>
        <v>9.556650246305419E-2</v>
      </c>
    </row>
    <row r="71" spans="1:4" x14ac:dyDescent="0.2">
      <c r="A71" s="656"/>
      <c r="B71" s="52" t="s">
        <v>64</v>
      </c>
      <c r="C71" s="173">
        <v>107</v>
      </c>
      <c r="D71" s="82">
        <f t="shared" si="9"/>
        <v>0.10541871921182266</v>
      </c>
    </row>
    <row r="72" spans="1:4" x14ac:dyDescent="0.2">
      <c r="A72" s="656"/>
      <c r="B72" s="52" t="s">
        <v>56</v>
      </c>
      <c r="C72" s="173">
        <v>155</v>
      </c>
      <c r="D72" s="82">
        <f t="shared" si="9"/>
        <v>0.15270935960591134</v>
      </c>
    </row>
    <row r="73" spans="1:4" x14ac:dyDescent="0.2">
      <c r="A73" s="656"/>
      <c r="B73" s="189" t="s">
        <v>2943</v>
      </c>
      <c r="C73" s="173">
        <v>268</v>
      </c>
      <c r="D73" s="82">
        <f t="shared" si="9"/>
        <v>0.26403940886699506</v>
      </c>
    </row>
    <row r="74" spans="1:4" x14ac:dyDescent="0.2">
      <c r="A74" s="657"/>
      <c r="B74" s="53" t="s">
        <v>62</v>
      </c>
      <c r="C74" s="174">
        <v>1015</v>
      </c>
      <c r="D74" s="88"/>
    </row>
    <row r="75" spans="1:4" x14ac:dyDescent="0.2">
      <c r="A75" s="142"/>
      <c r="B75" s="169" t="s">
        <v>61</v>
      </c>
      <c r="C75" s="173">
        <v>130</v>
      </c>
      <c r="D75" s="82">
        <f>C75/C81</f>
        <v>7.3612684031710077E-2</v>
      </c>
    </row>
    <row r="76" spans="1:4" x14ac:dyDescent="0.2">
      <c r="A76" s="142"/>
      <c r="B76" s="52" t="s">
        <v>59</v>
      </c>
      <c r="C76" s="173">
        <v>127</v>
      </c>
      <c r="D76" s="82">
        <f>C76/C81</f>
        <v>7.1913929784824457E-2</v>
      </c>
    </row>
    <row r="77" spans="1:4" x14ac:dyDescent="0.2">
      <c r="A77" s="142"/>
      <c r="B77" s="52" t="s">
        <v>64</v>
      </c>
      <c r="C77" s="173">
        <v>168</v>
      </c>
      <c r="D77" s="82">
        <f>C77/C81</f>
        <v>9.5130237825594557E-2</v>
      </c>
    </row>
    <row r="78" spans="1:4" x14ac:dyDescent="0.2">
      <c r="A78" s="144" t="s">
        <v>2910</v>
      </c>
      <c r="B78" s="52" t="s">
        <v>56</v>
      </c>
      <c r="C78" s="173">
        <v>213</v>
      </c>
      <c r="D78" s="82">
        <f>C78/C81</f>
        <v>0.12061155152887883</v>
      </c>
    </row>
    <row r="79" spans="1:4" x14ac:dyDescent="0.2">
      <c r="A79" s="142"/>
      <c r="B79" s="52" t="s">
        <v>58</v>
      </c>
      <c r="C79" s="173">
        <v>221</v>
      </c>
      <c r="D79" s="82">
        <f>C79/C81</f>
        <v>0.12514156285390712</v>
      </c>
    </row>
    <row r="80" spans="1:4" x14ac:dyDescent="0.2">
      <c r="A80" s="142"/>
      <c r="B80" s="189" t="s">
        <v>2943</v>
      </c>
      <c r="C80" s="173">
        <v>374</v>
      </c>
      <c r="D80" s="82">
        <f>C80/C81</f>
        <v>0.21177802944507362</v>
      </c>
    </row>
    <row r="81" spans="1:8" x14ac:dyDescent="0.2">
      <c r="A81" s="160"/>
      <c r="B81" s="53" t="s">
        <v>62</v>
      </c>
      <c r="C81" s="174">
        <v>1766</v>
      </c>
      <c r="D81" s="88"/>
      <c r="H81" s="138"/>
    </row>
    <row r="82" spans="1:8" x14ac:dyDescent="0.2">
      <c r="A82" s="159"/>
      <c r="B82" s="168" t="s">
        <v>61</v>
      </c>
      <c r="C82" s="173">
        <v>60</v>
      </c>
      <c r="D82" s="82">
        <f>C82/$C$88</f>
        <v>5.6285178236397747E-2</v>
      </c>
      <c r="H82" s="138"/>
    </row>
    <row r="83" spans="1:8" x14ac:dyDescent="0.2">
      <c r="A83" s="159"/>
      <c r="B83" s="163" t="s">
        <v>59</v>
      </c>
      <c r="C83" s="173">
        <v>87</v>
      </c>
      <c r="D83" s="82">
        <f t="shared" ref="D83:D87" si="10">C83/$C$88</f>
        <v>8.1613508442776733E-2</v>
      </c>
      <c r="H83" s="138"/>
    </row>
    <row r="84" spans="1:8" x14ac:dyDescent="0.2">
      <c r="A84" s="159"/>
      <c r="B84" s="163" t="s">
        <v>58</v>
      </c>
      <c r="C84" s="173">
        <v>147</v>
      </c>
      <c r="D84" s="82">
        <f t="shared" si="10"/>
        <v>0.13789868667917449</v>
      </c>
      <c r="H84" s="138"/>
    </row>
    <row r="85" spans="1:8" x14ac:dyDescent="0.2">
      <c r="A85" s="162" t="s">
        <v>2938</v>
      </c>
      <c r="B85" s="163" t="s">
        <v>64</v>
      </c>
      <c r="C85" s="173">
        <v>148</v>
      </c>
      <c r="D85" s="82">
        <f>C85/$C$88</f>
        <v>0.13883677298311445</v>
      </c>
      <c r="H85" s="138"/>
    </row>
    <row r="86" spans="1:8" x14ac:dyDescent="0.2">
      <c r="A86" s="159"/>
      <c r="B86" s="189" t="s">
        <v>2943</v>
      </c>
      <c r="C86" s="173">
        <v>159</v>
      </c>
      <c r="D86" s="82">
        <f t="shared" si="10"/>
        <v>0.14915572232645402</v>
      </c>
      <c r="H86" s="138"/>
    </row>
    <row r="87" spans="1:8" x14ac:dyDescent="0.2">
      <c r="A87" s="159"/>
      <c r="B87" s="163" t="s">
        <v>56</v>
      </c>
      <c r="C87" s="173">
        <v>169</v>
      </c>
      <c r="D87" s="82">
        <f t="shared" si="10"/>
        <v>0.15853658536585366</v>
      </c>
      <c r="H87" s="138"/>
    </row>
    <row r="88" spans="1:8" x14ac:dyDescent="0.2">
      <c r="A88" s="159"/>
      <c r="B88" s="167" t="s">
        <v>62</v>
      </c>
      <c r="C88" s="174">
        <v>1066</v>
      </c>
      <c r="D88" s="88"/>
      <c r="H88" s="138"/>
    </row>
    <row r="89" spans="1:8" x14ac:dyDescent="0.2">
      <c r="A89" s="178"/>
      <c r="B89" s="168" t="s">
        <v>61</v>
      </c>
      <c r="C89" s="173">
        <v>24</v>
      </c>
      <c r="D89" s="82">
        <f>C89/$C$95</f>
        <v>7.407407407407407E-2</v>
      </c>
      <c r="H89" s="138"/>
    </row>
    <row r="90" spans="1:8" x14ac:dyDescent="0.2">
      <c r="A90" s="179"/>
      <c r="B90" s="163" t="s">
        <v>59</v>
      </c>
      <c r="C90" s="173">
        <v>26</v>
      </c>
      <c r="D90" s="82">
        <f t="shared" ref="D90:D94" si="11">C90/$C$95</f>
        <v>8.0246913580246909E-2</v>
      </c>
      <c r="H90" s="138"/>
    </row>
    <row r="91" spans="1:8" x14ac:dyDescent="0.2">
      <c r="A91" s="179"/>
      <c r="B91" s="163" t="s">
        <v>58</v>
      </c>
      <c r="C91" s="173">
        <v>39</v>
      </c>
      <c r="D91" s="82">
        <f t="shared" si="11"/>
        <v>0.12037037037037036</v>
      </c>
      <c r="H91" s="138"/>
    </row>
    <row r="92" spans="1:8" x14ac:dyDescent="0.2">
      <c r="A92" s="188" t="s">
        <v>2945</v>
      </c>
      <c r="B92" s="189" t="s">
        <v>56</v>
      </c>
      <c r="C92" s="173">
        <v>43</v>
      </c>
      <c r="D92" s="82">
        <f t="shared" si="11"/>
        <v>0.13271604938271606</v>
      </c>
      <c r="H92" s="138"/>
    </row>
    <row r="93" spans="1:8" x14ac:dyDescent="0.2">
      <c r="A93" s="179"/>
      <c r="B93" s="52" t="s">
        <v>2943</v>
      </c>
      <c r="C93" s="173">
        <v>43</v>
      </c>
      <c r="D93" s="82">
        <f t="shared" si="11"/>
        <v>0.13271604938271606</v>
      </c>
      <c r="H93" s="138"/>
    </row>
    <row r="94" spans="1:8" x14ac:dyDescent="0.2">
      <c r="A94" s="179"/>
      <c r="B94" s="163" t="s">
        <v>64</v>
      </c>
      <c r="C94" s="173">
        <v>48</v>
      </c>
      <c r="D94" s="82">
        <f t="shared" si="11"/>
        <v>0.14814814814814814</v>
      </c>
      <c r="H94" s="138"/>
    </row>
    <row r="95" spans="1:8" x14ac:dyDescent="0.2">
      <c r="A95" s="195"/>
      <c r="B95" s="167" t="s">
        <v>62</v>
      </c>
      <c r="C95" s="174">
        <v>324</v>
      </c>
      <c r="D95" s="88"/>
      <c r="H95" s="138"/>
    </row>
    <row r="96" spans="1:8" x14ac:dyDescent="0.2">
      <c r="A96" s="662" t="s">
        <v>52</v>
      </c>
      <c r="B96" s="168" t="s">
        <v>61</v>
      </c>
      <c r="C96" s="173">
        <v>6</v>
      </c>
      <c r="D96" s="82">
        <f>C96/C102</f>
        <v>6.5934065934065936E-2</v>
      </c>
      <c r="H96" s="138"/>
    </row>
    <row r="97" spans="1:8" x14ac:dyDescent="0.2">
      <c r="A97" s="656"/>
      <c r="B97" s="168" t="s">
        <v>64</v>
      </c>
      <c r="C97" s="173">
        <v>9</v>
      </c>
      <c r="D97" s="82">
        <f>C97/C102</f>
        <v>9.8901098901098897E-2</v>
      </c>
      <c r="H97" s="138"/>
    </row>
    <row r="98" spans="1:8" x14ac:dyDescent="0.2">
      <c r="A98" s="656"/>
      <c r="B98" s="168" t="s">
        <v>59</v>
      </c>
      <c r="C98" s="173">
        <v>10</v>
      </c>
      <c r="D98" s="82">
        <f>C98/C102</f>
        <v>0.10989010989010989</v>
      </c>
      <c r="H98" s="138"/>
    </row>
    <row r="99" spans="1:8" x14ac:dyDescent="0.2">
      <c r="A99" s="656"/>
      <c r="B99" s="168" t="s">
        <v>56</v>
      </c>
      <c r="C99" s="173">
        <v>11</v>
      </c>
      <c r="D99" s="82">
        <f>C99/C102</f>
        <v>0.12087912087912088</v>
      </c>
      <c r="H99" s="138"/>
    </row>
    <row r="100" spans="1:8" x14ac:dyDescent="0.2">
      <c r="A100" s="656"/>
      <c r="B100" s="168" t="s">
        <v>58</v>
      </c>
      <c r="C100" s="173">
        <v>13</v>
      </c>
      <c r="D100" s="82">
        <f>C100/C102</f>
        <v>0.14285714285714285</v>
      </c>
      <c r="H100" s="138"/>
    </row>
    <row r="101" spans="1:8" x14ac:dyDescent="0.2">
      <c r="A101" s="656"/>
      <c r="B101" s="168" t="s">
        <v>2943</v>
      </c>
      <c r="C101" s="173">
        <v>14</v>
      </c>
      <c r="D101" s="82">
        <f>C101/C102</f>
        <v>0.15384615384615385</v>
      </c>
      <c r="H101" s="138"/>
    </row>
    <row r="102" spans="1:8" x14ac:dyDescent="0.2">
      <c r="A102" s="657"/>
      <c r="B102" s="167" t="s">
        <v>62</v>
      </c>
      <c r="C102" s="174">
        <v>91</v>
      </c>
      <c r="D102" s="88"/>
      <c r="H102" s="138"/>
    </row>
    <row r="103" spans="1:8" x14ac:dyDescent="0.2">
      <c r="A103" s="675" t="s">
        <v>150</v>
      </c>
      <c r="B103" s="287" t="s">
        <v>61</v>
      </c>
      <c r="C103" s="173">
        <v>3</v>
      </c>
      <c r="D103" s="82">
        <f>C103/C109</f>
        <v>0.10714285714285714</v>
      </c>
      <c r="H103" s="138"/>
    </row>
    <row r="104" spans="1:8" x14ac:dyDescent="0.2">
      <c r="A104" s="656"/>
      <c r="B104" s="289" t="s">
        <v>64</v>
      </c>
      <c r="C104" s="173">
        <v>2</v>
      </c>
      <c r="D104" s="82">
        <f>C104/C109</f>
        <v>7.1428571428571425E-2</v>
      </c>
      <c r="H104" s="138"/>
    </row>
    <row r="105" spans="1:8" x14ac:dyDescent="0.2">
      <c r="A105" s="656"/>
      <c r="B105" s="289" t="s">
        <v>58</v>
      </c>
      <c r="C105" s="173">
        <v>3</v>
      </c>
      <c r="D105" s="82">
        <f>C105/C109</f>
        <v>0.10714285714285714</v>
      </c>
      <c r="H105" s="138"/>
    </row>
    <row r="106" spans="1:8" x14ac:dyDescent="0.2">
      <c r="A106" s="656"/>
      <c r="B106" s="289" t="s">
        <v>2943</v>
      </c>
      <c r="C106" s="173">
        <v>3</v>
      </c>
      <c r="D106" s="82">
        <f>C106/C109</f>
        <v>0.10714285714285714</v>
      </c>
      <c r="H106" s="138"/>
    </row>
    <row r="107" spans="1:8" x14ac:dyDescent="0.2">
      <c r="A107" s="656"/>
      <c r="B107" s="289" t="s">
        <v>63</v>
      </c>
      <c r="C107" s="173">
        <v>3</v>
      </c>
      <c r="D107" s="82">
        <f>C107/C109</f>
        <v>0.10714285714285714</v>
      </c>
      <c r="H107" s="138"/>
    </row>
    <row r="108" spans="1:8" x14ac:dyDescent="0.2">
      <c r="A108" s="656"/>
      <c r="B108" s="289" t="s">
        <v>56</v>
      </c>
      <c r="C108" s="173">
        <v>8</v>
      </c>
      <c r="D108" s="82">
        <f>C108/C109</f>
        <v>0.2857142857142857</v>
      </c>
      <c r="H108" s="138"/>
    </row>
    <row r="109" spans="1:8" x14ac:dyDescent="0.2">
      <c r="A109" s="657"/>
      <c r="B109" s="288" t="s">
        <v>62</v>
      </c>
      <c r="C109" s="174">
        <v>28</v>
      </c>
      <c r="D109" s="88"/>
      <c r="H109" s="138"/>
    </row>
    <row r="110" spans="1:8" x14ac:dyDescent="0.2">
      <c r="A110" s="659" t="s">
        <v>2749</v>
      </c>
      <c r="B110" s="346" t="s">
        <v>61</v>
      </c>
      <c r="C110" s="333">
        <v>1</v>
      </c>
      <c r="D110" s="347">
        <f>C110/$C$116</f>
        <v>1.5151515151515152E-2</v>
      </c>
      <c r="H110" s="138"/>
    </row>
    <row r="111" spans="1:8" x14ac:dyDescent="0.2">
      <c r="A111" s="656"/>
      <c r="B111" s="287" t="s">
        <v>57</v>
      </c>
      <c r="C111" s="173">
        <v>4</v>
      </c>
      <c r="D111" s="336">
        <f t="shared" ref="D111:D115" si="12">C111/$C$116</f>
        <v>6.0606060606060608E-2</v>
      </c>
      <c r="H111" s="138"/>
    </row>
    <row r="112" spans="1:8" x14ac:dyDescent="0.2">
      <c r="A112" s="656"/>
      <c r="B112" s="287" t="s">
        <v>64</v>
      </c>
      <c r="C112" s="173">
        <v>7</v>
      </c>
      <c r="D112" s="336">
        <f t="shared" si="12"/>
        <v>0.10606060606060606</v>
      </c>
      <c r="H112" s="138"/>
    </row>
    <row r="113" spans="1:8" x14ac:dyDescent="0.2">
      <c r="A113" s="656"/>
      <c r="B113" s="287" t="s">
        <v>2943</v>
      </c>
      <c r="C113" s="173">
        <v>7</v>
      </c>
      <c r="D113" s="336">
        <f t="shared" si="12"/>
        <v>0.10606060606060606</v>
      </c>
      <c r="H113" s="138"/>
    </row>
    <row r="114" spans="1:8" x14ac:dyDescent="0.2">
      <c r="A114" s="656"/>
      <c r="B114" s="287" t="s">
        <v>58</v>
      </c>
      <c r="C114" s="173">
        <v>10</v>
      </c>
      <c r="D114" s="336">
        <f t="shared" si="12"/>
        <v>0.15151515151515152</v>
      </c>
      <c r="H114" s="138"/>
    </row>
    <row r="115" spans="1:8" x14ac:dyDescent="0.2">
      <c r="A115" s="656"/>
      <c r="B115" s="287" t="s">
        <v>56</v>
      </c>
      <c r="C115" s="173">
        <v>11</v>
      </c>
      <c r="D115" s="336">
        <f t="shared" si="12"/>
        <v>0.16666666666666666</v>
      </c>
      <c r="H115" s="138"/>
    </row>
    <row r="116" spans="1:8" x14ac:dyDescent="0.2">
      <c r="A116" s="657"/>
      <c r="B116" s="348" t="s">
        <v>62</v>
      </c>
      <c r="C116" s="174">
        <v>66</v>
      </c>
      <c r="D116" s="88"/>
      <c r="H116" s="138"/>
    </row>
    <row r="117" spans="1:8" x14ac:dyDescent="0.2">
      <c r="A117" s="660" t="s">
        <v>2754</v>
      </c>
      <c r="B117" s="365" t="s">
        <v>61</v>
      </c>
      <c r="C117" s="333">
        <v>14</v>
      </c>
      <c r="D117" s="81">
        <f>C117/C123</f>
        <v>6.7961165048543687E-2</v>
      </c>
      <c r="H117" s="138"/>
    </row>
    <row r="118" spans="1:8" x14ac:dyDescent="0.2">
      <c r="A118" s="656"/>
      <c r="B118" s="287" t="s">
        <v>64</v>
      </c>
      <c r="C118" s="173">
        <v>14</v>
      </c>
      <c r="D118" s="82">
        <f>C118/C123</f>
        <v>6.7961165048543687E-2</v>
      </c>
      <c r="H118" s="138"/>
    </row>
    <row r="119" spans="1:8" x14ac:dyDescent="0.2">
      <c r="A119" s="656"/>
      <c r="B119" s="287" t="s">
        <v>63</v>
      </c>
      <c r="C119" s="173">
        <v>17</v>
      </c>
      <c r="D119" s="82">
        <f>C119/C123</f>
        <v>8.2524271844660199E-2</v>
      </c>
      <c r="H119" s="138"/>
    </row>
    <row r="120" spans="1:8" x14ac:dyDescent="0.2">
      <c r="A120" s="656"/>
      <c r="B120" s="287" t="s">
        <v>2943</v>
      </c>
      <c r="C120" s="173">
        <v>21</v>
      </c>
      <c r="D120" s="82">
        <f>C120/C123</f>
        <v>0.10194174757281553</v>
      </c>
      <c r="H120" s="138"/>
    </row>
    <row r="121" spans="1:8" x14ac:dyDescent="0.2">
      <c r="A121" s="656"/>
      <c r="B121" s="287" t="s">
        <v>56</v>
      </c>
      <c r="C121" s="173">
        <v>29</v>
      </c>
      <c r="D121" s="82">
        <f>C121/C123</f>
        <v>0.14077669902912621</v>
      </c>
      <c r="H121" s="138"/>
    </row>
    <row r="122" spans="1:8" x14ac:dyDescent="0.2">
      <c r="A122" s="656"/>
      <c r="B122" s="287" t="s">
        <v>58</v>
      </c>
      <c r="C122" s="173">
        <v>31</v>
      </c>
      <c r="D122" s="82">
        <f>C122/C123</f>
        <v>0.15048543689320387</v>
      </c>
      <c r="H122" s="138"/>
    </row>
    <row r="123" spans="1:8" x14ac:dyDescent="0.2">
      <c r="A123" s="657"/>
      <c r="B123" s="348" t="s">
        <v>62</v>
      </c>
      <c r="C123" s="174">
        <v>206</v>
      </c>
      <c r="D123" s="88"/>
      <c r="H123" s="138"/>
    </row>
    <row r="124" spans="1:8" x14ac:dyDescent="0.2">
      <c r="A124" s="658" t="s">
        <v>2761</v>
      </c>
      <c r="B124" s="349" t="s">
        <v>61</v>
      </c>
      <c r="C124" s="173">
        <v>28</v>
      </c>
      <c r="D124" s="82">
        <f>C124/C130</f>
        <v>0.13207547169811321</v>
      </c>
      <c r="H124" s="138"/>
    </row>
    <row r="125" spans="1:8" x14ac:dyDescent="0.2">
      <c r="A125" s="656"/>
      <c r="B125" s="287" t="s">
        <v>64</v>
      </c>
      <c r="C125" s="173">
        <v>12</v>
      </c>
      <c r="D125" s="82">
        <f>C125/C130</f>
        <v>5.6603773584905662E-2</v>
      </c>
      <c r="H125" s="138"/>
    </row>
    <row r="126" spans="1:8" x14ac:dyDescent="0.2">
      <c r="A126" s="656"/>
      <c r="B126" s="287" t="s">
        <v>63</v>
      </c>
      <c r="C126" s="173">
        <v>13</v>
      </c>
      <c r="D126" s="82">
        <f>C126/C130</f>
        <v>6.1320754716981132E-2</v>
      </c>
      <c r="H126" s="138"/>
    </row>
    <row r="127" spans="1:8" x14ac:dyDescent="0.2">
      <c r="A127" s="656"/>
      <c r="B127" s="287" t="s">
        <v>56</v>
      </c>
      <c r="C127" s="173">
        <v>27</v>
      </c>
      <c r="D127" s="82">
        <f>C127/C130</f>
        <v>0.12735849056603774</v>
      </c>
      <c r="H127" s="138"/>
    </row>
    <row r="128" spans="1:8" x14ac:dyDescent="0.2">
      <c r="A128" s="656"/>
      <c r="B128" s="287" t="s">
        <v>2943</v>
      </c>
      <c r="C128" s="173">
        <v>28</v>
      </c>
      <c r="D128" s="82">
        <f>C128/C130</f>
        <v>0.13207547169811321</v>
      </c>
      <c r="H128" s="138"/>
    </row>
    <row r="129" spans="1:8" x14ac:dyDescent="0.2">
      <c r="A129" s="656"/>
      <c r="B129" s="287" t="s">
        <v>58</v>
      </c>
      <c r="C129" s="173">
        <v>31</v>
      </c>
      <c r="D129" s="82">
        <f>C129/C130</f>
        <v>0.14622641509433962</v>
      </c>
      <c r="H129" s="138"/>
    </row>
    <row r="130" spans="1:8" x14ac:dyDescent="0.2">
      <c r="A130" s="657"/>
      <c r="B130" s="348" t="s">
        <v>62</v>
      </c>
      <c r="C130" s="174">
        <v>212</v>
      </c>
      <c r="D130" s="88"/>
      <c r="H130" s="138"/>
    </row>
    <row r="131" spans="1:8" x14ac:dyDescent="0.2">
      <c r="A131" s="658" t="s">
        <v>2850</v>
      </c>
      <c r="B131" s="387" t="s">
        <v>61</v>
      </c>
      <c r="C131" s="173">
        <v>60</v>
      </c>
      <c r="D131" s="82">
        <f>C131/C137</f>
        <v>0.10291595197255575</v>
      </c>
      <c r="H131" s="138"/>
    </row>
    <row r="132" spans="1:8" x14ac:dyDescent="0.2">
      <c r="A132" s="656"/>
      <c r="B132" s="387" t="s">
        <v>65</v>
      </c>
      <c r="C132" s="173">
        <v>39</v>
      </c>
      <c r="D132" s="82">
        <f>C132/C137</f>
        <v>6.6895368782161235E-2</v>
      </c>
      <c r="H132" s="138"/>
    </row>
    <row r="133" spans="1:8" x14ac:dyDescent="0.2">
      <c r="A133" s="656"/>
      <c r="B133" s="387" t="s">
        <v>63</v>
      </c>
      <c r="C133" s="173">
        <v>41</v>
      </c>
      <c r="D133" s="82">
        <f>C133/C137</f>
        <v>7.0325900514579764E-2</v>
      </c>
      <c r="H133" s="138"/>
    </row>
    <row r="134" spans="1:8" x14ac:dyDescent="0.2">
      <c r="A134" s="656"/>
      <c r="B134" s="387" t="s">
        <v>2943</v>
      </c>
      <c r="C134" s="173">
        <v>79</v>
      </c>
      <c r="D134" s="82">
        <f>C134/C137</f>
        <v>0.13550600343053174</v>
      </c>
      <c r="H134" s="138"/>
    </row>
    <row r="135" spans="1:8" x14ac:dyDescent="0.2">
      <c r="A135" s="656"/>
      <c r="B135" s="387" t="s">
        <v>56</v>
      </c>
      <c r="C135" s="173">
        <v>80</v>
      </c>
      <c r="D135" s="82">
        <f>C135/C137</f>
        <v>0.137221269296741</v>
      </c>
      <c r="H135" s="138"/>
    </row>
    <row r="136" spans="1:8" x14ac:dyDescent="0.2">
      <c r="A136" s="656"/>
      <c r="B136" s="387" t="s">
        <v>58</v>
      </c>
      <c r="C136" s="173">
        <v>85</v>
      </c>
      <c r="D136" s="82">
        <f>C136/C137</f>
        <v>0.14579759862778729</v>
      </c>
      <c r="H136" s="138"/>
    </row>
    <row r="137" spans="1:8" x14ac:dyDescent="0.2">
      <c r="A137" s="657"/>
      <c r="B137" s="348" t="s">
        <v>62</v>
      </c>
      <c r="C137" s="174">
        <v>583</v>
      </c>
      <c r="D137" s="88"/>
      <c r="H137" s="138"/>
    </row>
    <row r="138" spans="1:8" x14ac:dyDescent="0.2">
      <c r="A138" s="661" t="s">
        <v>2867</v>
      </c>
      <c r="B138" s="387" t="s">
        <v>61</v>
      </c>
      <c r="C138" s="173">
        <v>46</v>
      </c>
      <c r="D138" s="82">
        <f>C138/C144</f>
        <v>7.8767123287671229E-2</v>
      </c>
      <c r="H138" s="138"/>
    </row>
    <row r="139" spans="1:8" x14ac:dyDescent="0.2">
      <c r="A139" s="656"/>
      <c r="B139" s="387" t="s">
        <v>65</v>
      </c>
      <c r="C139" s="173">
        <v>32</v>
      </c>
      <c r="D139" s="82">
        <f>C139/C144</f>
        <v>5.4794520547945202E-2</v>
      </c>
      <c r="H139" s="138"/>
    </row>
    <row r="140" spans="1:8" x14ac:dyDescent="0.2">
      <c r="A140" s="656"/>
      <c r="B140" s="387" t="s">
        <v>63</v>
      </c>
      <c r="C140" s="173">
        <v>48</v>
      </c>
      <c r="D140" s="82">
        <f>C140/C144</f>
        <v>8.2191780821917804E-2</v>
      </c>
      <c r="H140" s="138"/>
    </row>
    <row r="141" spans="1:8" x14ac:dyDescent="0.2">
      <c r="A141" s="656"/>
      <c r="B141" s="387" t="s">
        <v>2943</v>
      </c>
      <c r="C141" s="173">
        <v>73</v>
      </c>
      <c r="D141" s="82">
        <f>C141/C144</f>
        <v>0.125</v>
      </c>
      <c r="H141" s="138"/>
    </row>
    <row r="142" spans="1:8" x14ac:dyDescent="0.2">
      <c r="A142" s="656"/>
      <c r="B142" s="387" t="s">
        <v>56</v>
      </c>
      <c r="C142" s="173">
        <v>86</v>
      </c>
      <c r="D142" s="82">
        <f>C142/C144</f>
        <v>0.14726027397260275</v>
      </c>
      <c r="H142" s="138"/>
    </row>
    <row r="143" spans="1:8" x14ac:dyDescent="0.2">
      <c r="A143" s="656"/>
      <c r="B143" s="387" t="s">
        <v>58</v>
      </c>
      <c r="C143" s="173">
        <v>90</v>
      </c>
      <c r="D143" s="82">
        <f>C143/C144</f>
        <v>0.1541095890410959</v>
      </c>
      <c r="H143" s="138"/>
    </row>
    <row r="144" spans="1:8" x14ac:dyDescent="0.2">
      <c r="A144" s="657"/>
      <c r="B144" s="348" t="s">
        <v>62</v>
      </c>
      <c r="C144" s="174">
        <v>584</v>
      </c>
      <c r="D144" s="88"/>
      <c r="H144" s="138"/>
    </row>
    <row r="145" spans="1:8" x14ac:dyDescent="0.2">
      <c r="A145" s="661" t="s">
        <v>2898</v>
      </c>
      <c r="B145" s="415" t="s">
        <v>61</v>
      </c>
      <c r="C145" s="173">
        <v>44</v>
      </c>
      <c r="D145" s="82">
        <f>C145/C151</f>
        <v>0.10114942528735632</v>
      </c>
      <c r="H145" s="138"/>
    </row>
    <row r="146" spans="1:8" x14ac:dyDescent="0.2">
      <c r="A146" s="656"/>
      <c r="B146" s="387" t="s">
        <v>59</v>
      </c>
      <c r="C146" s="173">
        <v>29</v>
      </c>
      <c r="D146" s="82">
        <f>C146/C151</f>
        <v>6.6666666666666666E-2</v>
      </c>
      <c r="H146" s="138"/>
    </row>
    <row r="147" spans="1:8" x14ac:dyDescent="0.2">
      <c r="A147" s="656"/>
      <c r="B147" s="387" t="s">
        <v>63</v>
      </c>
      <c r="C147" s="173">
        <v>31</v>
      </c>
      <c r="D147" s="82">
        <f>C147/C151</f>
        <v>7.1264367816091953E-2</v>
      </c>
      <c r="H147" s="138"/>
    </row>
    <row r="148" spans="1:8" x14ac:dyDescent="0.2">
      <c r="A148" s="656"/>
      <c r="B148" s="387" t="s">
        <v>2943</v>
      </c>
      <c r="C148" s="173">
        <v>38</v>
      </c>
      <c r="D148" s="82">
        <f>C148/C151</f>
        <v>8.7356321839080459E-2</v>
      </c>
      <c r="H148" s="138"/>
    </row>
    <row r="149" spans="1:8" x14ac:dyDescent="0.2">
      <c r="A149" s="656"/>
      <c r="B149" s="387" t="s">
        <v>56</v>
      </c>
      <c r="C149" s="173">
        <v>54</v>
      </c>
      <c r="D149" s="82">
        <f>C149/C151</f>
        <v>0.12413793103448276</v>
      </c>
      <c r="H149" s="138"/>
    </row>
    <row r="150" spans="1:8" x14ac:dyDescent="0.2">
      <c r="A150" s="656"/>
      <c r="B150" s="387" t="s">
        <v>58</v>
      </c>
      <c r="C150" s="173">
        <v>70</v>
      </c>
      <c r="D150" s="82">
        <f>C150/C151</f>
        <v>0.16091954022988506</v>
      </c>
      <c r="H150" s="138"/>
    </row>
    <row r="151" spans="1:8" x14ac:dyDescent="0.2">
      <c r="A151" s="657"/>
      <c r="B151" s="472" t="s">
        <v>62</v>
      </c>
      <c r="C151" s="174">
        <v>435</v>
      </c>
      <c r="D151" s="88"/>
      <c r="H151" s="138"/>
    </row>
    <row r="152" spans="1:8" x14ac:dyDescent="0.2">
      <c r="A152" s="655" t="s">
        <v>2900</v>
      </c>
      <c r="B152" s="415" t="s">
        <v>61</v>
      </c>
      <c r="C152" s="173">
        <v>32</v>
      </c>
      <c r="D152" s="82">
        <f>C152/C158</f>
        <v>0.10526315789473684</v>
      </c>
      <c r="H152" s="138"/>
    </row>
    <row r="153" spans="1:8" x14ac:dyDescent="0.2">
      <c r="A153" s="656"/>
      <c r="B153" s="415" t="s">
        <v>59</v>
      </c>
      <c r="C153" s="173">
        <v>21</v>
      </c>
      <c r="D153" s="82">
        <f>C153/C158</f>
        <v>6.9078947368421059E-2</v>
      </c>
      <c r="H153" s="138"/>
    </row>
    <row r="154" spans="1:8" x14ac:dyDescent="0.2">
      <c r="A154" s="656"/>
      <c r="B154" s="415" t="s">
        <v>63</v>
      </c>
      <c r="C154" s="173">
        <v>21</v>
      </c>
      <c r="D154" s="82">
        <f>C154/C158</f>
        <v>6.9078947368421059E-2</v>
      </c>
      <c r="H154" s="138"/>
    </row>
    <row r="155" spans="1:8" x14ac:dyDescent="0.2">
      <c r="A155" s="656"/>
      <c r="B155" s="415" t="s">
        <v>56</v>
      </c>
      <c r="C155" s="173">
        <v>31</v>
      </c>
      <c r="D155" s="82">
        <f>C155/C158</f>
        <v>0.10197368421052631</v>
      </c>
      <c r="H155" s="138"/>
    </row>
    <row r="156" spans="1:8" x14ac:dyDescent="0.2">
      <c r="A156" s="656"/>
      <c r="B156" s="415" t="s">
        <v>58</v>
      </c>
      <c r="C156" s="173">
        <v>43</v>
      </c>
      <c r="D156" s="82">
        <f>C156/C158</f>
        <v>0.14144736842105263</v>
      </c>
      <c r="H156" s="138"/>
    </row>
    <row r="157" spans="1:8" x14ac:dyDescent="0.2">
      <c r="A157" s="656"/>
      <c r="B157" s="415" t="s">
        <v>2943</v>
      </c>
      <c r="C157" s="173">
        <v>45</v>
      </c>
      <c r="D157" s="82">
        <f>C157/C158</f>
        <v>0.14802631578947367</v>
      </c>
      <c r="H157" s="138"/>
    </row>
    <row r="158" spans="1:8" x14ac:dyDescent="0.2">
      <c r="A158" s="657"/>
      <c r="B158" s="472" t="s">
        <v>62</v>
      </c>
      <c r="C158" s="173">
        <v>304</v>
      </c>
      <c r="D158" s="82"/>
      <c r="H158" s="138"/>
    </row>
    <row r="159" spans="1:8" ht="12.75" customHeight="1" x14ac:dyDescent="0.2">
      <c r="A159" s="671" t="s">
        <v>3027</v>
      </c>
      <c r="B159" s="169" t="s">
        <v>61</v>
      </c>
      <c r="C159" s="333">
        <v>916</v>
      </c>
      <c r="D159" s="81">
        <f>C159/C165</f>
        <v>7.3168783449157282E-2</v>
      </c>
      <c r="E159" s="138"/>
      <c r="F159" s="138"/>
    </row>
    <row r="160" spans="1:8" x14ac:dyDescent="0.2">
      <c r="A160" s="672"/>
      <c r="B160" s="334" t="s">
        <v>59</v>
      </c>
      <c r="C160" s="173">
        <v>808</v>
      </c>
      <c r="D160" s="82">
        <f>C160/C165</f>
        <v>6.4541896317597255E-2</v>
      </c>
    </row>
    <row r="161" spans="1:13" x14ac:dyDescent="0.2">
      <c r="A161" s="672"/>
      <c r="B161" s="149" t="s">
        <v>64</v>
      </c>
      <c r="C161" s="173">
        <v>864</v>
      </c>
      <c r="D161" s="82">
        <f>C161/C165</f>
        <v>6.9015097052480226E-2</v>
      </c>
    </row>
    <row r="162" spans="1:13" x14ac:dyDescent="0.2">
      <c r="A162" s="672"/>
      <c r="B162" s="149" t="s">
        <v>58</v>
      </c>
      <c r="C162" s="173">
        <v>1524</v>
      </c>
      <c r="D162" s="82">
        <f>C162/C165</f>
        <v>0.12173496285645818</v>
      </c>
    </row>
    <row r="163" spans="1:13" x14ac:dyDescent="0.2">
      <c r="A163" s="672"/>
      <c r="B163" s="149" t="s">
        <v>56</v>
      </c>
      <c r="C163" s="173">
        <v>1716</v>
      </c>
      <c r="D163" s="82">
        <f>C163/C165</f>
        <v>0.13707165109034267</v>
      </c>
      <c r="E163" s="138"/>
    </row>
    <row r="164" spans="1:13" x14ac:dyDescent="0.2">
      <c r="A164" s="672"/>
      <c r="B164" s="189" t="s">
        <v>2943</v>
      </c>
      <c r="C164" s="173">
        <v>2805</v>
      </c>
      <c r="D164" s="82">
        <f>C164/C165</f>
        <v>0.22405942966690631</v>
      </c>
    </row>
    <row r="165" spans="1:13" x14ac:dyDescent="0.2">
      <c r="A165" s="673"/>
      <c r="B165" s="166" t="s">
        <v>62</v>
      </c>
      <c r="C165" s="174">
        <v>12519</v>
      </c>
      <c r="D165" s="88"/>
    </row>
    <row r="166" spans="1:13" ht="12" customHeight="1" x14ac:dyDescent="0.2">
      <c r="A166" s="84"/>
      <c r="B166" s="51"/>
      <c r="C166" s="89"/>
      <c r="D166" s="82"/>
    </row>
    <row r="167" spans="1:13" ht="12" customHeight="1" x14ac:dyDescent="0.2">
      <c r="A167" s="1" t="s">
        <v>92</v>
      </c>
      <c r="C167" s="138"/>
    </row>
    <row r="168" spans="1:13" ht="12" customHeight="1" x14ac:dyDescent="0.2">
      <c r="A168" s="674" t="s">
        <v>2865</v>
      </c>
      <c r="B168" s="674"/>
      <c r="C168" s="674"/>
      <c r="D168" s="674"/>
      <c r="E168" s="674"/>
    </row>
    <row r="169" spans="1:13" ht="12" customHeight="1" x14ac:dyDescent="0.2">
      <c r="A169" s="505" t="str">
        <f>CONCATENATE("1) Figures are for deaths occurring between 1st March 2020 and ",Contents!A33," 2021. Figures only include deaths that were registered by ",Contents!A34,". More information on registration delays can be found on the NRS website.")</f>
        <v>1) Figures are for deaths occurring between 1st March 2020 and 31st December 2021. Figures only include deaths that were registered by 13th January 2022. More information on registration delays can be found on the NRS website.</v>
      </c>
      <c r="B169" s="505"/>
      <c r="C169" s="505"/>
      <c r="D169" s="505"/>
      <c r="E169" s="505"/>
      <c r="F169" s="61"/>
      <c r="G169" s="61"/>
      <c r="H169" s="61"/>
      <c r="I169" s="61"/>
      <c r="J169" s="61"/>
      <c r="K169" s="61"/>
      <c r="L169" s="61"/>
      <c r="M169" s="61"/>
    </row>
    <row r="170" spans="1:13" ht="12" customHeight="1" x14ac:dyDescent="0.2">
      <c r="A170" s="505"/>
      <c r="B170" s="505"/>
      <c r="C170" s="505"/>
      <c r="D170" s="505"/>
      <c r="E170" s="505"/>
      <c r="F170" s="61"/>
      <c r="G170" s="61"/>
      <c r="H170" s="61"/>
      <c r="I170" s="61"/>
      <c r="J170" s="61"/>
      <c r="K170" s="61"/>
      <c r="L170" s="61"/>
      <c r="M170" s="61"/>
    </row>
    <row r="171" spans="1:13" ht="12" customHeight="1" x14ac:dyDescent="0.2">
      <c r="A171" s="674" t="s">
        <v>2896</v>
      </c>
      <c r="B171" s="674"/>
      <c r="C171" s="674"/>
      <c r="D171" s="674"/>
      <c r="E171" s="674"/>
      <c r="F171" s="61"/>
      <c r="G171" s="61"/>
      <c r="H171" s="61"/>
      <c r="I171" s="61"/>
      <c r="J171" s="61"/>
      <c r="K171" s="61"/>
      <c r="L171" s="61"/>
      <c r="M171" s="61"/>
    </row>
    <row r="172" spans="1:13" ht="12" customHeight="1" x14ac:dyDescent="0.2">
      <c r="A172" s="65"/>
    </row>
    <row r="173" spans="1:13" ht="12" customHeight="1" x14ac:dyDescent="0.2">
      <c r="A173" s="557" t="s">
        <v>3016</v>
      </c>
      <c r="B173" s="557"/>
    </row>
    <row r="174" spans="1:13" ht="12" customHeight="1" x14ac:dyDescent="0.2">
      <c r="A174" s="65"/>
    </row>
    <row r="175" spans="1:13" ht="12" customHeight="1" x14ac:dyDescent="0.2">
      <c r="A175" s="157" t="str">
        <f>CONCATENATE("Figure 7: Main pre-existing medical condition in deaths involving COVID-19, between 1st March 2020 and ",Contents!A33, " 2021")</f>
        <v>Figure 7: Main pre-existing medical condition in deaths involving COVID-19, between 1st March 2020 and 31st December 2021</v>
      </c>
    </row>
    <row r="176" spans="1:13" ht="12" customHeight="1" x14ac:dyDescent="0.2"/>
    <row r="177" spans="2:2" ht="12" customHeight="1" x14ac:dyDescent="0.2"/>
    <row r="178" spans="2:2" x14ac:dyDescent="0.2">
      <c r="B178" s="42"/>
    </row>
    <row r="179" spans="2:2" x14ac:dyDescent="0.2">
      <c r="B179" s="42"/>
    </row>
    <row r="180" spans="2:2" x14ac:dyDescent="0.2">
      <c r="B180" s="42"/>
    </row>
    <row r="181" spans="2:2" x14ac:dyDescent="0.2">
      <c r="B181" s="42"/>
    </row>
    <row r="182" spans="2:2" x14ac:dyDescent="0.2">
      <c r="B182" s="42"/>
    </row>
  </sheetData>
  <mergeCells count="30">
    <mergeCell ref="A173:B173"/>
    <mergeCell ref="A5:A11"/>
    <mergeCell ref="A12:A18"/>
    <mergeCell ref="A19:A25"/>
    <mergeCell ref="A159:A165"/>
    <mergeCell ref="A40:A46"/>
    <mergeCell ref="A47:A53"/>
    <mergeCell ref="A54:A60"/>
    <mergeCell ref="A171:E171"/>
    <mergeCell ref="A169:E170"/>
    <mergeCell ref="A168:E168"/>
    <mergeCell ref="A61:A67"/>
    <mergeCell ref="A68:A74"/>
    <mergeCell ref="A96:A102"/>
    <mergeCell ref="A103:A109"/>
    <mergeCell ref="A145:A151"/>
    <mergeCell ref="J1:K1"/>
    <mergeCell ref="A33:A39"/>
    <mergeCell ref="C3:C4"/>
    <mergeCell ref="D3:D4"/>
    <mergeCell ref="B3:B4"/>
    <mergeCell ref="A3:A4"/>
    <mergeCell ref="A26:A32"/>
    <mergeCell ref="A1:H1"/>
    <mergeCell ref="A152:A158"/>
    <mergeCell ref="A131:A137"/>
    <mergeCell ref="A124:A130"/>
    <mergeCell ref="A110:A116"/>
    <mergeCell ref="A117:A123"/>
    <mergeCell ref="A138:A144"/>
  </mergeCells>
  <hyperlinks>
    <hyperlink ref="J1" location="Contents!A1" display="back 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workbookViewId="0">
      <selection sqref="A1:J1"/>
    </sheetView>
  </sheetViews>
  <sheetFormatPr defaultColWidth="9.140625" defaultRowHeight="12.75" x14ac:dyDescent="0.2"/>
  <cols>
    <col min="1" max="1" width="15.85546875" style="42" bestFit="1" customWidth="1"/>
    <col min="2" max="2" width="42.5703125" style="43" customWidth="1"/>
    <col min="3" max="4" width="16.140625" style="42" customWidth="1"/>
    <col min="5" max="9" width="9.140625" style="42"/>
    <col min="10" max="10" width="22.28515625" style="42" customWidth="1"/>
    <col min="11" max="11" width="7.42578125" style="42" customWidth="1"/>
    <col min="12" max="16384" width="9.140625" style="42"/>
  </cols>
  <sheetData>
    <row r="1" spans="1:13" ht="18" customHeight="1" x14ac:dyDescent="0.25">
      <c r="A1" s="482" t="str">
        <f>CONCATENATE("Figure 8: Main pre-existing medical condition in deaths involving COVID-19, by age and sex,  between 1st March 2020 and ", Contents!A33," 2021¹ ²")</f>
        <v>Figure 8: Main pre-existing medical condition in deaths involving COVID-19, by age and sex,  between 1st March 2020 and 31st December 2021¹ ²</v>
      </c>
      <c r="B1" s="482"/>
      <c r="C1" s="482"/>
      <c r="D1" s="482"/>
      <c r="E1" s="482"/>
      <c r="F1" s="482"/>
      <c r="G1" s="482"/>
      <c r="H1" s="482"/>
      <c r="I1" s="482"/>
      <c r="J1" s="482"/>
      <c r="L1" s="507" t="s">
        <v>69</v>
      </c>
      <c r="M1" s="507"/>
    </row>
    <row r="2" spans="1:13" ht="15" customHeight="1" x14ac:dyDescent="0.25">
      <c r="A2" s="57"/>
      <c r="B2" s="57"/>
      <c r="C2" s="57"/>
      <c r="D2" s="57"/>
      <c r="F2" s="59"/>
      <c r="G2" s="59"/>
      <c r="H2" s="34"/>
    </row>
    <row r="3" spans="1:13" ht="15" customHeight="1" x14ac:dyDescent="0.2">
      <c r="A3" s="667"/>
      <c r="B3" s="665" t="s">
        <v>60</v>
      </c>
      <c r="C3" s="676" t="s">
        <v>86</v>
      </c>
      <c r="D3" s="676" t="s">
        <v>87</v>
      </c>
    </row>
    <row r="4" spans="1:13" x14ac:dyDescent="0.2">
      <c r="A4" s="668"/>
      <c r="B4" s="666"/>
      <c r="C4" s="677"/>
      <c r="D4" s="677"/>
    </row>
    <row r="5" spans="1:13" x14ac:dyDescent="0.2">
      <c r="A5" s="662" t="s">
        <v>2860</v>
      </c>
      <c r="B5" s="170" t="s">
        <v>61</v>
      </c>
      <c r="C5" s="367">
        <v>157</v>
      </c>
      <c r="D5" s="82">
        <f>C5/$C$11</f>
        <v>0.16135662898252826</v>
      </c>
    </row>
    <row r="6" spans="1:13" x14ac:dyDescent="0.2">
      <c r="A6" s="656"/>
      <c r="B6" s="54" t="s">
        <v>64</v>
      </c>
      <c r="C6" s="80">
        <v>63</v>
      </c>
      <c r="D6" s="82">
        <f t="shared" ref="D6:D10" si="0">C6/$C$11</f>
        <v>6.4748201438848921E-2</v>
      </c>
    </row>
    <row r="7" spans="1:13" x14ac:dyDescent="0.2">
      <c r="A7" s="656"/>
      <c r="B7" s="54" t="s">
        <v>2864</v>
      </c>
      <c r="C7" s="80">
        <v>86</v>
      </c>
      <c r="D7" s="82">
        <f t="shared" si="0"/>
        <v>8.8386433710174711E-2</v>
      </c>
    </row>
    <row r="8" spans="1:13" x14ac:dyDescent="0.2">
      <c r="A8" s="656"/>
      <c r="B8" s="55" t="s">
        <v>58</v>
      </c>
      <c r="C8" s="80">
        <v>99</v>
      </c>
      <c r="D8" s="82">
        <f t="shared" si="0"/>
        <v>0.10174717368961973</v>
      </c>
    </row>
    <row r="9" spans="1:13" x14ac:dyDescent="0.2">
      <c r="A9" s="670"/>
      <c r="B9" s="52" t="s">
        <v>56</v>
      </c>
      <c r="C9" s="80">
        <v>105</v>
      </c>
      <c r="D9" s="82">
        <f t="shared" si="0"/>
        <v>0.1079136690647482</v>
      </c>
    </row>
    <row r="10" spans="1:13" x14ac:dyDescent="0.2">
      <c r="A10" s="656"/>
      <c r="B10" s="51" t="s">
        <v>63</v>
      </c>
      <c r="C10" s="80">
        <v>130</v>
      </c>
      <c r="D10" s="82">
        <f t="shared" si="0"/>
        <v>0.13360739979445016</v>
      </c>
    </row>
    <row r="11" spans="1:13" x14ac:dyDescent="0.2">
      <c r="A11" s="656"/>
      <c r="B11" s="164" t="s">
        <v>62</v>
      </c>
      <c r="C11" s="367">
        <v>973</v>
      </c>
      <c r="D11" s="83"/>
    </row>
    <row r="12" spans="1:13" ht="5.45" customHeight="1" x14ac:dyDescent="0.2">
      <c r="A12" s="84"/>
      <c r="B12" s="52"/>
      <c r="C12" s="85"/>
      <c r="D12" s="83"/>
    </row>
    <row r="13" spans="1:13" x14ac:dyDescent="0.2">
      <c r="A13" s="662" t="s">
        <v>2861</v>
      </c>
      <c r="B13" s="169" t="s">
        <v>61</v>
      </c>
      <c r="C13" s="367">
        <v>340</v>
      </c>
      <c r="D13" s="81">
        <f>C13/$C$19</f>
        <v>6.1717190052641133E-2</v>
      </c>
    </row>
    <row r="14" spans="1:13" x14ac:dyDescent="0.2">
      <c r="A14" s="656"/>
      <c r="B14" s="54" t="s">
        <v>64</v>
      </c>
      <c r="C14" s="80">
        <v>367</v>
      </c>
      <c r="D14" s="82">
        <f t="shared" ref="D14:D18" si="1">C14/$C$19</f>
        <v>6.6618261027409698E-2</v>
      </c>
    </row>
    <row r="15" spans="1:13" x14ac:dyDescent="0.2">
      <c r="A15" s="656"/>
      <c r="B15" s="52" t="s">
        <v>59</v>
      </c>
      <c r="C15" s="80">
        <v>395</v>
      </c>
      <c r="D15" s="82">
        <f t="shared" si="1"/>
        <v>7.170085314939191E-2</v>
      </c>
    </row>
    <row r="16" spans="1:13" x14ac:dyDescent="0.2">
      <c r="A16" s="656"/>
      <c r="B16" s="52" t="s">
        <v>58</v>
      </c>
      <c r="C16" s="80">
        <v>581</v>
      </c>
      <c r="D16" s="82">
        <f t="shared" si="1"/>
        <v>0.10546378653113088</v>
      </c>
    </row>
    <row r="17" spans="1:4" x14ac:dyDescent="0.2">
      <c r="A17" s="656"/>
      <c r="B17" s="52" t="s">
        <v>2943</v>
      </c>
      <c r="C17" s="80">
        <v>1083</v>
      </c>
      <c r="D17" s="82">
        <f t="shared" si="1"/>
        <v>0.19658740243238337</v>
      </c>
    </row>
    <row r="18" spans="1:4" x14ac:dyDescent="0.2">
      <c r="A18" s="656"/>
      <c r="B18" s="189" t="s">
        <v>56</v>
      </c>
      <c r="C18" s="80">
        <v>1096</v>
      </c>
      <c r="D18" s="82">
        <f t="shared" si="1"/>
        <v>0.19894717734616083</v>
      </c>
    </row>
    <row r="19" spans="1:4" x14ac:dyDescent="0.2">
      <c r="A19" s="656"/>
      <c r="B19" s="165" t="s">
        <v>62</v>
      </c>
      <c r="C19" s="367">
        <v>5509</v>
      </c>
      <c r="D19" s="82"/>
    </row>
    <row r="20" spans="1:4" ht="4.3499999999999996" customHeight="1" x14ac:dyDescent="0.2">
      <c r="A20" s="86"/>
      <c r="B20" s="52"/>
      <c r="C20" s="85"/>
      <c r="D20" s="82"/>
    </row>
    <row r="21" spans="1:4" x14ac:dyDescent="0.2">
      <c r="A21" s="662" t="s">
        <v>2862</v>
      </c>
      <c r="B21" s="169" t="s">
        <v>61</v>
      </c>
      <c r="C21" s="367">
        <v>84</v>
      </c>
      <c r="D21" s="81">
        <f>C21/$C$27</f>
        <v>0.13333333333333333</v>
      </c>
    </row>
    <row r="22" spans="1:4" x14ac:dyDescent="0.2">
      <c r="A22" s="656"/>
      <c r="B22" s="52" t="s">
        <v>2864</v>
      </c>
      <c r="C22" s="80">
        <v>37</v>
      </c>
      <c r="D22" s="82">
        <f t="shared" ref="D22:D26" si="2">C22/$C$27</f>
        <v>5.873015873015873E-2</v>
      </c>
    </row>
    <row r="23" spans="1:4" x14ac:dyDescent="0.2">
      <c r="A23" s="656"/>
      <c r="B23" s="335" t="s">
        <v>64</v>
      </c>
      <c r="C23" s="80">
        <v>44</v>
      </c>
      <c r="D23" s="82">
        <f t="shared" si="2"/>
        <v>6.9841269841269843E-2</v>
      </c>
    </row>
    <row r="24" spans="1:4" x14ac:dyDescent="0.2">
      <c r="A24" s="656"/>
      <c r="B24" s="52" t="s">
        <v>56</v>
      </c>
      <c r="C24" s="80">
        <v>56</v>
      </c>
      <c r="D24" s="82">
        <f t="shared" si="2"/>
        <v>8.8888888888888892E-2</v>
      </c>
    </row>
    <row r="25" spans="1:4" x14ac:dyDescent="0.2">
      <c r="A25" s="656"/>
      <c r="B25" s="52" t="s">
        <v>63</v>
      </c>
      <c r="C25" s="80">
        <v>61</v>
      </c>
      <c r="D25" s="82">
        <f t="shared" si="2"/>
        <v>9.6825396825396828E-2</v>
      </c>
    </row>
    <row r="26" spans="1:4" x14ac:dyDescent="0.2">
      <c r="A26" s="656"/>
      <c r="B26" s="52" t="s">
        <v>58</v>
      </c>
      <c r="C26" s="80">
        <v>124</v>
      </c>
      <c r="D26" s="82">
        <f t="shared" si="2"/>
        <v>0.19682539682539682</v>
      </c>
    </row>
    <row r="27" spans="1:4" x14ac:dyDescent="0.2">
      <c r="A27" s="656"/>
      <c r="B27" s="165" t="s">
        <v>62</v>
      </c>
      <c r="C27" s="367">
        <v>630</v>
      </c>
      <c r="D27" s="82"/>
    </row>
    <row r="28" spans="1:4" ht="5.0999999999999996" customHeight="1" x14ac:dyDescent="0.2">
      <c r="A28" s="87"/>
      <c r="B28" s="53"/>
      <c r="C28" s="85"/>
      <c r="D28" s="88"/>
    </row>
    <row r="29" spans="1:4" x14ac:dyDescent="0.2">
      <c r="A29" s="656" t="s">
        <v>2863</v>
      </c>
      <c r="B29" s="165" t="s">
        <v>61</v>
      </c>
      <c r="C29" s="367">
        <v>335</v>
      </c>
      <c r="D29" s="82">
        <f>C29/$C$35</f>
        <v>6.1956722766783802E-2</v>
      </c>
    </row>
    <row r="30" spans="1:4" x14ac:dyDescent="0.2">
      <c r="A30" s="656"/>
      <c r="B30" s="52" t="s">
        <v>59</v>
      </c>
      <c r="C30" s="80">
        <v>350</v>
      </c>
      <c r="D30" s="82">
        <f t="shared" ref="D30:D34" si="3">C30/$C$35</f>
        <v>6.4730904383206958E-2</v>
      </c>
    </row>
    <row r="31" spans="1:4" x14ac:dyDescent="0.2">
      <c r="A31" s="656"/>
      <c r="B31" s="175" t="s">
        <v>64</v>
      </c>
      <c r="C31" s="80">
        <v>390</v>
      </c>
      <c r="D31" s="82">
        <f t="shared" si="3"/>
        <v>7.2128722027002032E-2</v>
      </c>
    </row>
    <row r="32" spans="1:4" x14ac:dyDescent="0.2">
      <c r="A32" s="656"/>
      <c r="B32" s="52" t="s">
        <v>56</v>
      </c>
      <c r="C32" s="80">
        <v>459</v>
      </c>
      <c r="D32" s="82">
        <f t="shared" si="3"/>
        <v>8.4889957462548543E-2</v>
      </c>
    </row>
    <row r="33" spans="1:15" x14ac:dyDescent="0.2">
      <c r="A33" s="656"/>
      <c r="B33" s="52" t="s">
        <v>58</v>
      </c>
      <c r="C33" s="80">
        <v>720</v>
      </c>
      <c r="D33" s="82">
        <f t="shared" si="3"/>
        <v>0.13316071758831144</v>
      </c>
    </row>
    <row r="34" spans="1:15" x14ac:dyDescent="0.2">
      <c r="A34" s="656"/>
      <c r="B34" s="189" t="s">
        <v>2943</v>
      </c>
      <c r="C34" s="80">
        <v>1716</v>
      </c>
      <c r="D34" s="82">
        <f t="shared" si="3"/>
        <v>0.31736637691880898</v>
      </c>
    </row>
    <row r="35" spans="1:15" x14ac:dyDescent="0.2">
      <c r="A35" s="657"/>
      <c r="B35" s="166" t="s">
        <v>62</v>
      </c>
      <c r="C35" s="368">
        <v>5407</v>
      </c>
      <c r="D35" s="88"/>
    </row>
    <row r="36" spans="1:15" ht="12" customHeight="1" x14ac:dyDescent="0.2">
      <c r="A36" s="84"/>
      <c r="B36" s="51"/>
      <c r="C36" s="89"/>
      <c r="D36" s="82"/>
    </row>
    <row r="37" spans="1:15" ht="12" customHeight="1" x14ac:dyDescent="0.2">
      <c r="A37" s="1" t="s">
        <v>92</v>
      </c>
    </row>
    <row r="38" spans="1:15" ht="12" customHeight="1" x14ac:dyDescent="0.2">
      <c r="A38" s="674" t="s">
        <v>2865</v>
      </c>
      <c r="B38" s="674"/>
      <c r="C38" s="674"/>
      <c r="D38" s="674"/>
    </row>
    <row r="39" spans="1:15" ht="12" customHeight="1" x14ac:dyDescent="0.2">
      <c r="A39" s="505" t="str">
        <f>CONCATENATE("1) Figures are for deaths occurring between 1st March 2020 and ",Contents!A33," 2021. Figures only include deaths that were registered by ",Contents!A34,". More information on registration delays can be found on the NRS website.")</f>
        <v>1) Figures are for deaths occurring between 1st March 2020 and 31st December 2021. Figures only include deaths that were registered by 13th January 2022. More information on registration delays can be found on the NRS website.</v>
      </c>
      <c r="B39" s="505"/>
      <c r="C39" s="505"/>
      <c r="D39" s="505"/>
      <c r="E39" s="61"/>
      <c r="F39" s="61"/>
      <c r="G39" s="61"/>
      <c r="H39" s="61"/>
      <c r="I39" s="61"/>
      <c r="J39" s="61"/>
      <c r="K39" s="61"/>
      <c r="L39" s="61"/>
      <c r="M39" s="61"/>
      <c r="N39" s="61"/>
      <c r="O39" s="61"/>
    </row>
    <row r="40" spans="1:15" ht="12" customHeight="1" x14ac:dyDescent="0.2">
      <c r="A40" s="505"/>
      <c r="B40" s="505"/>
      <c r="C40" s="505"/>
      <c r="D40" s="505"/>
      <c r="E40" s="61"/>
      <c r="F40" s="61"/>
      <c r="G40" s="61"/>
      <c r="H40" s="61"/>
      <c r="I40" s="61"/>
      <c r="J40" s="61"/>
      <c r="K40" s="61"/>
      <c r="L40" s="61"/>
      <c r="M40" s="61"/>
      <c r="N40" s="61"/>
      <c r="O40" s="61"/>
    </row>
    <row r="41" spans="1:15" ht="12" customHeight="1" x14ac:dyDescent="0.2">
      <c r="A41" s="674" t="s">
        <v>2896</v>
      </c>
      <c r="B41" s="674"/>
      <c r="C41" s="674"/>
      <c r="D41" s="674"/>
    </row>
    <row r="42" spans="1:15" ht="12" customHeight="1" x14ac:dyDescent="0.2">
      <c r="A42" s="65"/>
    </row>
    <row r="43" spans="1:15" ht="12" customHeight="1" x14ac:dyDescent="0.2">
      <c r="A43" s="557" t="s">
        <v>3016</v>
      </c>
      <c r="B43" s="557"/>
    </row>
    <row r="44" spans="1:15" ht="12" customHeight="1" x14ac:dyDescent="0.2">
      <c r="A44" s="65"/>
    </row>
    <row r="45" spans="1:15" ht="12" customHeight="1" x14ac:dyDescent="0.2">
      <c r="A45" s="157" t="str">
        <f>CONCATENATE("Figure 8: Main pre-existing medical condition by age and sex, between 1st March 2020 and ",Contents!A33, " 2021")</f>
        <v>Figure 8: Main pre-existing medical condition by age and sex, between 1st March 2020 and 31st December 2021</v>
      </c>
    </row>
    <row r="46" spans="1:15" ht="12" customHeight="1" x14ac:dyDescent="0.2"/>
    <row r="47" spans="1:15" ht="12" customHeight="1" x14ac:dyDescent="0.2"/>
    <row r="48" spans="1:15" ht="12" customHeight="1" x14ac:dyDescent="0.2">
      <c r="B48" s="42"/>
    </row>
    <row r="49" spans="2:2" x14ac:dyDescent="0.2">
      <c r="B49" s="42"/>
    </row>
    <row r="50" spans="2:2" x14ac:dyDescent="0.2">
      <c r="B50" s="42"/>
    </row>
    <row r="51" spans="2:2" x14ac:dyDescent="0.2">
      <c r="B51" s="42"/>
    </row>
    <row r="52" spans="2:2" x14ac:dyDescent="0.2">
      <c r="B52" s="42"/>
    </row>
  </sheetData>
  <mergeCells count="14">
    <mergeCell ref="A38:D38"/>
    <mergeCell ref="A39:D40"/>
    <mergeCell ref="A43:B43"/>
    <mergeCell ref="A5:A11"/>
    <mergeCell ref="A13:A19"/>
    <mergeCell ref="A21:A27"/>
    <mergeCell ref="A29:A35"/>
    <mergeCell ref="A41:D41"/>
    <mergeCell ref="L1:M1"/>
    <mergeCell ref="A3:A4"/>
    <mergeCell ref="B3:B4"/>
    <mergeCell ref="C3:C4"/>
    <mergeCell ref="D3:D4"/>
    <mergeCell ref="A1:J1"/>
  </mergeCells>
  <hyperlinks>
    <hyperlink ref="L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opLeftCell="B1" workbookViewId="0">
      <selection activeCell="F22" sqref="F22"/>
    </sheetView>
  </sheetViews>
  <sheetFormatPr defaultColWidth="9.140625" defaultRowHeight="15" x14ac:dyDescent="0.25"/>
  <cols>
    <col min="1" max="1" width="54.5703125" style="139" bestFit="1" customWidth="1"/>
    <col min="2" max="2" width="11.28515625" style="139" bestFit="1" customWidth="1"/>
    <col min="3" max="3" width="9.140625" style="139"/>
    <col min="4" max="4" width="10.7109375" style="139" bestFit="1" customWidth="1"/>
    <col min="5" max="5" width="10.140625" style="139" bestFit="1" customWidth="1"/>
    <col min="6" max="6" width="31.85546875" style="139" bestFit="1" customWidth="1"/>
    <col min="7" max="7" width="13.5703125" style="139" customWidth="1"/>
    <col min="8" max="8" width="18.28515625" style="139" customWidth="1"/>
    <col min="9" max="9" width="18.5703125" style="139" customWidth="1"/>
    <col min="10" max="16384" width="9.140625" style="139"/>
  </cols>
  <sheetData>
    <row r="1" spans="1:9" x14ac:dyDescent="0.25">
      <c r="A1" s="154" t="s">
        <v>2916</v>
      </c>
      <c r="B1" s="154" t="s">
        <v>2819</v>
      </c>
      <c r="C1" s="154" t="s">
        <v>2838</v>
      </c>
      <c r="D1" s="154" t="s">
        <v>2917</v>
      </c>
      <c r="E1" s="154" t="s">
        <v>2918</v>
      </c>
      <c r="F1" s="154" t="s">
        <v>2919</v>
      </c>
      <c r="G1" s="154" t="s">
        <v>49</v>
      </c>
      <c r="H1" s="154" t="s">
        <v>2933</v>
      </c>
      <c r="I1" s="154" t="s">
        <v>2934</v>
      </c>
    </row>
    <row r="2" spans="1:9" x14ac:dyDescent="0.25">
      <c r="A2" s="150">
        <v>1</v>
      </c>
      <c r="B2" s="155">
        <v>44573</v>
      </c>
      <c r="C2" s="150">
        <v>1</v>
      </c>
      <c r="D2" s="155">
        <v>44564</v>
      </c>
      <c r="E2" s="155">
        <v>44570</v>
      </c>
      <c r="F2" s="150" t="str">
        <f t="shared" ref="F2:F53" si="0">CONCATENATE(TEXT(D2, "dd/mm/yyyy"), " to ", TEXT(E2, "dd/mm/yyyy"), " (Week ", C2, ")")</f>
        <v>03/01/2022 to 09/01/2022 (Week 1)</v>
      </c>
      <c r="H2" s="150"/>
      <c r="I2" s="150"/>
    </row>
    <row r="3" spans="1:9" x14ac:dyDescent="0.25">
      <c r="A3" s="150">
        <v>2</v>
      </c>
      <c r="B3" s="155">
        <v>44580</v>
      </c>
      <c r="C3" s="150">
        <v>2</v>
      </c>
      <c r="D3" s="155">
        <v>44571</v>
      </c>
      <c r="E3" s="155">
        <v>44577</v>
      </c>
      <c r="F3" s="150" t="str">
        <f t="shared" si="0"/>
        <v>10/01/2022 to 16/01/2022 (Week 2)</v>
      </c>
      <c r="G3" s="139" t="s">
        <v>2923</v>
      </c>
      <c r="H3" s="158">
        <v>44580</v>
      </c>
      <c r="I3" s="139" t="s">
        <v>3015</v>
      </c>
    </row>
    <row r="4" spans="1:9" x14ac:dyDescent="0.25">
      <c r="A4" s="150">
        <v>3</v>
      </c>
      <c r="B4" s="155">
        <v>44587</v>
      </c>
      <c r="C4" s="150">
        <v>3</v>
      </c>
      <c r="D4" s="155">
        <v>44578</v>
      </c>
      <c r="E4" s="155">
        <v>44584</v>
      </c>
      <c r="F4" s="150" t="str">
        <f t="shared" si="0"/>
        <v>17/01/2022 to 23/01/2022 (Week 3)</v>
      </c>
    </row>
    <row r="5" spans="1:9" x14ac:dyDescent="0.25">
      <c r="A5" s="150">
        <v>4</v>
      </c>
      <c r="B5" s="155">
        <v>44594</v>
      </c>
      <c r="C5" s="150">
        <v>4</v>
      </c>
      <c r="D5" s="155">
        <v>44585</v>
      </c>
      <c r="E5" s="155">
        <v>44591</v>
      </c>
      <c r="F5" s="150" t="str">
        <f t="shared" si="0"/>
        <v>24/01/2022 to 30/01/2022 (Week 4)</v>
      </c>
    </row>
    <row r="6" spans="1:9" x14ac:dyDescent="0.25">
      <c r="A6" s="150">
        <v>5</v>
      </c>
      <c r="B6" s="155">
        <v>44601</v>
      </c>
      <c r="C6" s="150">
        <v>5</v>
      </c>
      <c r="D6" s="155">
        <v>44592</v>
      </c>
      <c r="E6" s="155">
        <v>44598</v>
      </c>
      <c r="F6" s="150" t="str">
        <f t="shared" si="0"/>
        <v>31/01/2022 to 06/02/2022 (Week 5)</v>
      </c>
    </row>
    <row r="7" spans="1:9" x14ac:dyDescent="0.25">
      <c r="A7" s="150">
        <v>6</v>
      </c>
      <c r="B7" s="155">
        <v>44608</v>
      </c>
      <c r="C7" s="150">
        <v>6</v>
      </c>
      <c r="D7" s="155">
        <v>44599</v>
      </c>
      <c r="E7" s="155">
        <v>44605</v>
      </c>
      <c r="F7" s="150" t="str">
        <f t="shared" si="0"/>
        <v>07/02/2022 to 13/02/2022 (Week 6)</v>
      </c>
      <c r="G7" s="139" t="s">
        <v>2922</v>
      </c>
      <c r="H7" s="158">
        <v>44608</v>
      </c>
    </row>
    <row r="8" spans="1:9" x14ac:dyDescent="0.25">
      <c r="A8" s="150">
        <v>7</v>
      </c>
      <c r="B8" s="155">
        <v>44615</v>
      </c>
      <c r="C8" s="150">
        <v>7</v>
      </c>
      <c r="D8" s="155">
        <v>44606</v>
      </c>
      <c r="E8" s="155">
        <v>44612</v>
      </c>
      <c r="F8" s="150" t="str">
        <f t="shared" si="0"/>
        <v>14/02/2022 to 20/02/2022 (Week 7)</v>
      </c>
    </row>
    <row r="9" spans="1:9" x14ac:dyDescent="0.25">
      <c r="A9" s="150">
        <v>8</v>
      </c>
      <c r="B9" s="155">
        <v>44622</v>
      </c>
      <c r="C9" s="150">
        <v>8</v>
      </c>
      <c r="D9" s="155">
        <v>44613</v>
      </c>
      <c r="E9" s="155">
        <v>44619</v>
      </c>
      <c r="F9" s="150" t="str">
        <f t="shared" si="0"/>
        <v>21/02/2022 to 27/02/2022 (Week 8)</v>
      </c>
    </row>
    <row r="10" spans="1:9" x14ac:dyDescent="0.25">
      <c r="A10" s="150">
        <v>9</v>
      </c>
      <c r="B10" s="155">
        <v>44629</v>
      </c>
      <c r="C10" s="150">
        <v>9</v>
      </c>
      <c r="D10" s="155">
        <v>44620</v>
      </c>
      <c r="E10" s="155">
        <v>44626</v>
      </c>
      <c r="F10" s="150" t="str">
        <f t="shared" si="0"/>
        <v>28/02/2022 to 06/03/2022 (Week 9)</v>
      </c>
    </row>
    <row r="11" spans="1:9" x14ac:dyDescent="0.25">
      <c r="A11" s="150">
        <v>10</v>
      </c>
      <c r="B11" s="155">
        <v>44636</v>
      </c>
      <c r="C11" s="150">
        <v>10</v>
      </c>
      <c r="D11" s="155">
        <v>44627</v>
      </c>
      <c r="E11" s="155">
        <v>44633</v>
      </c>
      <c r="F11" s="150" t="str">
        <f t="shared" si="0"/>
        <v>07/03/2022 to 13/03/2022 (Week 10)</v>
      </c>
      <c r="G11" s="139" t="s">
        <v>2924</v>
      </c>
      <c r="H11" s="158">
        <f>B11</f>
        <v>44636</v>
      </c>
    </row>
    <row r="12" spans="1:9" x14ac:dyDescent="0.25">
      <c r="A12" s="150">
        <v>11</v>
      </c>
      <c r="B12" s="155">
        <v>44643</v>
      </c>
      <c r="C12" s="150">
        <v>11</v>
      </c>
      <c r="D12" s="155">
        <v>44634</v>
      </c>
      <c r="E12" s="155">
        <v>44640</v>
      </c>
      <c r="F12" s="150" t="str">
        <f t="shared" si="0"/>
        <v>14/03/2022 to 20/03/2022 (Week 11)</v>
      </c>
    </row>
    <row r="13" spans="1:9" x14ac:dyDescent="0.25">
      <c r="A13" s="150">
        <v>12</v>
      </c>
      <c r="B13" s="155">
        <v>44650</v>
      </c>
      <c r="C13" s="150">
        <v>12</v>
      </c>
      <c r="D13" s="155">
        <v>44641</v>
      </c>
      <c r="E13" s="155">
        <v>44647</v>
      </c>
      <c r="F13" s="150" t="str">
        <f t="shared" si="0"/>
        <v>21/03/2022 to 27/03/2022 (Week 12)</v>
      </c>
    </row>
    <row r="14" spans="1:9" x14ac:dyDescent="0.25">
      <c r="A14" s="150">
        <v>13</v>
      </c>
      <c r="B14" s="155">
        <v>44657</v>
      </c>
      <c r="C14" s="150">
        <v>13</v>
      </c>
      <c r="D14" s="155">
        <v>44648</v>
      </c>
      <c r="E14" s="155">
        <v>44654</v>
      </c>
      <c r="F14" s="150" t="str">
        <f t="shared" si="0"/>
        <v>28/03/2022 to 03/04/2022 (Week 13)</v>
      </c>
    </row>
    <row r="15" spans="1:9" x14ac:dyDescent="0.25">
      <c r="A15" s="150">
        <v>14</v>
      </c>
      <c r="B15" s="155">
        <v>44664</v>
      </c>
      <c r="C15" s="150">
        <v>14</v>
      </c>
      <c r="D15" s="155">
        <v>44655</v>
      </c>
      <c r="E15" s="155">
        <v>44661</v>
      </c>
      <c r="F15" s="150" t="str">
        <f t="shared" si="0"/>
        <v>04/04/2022 to 10/04/2022 (Week 14)</v>
      </c>
      <c r="G15" s="139" t="s">
        <v>2925</v>
      </c>
      <c r="H15" s="158">
        <f>B15</f>
        <v>44664</v>
      </c>
    </row>
    <row r="16" spans="1:9" x14ac:dyDescent="0.25">
      <c r="A16" s="150">
        <v>15</v>
      </c>
      <c r="B16" s="155">
        <v>44671</v>
      </c>
      <c r="C16" s="150">
        <v>15</v>
      </c>
      <c r="D16" s="155">
        <v>44662</v>
      </c>
      <c r="E16" s="155">
        <v>44668</v>
      </c>
      <c r="F16" s="150" t="str">
        <f t="shared" si="0"/>
        <v>11/04/2022 to 17/04/2022 (Week 15)</v>
      </c>
    </row>
    <row r="17" spans="1:8" x14ac:dyDescent="0.25">
      <c r="A17" s="150">
        <v>16</v>
      </c>
      <c r="B17" s="155">
        <v>44678</v>
      </c>
      <c r="C17" s="150">
        <v>16</v>
      </c>
      <c r="D17" s="155">
        <v>44669</v>
      </c>
      <c r="E17" s="155">
        <v>44675</v>
      </c>
      <c r="F17" s="150" t="str">
        <f t="shared" si="0"/>
        <v>18/04/2022 to 24/04/2022 (Week 16)</v>
      </c>
    </row>
    <row r="18" spans="1:8" x14ac:dyDescent="0.25">
      <c r="A18" s="150">
        <v>17</v>
      </c>
      <c r="B18" s="155">
        <v>44685</v>
      </c>
      <c r="C18" s="150">
        <v>17</v>
      </c>
      <c r="D18" s="155">
        <v>44676</v>
      </c>
      <c r="E18" s="155">
        <v>44682</v>
      </c>
      <c r="F18" s="150" t="str">
        <f t="shared" si="0"/>
        <v>25/04/2022 to 01/05/2022 (Week 17)</v>
      </c>
    </row>
    <row r="19" spans="1:8" x14ac:dyDescent="0.25">
      <c r="A19" s="150">
        <v>18</v>
      </c>
      <c r="B19" s="155">
        <v>44692</v>
      </c>
      <c r="C19" s="150">
        <v>18</v>
      </c>
      <c r="D19" s="155">
        <v>44683</v>
      </c>
      <c r="E19" s="155">
        <v>44689</v>
      </c>
      <c r="F19" s="150" t="str">
        <f t="shared" si="0"/>
        <v>02/05/2022 to 08/05/2022 (Week 18)</v>
      </c>
    </row>
    <row r="20" spans="1:8" x14ac:dyDescent="0.25">
      <c r="A20" s="150">
        <v>19</v>
      </c>
      <c r="B20" s="155">
        <v>44699</v>
      </c>
      <c r="C20" s="150">
        <v>19</v>
      </c>
      <c r="D20" s="155">
        <v>44690</v>
      </c>
      <c r="E20" s="155">
        <v>44696</v>
      </c>
      <c r="F20" s="150" t="str">
        <f t="shared" si="0"/>
        <v>09/05/2022 to 15/05/2022 (Week 19)</v>
      </c>
      <c r="G20" s="139" t="s">
        <v>2926</v>
      </c>
      <c r="H20" s="158">
        <f>B20</f>
        <v>44699</v>
      </c>
    </row>
    <row r="21" spans="1:8" x14ac:dyDescent="0.25">
      <c r="A21" s="150">
        <v>20</v>
      </c>
      <c r="B21" s="155">
        <v>44706</v>
      </c>
      <c r="C21" s="150">
        <v>20</v>
      </c>
      <c r="D21" s="155">
        <v>44697</v>
      </c>
      <c r="E21" s="155">
        <v>44703</v>
      </c>
      <c r="F21" s="150" t="str">
        <f t="shared" si="0"/>
        <v>16/05/2022 to 22/05/2022 (Week 20)</v>
      </c>
    </row>
    <row r="22" spans="1:8" x14ac:dyDescent="0.25">
      <c r="A22" s="150">
        <v>21</v>
      </c>
      <c r="B22" s="155">
        <v>44713</v>
      </c>
      <c r="C22" s="150">
        <v>21</v>
      </c>
      <c r="D22" s="155">
        <v>44704</v>
      </c>
      <c r="E22" s="155">
        <v>44710</v>
      </c>
      <c r="F22" s="150" t="str">
        <f t="shared" si="0"/>
        <v>23/05/2022 to 29/05/2022 (Week 21)</v>
      </c>
    </row>
    <row r="23" spans="1:8" x14ac:dyDescent="0.25">
      <c r="A23" s="150">
        <v>22</v>
      </c>
      <c r="B23" s="155">
        <v>44720</v>
      </c>
      <c r="C23" s="150">
        <v>22</v>
      </c>
      <c r="D23" s="155">
        <v>44711</v>
      </c>
      <c r="E23" s="155">
        <v>44717</v>
      </c>
      <c r="F23" s="150" t="str">
        <f t="shared" si="0"/>
        <v>30/05/2022 to 05/06/2022 (Week 22)</v>
      </c>
    </row>
    <row r="24" spans="1:8" x14ac:dyDescent="0.25">
      <c r="A24" s="150">
        <v>23</v>
      </c>
      <c r="B24" s="155">
        <v>44727</v>
      </c>
      <c r="C24" s="150">
        <v>23</v>
      </c>
      <c r="D24" s="155">
        <v>44718</v>
      </c>
      <c r="E24" s="155">
        <v>44724</v>
      </c>
      <c r="F24" s="150" t="str">
        <f t="shared" si="0"/>
        <v>06/06/2022 to 12/06/2022 (Week 23)</v>
      </c>
      <c r="G24" s="139" t="s">
        <v>2927</v>
      </c>
      <c r="H24" s="158">
        <f>B24</f>
        <v>44727</v>
      </c>
    </row>
    <row r="25" spans="1:8" x14ac:dyDescent="0.25">
      <c r="A25" s="150">
        <v>24</v>
      </c>
      <c r="B25" s="155">
        <v>44734</v>
      </c>
      <c r="C25" s="150">
        <v>24</v>
      </c>
      <c r="D25" s="155">
        <v>44725</v>
      </c>
      <c r="E25" s="155">
        <v>44731</v>
      </c>
      <c r="F25" s="150" t="str">
        <f t="shared" si="0"/>
        <v>13/06/2022 to 19/06/2022 (Week 24)</v>
      </c>
    </row>
    <row r="26" spans="1:8" x14ac:dyDescent="0.25">
      <c r="A26" s="150">
        <v>25</v>
      </c>
      <c r="B26" s="155">
        <v>44741</v>
      </c>
      <c r="C26" s="150">
        <v>25</v>
      </c>
      <c r="D26" s="155">
        <v>44732</v>
      </c>
      <c r="E26" s="155">
        <v>44738</v>
      </c>
      <c r="F26" s="150" t="str">
        <f t="shared" si="0"/>
        <v>20/06/2022 to 26/06/2022 (Week 25)</v>
      </c>
    </row>
    <row r="27" spans="1:8" x14ac:dyDescent="0.25">
      <c r="A27" s="150">
        <v>26</v>
      </c>
      <c r="B27" s="155">
        <v>44748</v>
      </c>
      <c r="C27" s="150">
        <v>26</v>
      </c>
      <c r="D27" s="155">
        <v>44739</v>
      </c>
      <c r="E27" s="155">
        <v>44745</v>
      </c>
      <c r="F27" s="150" t="str">
        <f t="shared" si="0"/>
        <v>27/06/2022 to 03/07/2022 (Week 26)</v>
      </c>
    </row>
    <row r="28" spans="1:8" x14ac:dyDescent="0.25">
      <c r="A28" s="150">
        <v>27</v>
      </c>
      <c r="B28" s="155">
        <v>44755</v>
      </c>
      <c r="C28" s="150">
        <v>27</v>
      </c>
      <c r="D28" s="155">
        <v>44746</v>
      </c>
      <c r="E28" s="155">
        <v>44752</v>
      </c>
      <c r="F28" s="150" t="str">
        <f t="shared" si="0"/>
        <v>04/07/2022 to 10/07/2022 (Week 27)</v>
      </c>
      <c r="G28" s="139" t="s">
        <v>2928</v>
      </c>
      <c r="H28" s="158">
        <f>B28</f>
        <v>44755</v>
      </c>
    </row>
    <row r="29" spans="1:8" x14ac:dyDescent="0.25">
      <c r="A29" s="150">
        <v>28</v>
      </c>
      <c r="B29" s="155">
        <v>44762</v>
      </c>
      <c r="C29" s="150">
        <v>28</v>
      </c>
      <c r="D29" s="155">
        <v>44753</v>
      </c>
      <c r="E29" s="155">
        <v>44759</v>
      </c>
      <c r="F29" s="150" t="str">
        <f t="shared" si="0"/>
        <v>11/07/2022 to 17/07/2022 (Week 28)</v>
      </c>
    </row>
    <row r="30" spans="1:8" x14ac:dyDescent="0.25">
      <c r="A30" s="150">
        <v>29</v>
      </c>
      <c r="B30" s="155">
        <v>44769</v>
      </c>
      <c r="C30" s="150">
        <v>29</v>
      </c>
      <c r="D30" s="155">
        <v>44760</v>
      </c>
      <c r="E30" s="155">
        <v>44766</v>
      </c>
      <c r="F30" s="150" t="str">
        <f t="shared" si="0"/>
        <v>18/07/2022 to 24/07/2022 (Week 29)</v>
      </c>
    </row>
    <row r="31" spans="1:8" x14ac:dyDescent="0.25">
      <c r="A31" s="150">
        <v>30</v>
      </c>
      <c r="B31" s="155">
        <v>44776</v>
      </c>
      <c r="C31" s="150">
        <v>30</v>
      </c>
      <c r="D31" s="155">
        <v>44767</v>
      </c>
      <c r="E31" s="155">
        <v>44773</v>
      </c>
      <c r="F31" s="150" t="str">
        <f t="shared" si="0"/>
        <v>25/07/2022 to 31/07/2022 (Week 30)</v>
      </c>
    </row>
    <row r="32" spans="1:8" x14ac:dyDescent="0.25">
      <c r="A32" s="150">
        <v>31</v>
      </c>
      <c r="B32" s="155">
        <v>44783</v>
      </c>
      <c r="C32" s="150">
        <v>31</v>
      </c>
      <c r="D32" s="155">
        <v>44774</v>
      </c>
      <c r="E32" s="155">
        <v>44780</v>
      </c>
      <c r="F32" s="150" t="str">
        <f t="shared" si="0"/>
        <v>01/08/2022 to 07/08/2022 (Week 31)</v>
      </c>
    </row>
    <row r="33" spans="1:8" x14ac:dyDescent="0.25">
      <c r="A33" s="150">
        <v>32</v>
      </c>
      <c r="B33" s="155">
        <v>44790</v>
      </c>
      <c r="C33" s="150">
        <v>32</v>
      </c>
      <c r="D33" s="155">
        <v>44781</v>
      </c>
      <c r="E33" s="155">
        <v>44787</v>
      </c>
      <c r="F33" s="150" t="str">
        <f t="shared" si="0"/>
        <v>08/08/2022 to 14/08/2022 (Week 32)</v>
      </c>
      <c r="G33" s="139" t="s">
        <v>2929</v>
      </c>
      <c r="H33" s="158">
        <f>B33</f>
        <v>44790</v>
      </c>
    </row>
    <row r="34" spans="1:8" x14ac:dyDescent="0.25">
      <c r="A34" s="150">
        <v>33</v>
      </c>
      <c r="B34" s="155">
        <v>44797</v>
      </c>
      <c r="C34" s="150">
        <v>33</v>
      </c>
      <c r="D34" s="155">
        <v>44788</v>
      </c>
      <c r="E34" s="155">
        <v>44794</v>
      </c>
      <c r="F34" s="150" t="str">
        <f t="shared" si="0"/>
        <v>15/08/2022 to 21/08/2022 (Week 33)</v>
      </c>
    </row>
    <row r="35" spans="1:8" x14ac:dyDescent="0.25">
      <c r="A35" s="150">
        <v>34</v>
      </c>
      <c r="B35" s="155">
        <v>44804</v>
      </c>
      <c r="C35" s="150">
        <v>34</v>
      </c>
      <c r="D35" s="155">
        <v>44795</v>
      </c>
      <c r="E35" s="155">
        <v>44801</v>
      </c>
      <c r="F35" s="150" t="str">
        <f t="shared" si="0"/>
        <v>22/08/2022 to 28/08/2022 (Week 34)</v>
      </c>
    </row>
    <row r="36" spans="1:8" x14ac:dyDescent="0.25">
      <c r="A36" s="150">
        <v>35</v>
      </c>
      <c r="B36" s="155">
        <v>44811</v>
      </c>
      <c r="C36" s="150">
        <v>35</v>
      </c>
      <c r="D36" s="155">
        <v>44802</v>
      </c>
      <c r="E36" s="155">
        <v>44808</v>
      </c>
      <c r="F36" s="150" t="str">
        <f t="shared" si="0"/>
        <v>29/08/2022 to 04/09/2022 (Week 35)</v>
      </c>
    </row>
    <row r="37" spans="1:8" x14ac:dyDescent="0.25">
      <c r="A37" s="150">
        <v>36</v>
      </c>
      <c r="B37" s="155">
        <v>44818</v>
      </c>
      <c r="C37" s="150">
        <v>36</v>
      </c>
      <c r="D37" s="155">
        <v>44809</v>
      </c>
      <c r="E37" s="155">
        <v>44815</v>
      </c>
      <c r="F37" s="150" t="str">
        <f t="shared" si="0"/>
        <v>05/09/2022 to 11/09/2022 (Week 36)</v>
      </c>
      <c r="G37" s="139" t="s">
        <v>2930</v>
      </c>
      <c r="H37" s="158">
        <f>B37</f>
        <v>44818</v>
      </c>
    </row>
    <row r="38" spans="1:8" x14ac:dyDescent="0.25">
      <c r="A38" s="150">
        <v>37</v>
      </c>
      <c r="B38" s="155">
        <v>44825</v>
      </c>
      <c r="C38" s="150">
        <v>37</v>
      </c>
      <c r="D38" s="155">
        <v>44816</v>
      </c>
      <c r="E38" s="155">
        <v>44822</v>
      </c>
      <c r="F38" s="150" t="str">
        <f t="shared" si="0"/>
        <v>12/09/2022 to 18/09/2022 (Week 37)</v>
      </c>
    </row>
    <row r="39" spans="1:8" x14ac:dyDescent="0.25">
      <c r="A39" s="150">
        <v>38</v>
      </c>
      <c r="B39" s="155">
        <v>44832</v>
      </c>
      <c r="C39" s="150">
        <v>38</v>
      </c>
      <c r="D39" s="155">
        <v>44823</v>
      </c>
      <c r="E39" s="155">
        <v>44829</v>
      </c>
      <c r="F39" s="150" t="str">
        <f t="shared" si="0"/>
        <v>19/09/2022 to 25/09/2022 (Week 38)</v>
      </c>
    </row>
    <row r="40" spans="1:8" x14ac:dyDescent="0.25">
      <c r="A40" s="150">
        <v>39</v>
      </c>
      <c r="B40" s="155">
        <v>44839</v>
      </c>
      <c r="C40" s="150">
        <v>39</v>
      </c>
      <c r="D40" s="155">
        <v>44830</v>
      </c>
      <c r="E40" s="155">
        <v>44836</v>
      </c>
      <c r="F40" s="150" t="str">
        <f t="shared" si="0"/>
        <v>26/09/2022 to 02/10/2022 (Week 39)</v>
      </c>
    </row>
    <row r="41" spans="1:8" x14ac:dyDescent="0.25">
      <c r="A41" s="150">
        <v>40</v>
      </c>
      <c r="B41" s="155">
        <v>44846</v>
      </c>
      <c r="C41" s="150">
        <v>40</v>
      </c>
      <c r="D41" s="155">
        <v>44837</v>
      </c>
      <c r="E41" s="155">
        <v>44843</v>
      </c>
      <c r="F41" s="150" t="str">
        <f t="shared" si="0"/>
        <v>03/10/2022 to 09/10/2022 (Week 40)</v>
      </c>
      <c r="G41" s="139" t="s">
        <v>2931</v>
      </c>
      <c r="H41" s="158">
        <f>B41</f>
        <v>44846</v>
      </c>
    </row>
    <row r="42" spans="1:8" x14ac:dyDescent="0.25">
      <c r="A42" s="150">
        <v>41</v>
      </c>
      <c r="B42" s="155">
        <v>44853</v>
      </c>
      <c r="C42" s="150">
        <v>41</v>
      </c>
      <c r="D42" s="155">
        <v>44844</v>
      </c>
      <c r="E42" s="155">
        <v>44850</v>
      </c>
      <c r="F42" s="150" t="str">
        <f t="shared" si="0"/>
        <v>10/10/2022 to 16/10/2022 (Week 41)</v>
      </c>
    </row>
    <row r="43" spans="1:8" x14ac:dyDescent="0.25">
      <c r="A43" s="150">
        <v>42</v>
      </c>
      <c r="B43" s="155">
        <v>44860</v>
      </c>
      <c r="C43" s="150">
        <v>42</v>
      </c>
      <c r="D43" s="155">
        <v>44851</v>
      </c>
      <c r="E43" s="155">
        <v>44857</v>
      </c>
      <c r="F43" s="150" t="str">
        <f t="shared" si="0"/>
        <v>17/10/2022 to 23/10/2022 (Week 42)</v>
      </c>
    </row>
    <row r="44" spans="1:8" x14ac:dyDescent="0.25">
      <c r="A44" s="150">
        <v>43</v>
      </c>
      <c r="B44" s="155">
        <v>44867</v>
      </c>
      <c r="C44" s="150">
        <v>43</v>
      </c>
      <c r="D44" s="155">
        <v>44858</v>
      </c>
      <c r="E44" s="155">
        <v>44864</v>
      </c>
      <c r="F44" s="150" t="str">
        <f t="shared" si="0"/>
        <v>24/10/2022 to 30/10/2022 (Week 43)</v>
      </c>
    </row>
    <row r="45" spans="1:8" x14ac:dyDescent="0.25">
      <c r="A45" s="150">
        <v>44</v>
      </c>
      <c r="B45" s="155">
        <v>44874</v>
      </c>
      <c r="C45" s="150">
        <v>44</v>
      </c>
      <c r="D45" s="155">
        <v>44865</v>
      </c>
      <c r="E45" s="155">
        <v>44871</v>
      </c>
      <c r="F45" s="150" t="str">
        <f t="shared" si="0"/>
        <v>31/10/2022 to 06/11/2022 (Week 44)</v>
      </c>
    </row>
    <row r="46" spans="1:8" x14ac:dyDescent="0.25">
      <c r="A46" s="150">
        <v>45</v>
      </c>
      <c r="B46" s="155">
        <v>44881</v>
      </c>
      <c r="C46" s="150">
        <v>45</v>
      </c>
      <c r="D46" s="155">
        <v>44872</v>
      </c>
      <c r="E46" s="155">
        <v>44878</v>
      </c>
      <c r="F46" s="150" t="str">
        <f t="shared" si="0"/>
        <v>07/11/2022 to 13/11/2022 (Week 45)</v>
      </c>
      <c r="G46" s="139" t="s">
        <v>2932</v>
      </c>
      <c r="H46" s="158">
        <f>B46</f>
        <v>44881</v>
      </c>
    </row>
    <row r="47" spans="1:8" x14ac:dyDescent="0.25">
      <c r="A47" s="150">
        <v>46</v>
      </c>
      <c r="B47" s="155">
        <v>44888</v>
      </c>
      <c r="C47" s="150">
        <v>46</v>
      </c>
      <c r="D47" s="155">
        <v>44879</v>
      </c>
      <c r="E47" s="155">
        <v>44885</v>
      </c>
      <c r="F47" s="150" t="str">
        <f t="shared" si="0"/>
        <v>14/11/2022 to 20/11/2022 (Week 46)</v>
      </c>
    </row>
    <row r="48" spans="1:8" x14ac:dyDescent="0.25">
      <c r="A48" s="150">
        <v>47</v>
      </c>
      <c r="B48" s="155">
        <v>44895</v>
      </c>
      <c r="C48" s="150">
        <v>47</v>
      </c>
      <c r="D48" s="155">
        <v>44886</v>
      </c>
      <c r="E48" s="155">
        <v>44892</v>
      </c>
      <c r="F48" s="150" t="str">
        <f t="shared" si="0"/>
        <v>21/11/2022 to 27/11/2022 (Week 47)</v>
      </c>
    </row>
    <row r="49" spans="1:8" x14ac:dyDescent="0.25">
      <c r="A49" s="150">
        <v>48</v>
      </c>
      <c r="B49" s="155">
        <v>44902</v>
      </c>
      <c r="C49" s="150">
        <v>48</v>
      </c>
      <c r="D49" s="155">
        <v>44893</v>
      </c>
      <c r="E49" s="155">
        <v>44899</v>
      </c>
      <c r="F49" s="150" t="str">
        <f t="shared" si="0"/>
        <v>28/11/2022 to 04/12/2022 (Week 48)</v>
      </c>
    </row>
    <row r="50" spans="1:8" x14ac:dyDescent="0.25">
      <c r="A50" s="150">
        <v>49</v>
      </c>
      <c r="B50" s="155">
        <v>44909</v>
      </c>
      <c r="C50" s="150">
        <v>49</v>
      </c>
      <c r="D50" s="155">
        <v>44900</v>
      </c>
      <c r="E50" s="155">
        <v>44906</v>
      </c>
      <c r="F50" s="150" t="str">
        <f t="shared" si="0"/>
        <v>05/12/2022 to 11/12/2022 (Week 49)</v>
      </c>
      <c r="G50" s="139" t="s">
        <v>3011</v>
      </c>
      <c r="H50" s="158">
        <f>B50</f>
        <v>44909</v>
      </c>
    </row>
    <row r="51" spans="1:8" x14ac:dyDescent="0.25">
      <c r="A51" s="150">
        <v>50</v>
      </c>
      <c r="B51" s="155">
        <v>44916</v>
      </c>
      <c r="C51" s="150">
        <v>50</v>
      </c>
      <c r="D51" s="155">
        <v>44907</v>
      </c>
      <c r="E51" s="155">
        <v>44913</v>
      </c>
      <c r="F51" s="150" t="str">
        <f t="shared" si="0"/>
        <v>12/12/2022 to 18/12/2022 (Week 50)</v>
      </c>
    </row>
    <row r="52" spans="1:8" x14ac:dyDescent="0.25">
      <c r="A52" s="150">
        <v>51</v>
      </c>
      <c r="B52" s="155">
        <v>44923</v>
      </c>
      <c r="C52" s="150">
        <v>51</v>
      </c>
      <c r="D52" s="155">
        <v>44914</v>
      </c>
      <c r="E52" s="155">
        <v>44920</v>
      </c>
      <c r="F52" s="150" t="str">
        <f t="shared" si="0"/>
        <v>19/12/2022 to 25/12/2022 (Week 51)</v>
      </c>
    </row>
    <row r="53" spans="1:8" x14ac:dyDescent="0.25">
      <c r="A53" s="150">
        <v>52</v>
      </c>
      <c r="B53" s="155">
        <v>44930</v>
      </c>
      <c r="C53" s="150">
        <v>52</v>
      </c>
      <c r="D53" s="155">
        <v>44921</v>
      </c>
      <c r="E53" s="155">
        <v>44927</v>
      </c>
      <c r="F53" s="150" t="str">
        <f t="shared" si="0"/>
        <v>26/12/2022 to 01/01/2023 (Week 52)</v>
      </c>
    </row>
    <row r="54" spans="1:8" x14ac:dyDescent="0.25">
      <c r="B54" s="155"/>
      <c r="C54" s="150"/>
      <c r="D54" s="155"/>
      <c r="E54" s="155"/>
      <c r="F54" s="150"/>
    </row>
    <row r="55" spans="1:8" x14ac:dyDescent="0.25">
      <c r="B55" s="155"/>
      <c r="C55" s="150"/>
      <c r="D55" s="155"/>
      <c r="E55" s="155"/>
      <c r="F55" s="150"/>
    </row>
    <row r="56" spans="1:8" x14ac:dyDescent="0.25">
      <c r="B56" s="155"/>
      <c r="C56" s="150"/>
      <c r="D56" s="155"/>
      <c r="E56" s="155"/>
      <c r="F56" s="150"/>
    </row>
    <row r="57" spans="1:8" x14ac:dyDescent="0.25">
      <c r="B57" s="155"/>
      <c r="C57" s="150"/>
      <c r="D57" s="155"/>
      <c r="E57" s="155"/>
      <c r="F57" s="150"/>
    </row>
    <row r="58" spans="1:8" x14ac:dyDescent="0.25">
      <c r="B58" s="155"/>
      <c r="C58" s="150"/>
      <c r="D58" s="155"/>
      <c r="E58" s="155"/>
      <c r="F58" s="150"/>
    </row>
    <row r="59" spans="1:8" x14ac:dyDescent="0.25">
      <c r="B59" s="155"/>
      <c r="C59" s="150"/>
      <c r="D59" s="155"/>
      <c r="E59" s="155"/>
      <c r="F59" s="150"/>
    </row>
    <row r="60" spans="1:8" x14ac:dyDescent="0.25">
      <c r="B60" s="155"/>
      <c r="C60" s="150"/>
      <c r="D60" s="155"/>
      <c r="E60" s="155"/>
      <c r="F60" s="150"/>
    </row>
    <row r="61" spans="1:8" x14ac:dyDescent="0.25">
      <c r="B61" s="155"/>
      <c r="C61" s="150"/>
      <c r="D61" s="155"/>
      <c r="E61" s="155"/>
      <c r="F61" s="150"/>
    </row>
    <row r="62" spans="1:8" x14ac:dyDescent="0.25">
      <c r="B62" s="155"/>
      <c r="C62" s="150"/>
      <c r="D62" s="155"/>
      <c r="E62" s="155"/>
      <c r="F62" s="150"/>
    </row>
    <row r="63" spans="1:8" x14ac:dyDescent="0.25">
      <c r="B63" s="155"/>
      <c r="C63" s="150"/>
      <c r="D63" s="155"/>
      <c r="E63" s="155"/>
      <c r="F63" s="150"/>
    </row>
    <row r="64" spans="1:8" x14ac:dyDescent="0.25">
      <c r="B64" s="155"/>
      <c r="C64" s="150"/>
      <c r="D64" s="155"/>
      <c r="E64" s="155"/>
      <c r="F64" s="150"/>
    </row>
    <row r="65" spans="2:6" x14ac:dyDescent="0.25">
      <c r="B65" s="155"/>
      <c r="C65" s="150"/>
      <c r="D65" s="155"/>
      <c r="E65" s="155"/>
      <c r="F65" s="150"/>
    </row>
    <row r="66" spans="2:6" x14ac:dyDescent="0.25">
      <c r="B66" s="155"/>
      <c r="C66" s="150"/>
      <c r="D66" s="155"/>
      <c r="E66" s="155"/>
      <c r="F66" s="150"/>
    </row>
    <row r="67" spans="2:6" x14ac:dyDescent="0.25">
      <c r="B67" s="155"/>
      <c r="C67" s="150"/>
      <c r="D67" s="155"/>
      <c r="E67" s="155"/>
      <c r="F67" s="150"/>
    </row>
    <row r="68" spans="2:6" x14ac:dyDescent="0.25">
      <c r="B68" s="155"/>
      <c r="C68" s="150"/>
      <c r="D68" s="155"/>
      <c r="E68" s="155"/>
      <c r="F68" s="150"/>
    </row>
    <row r="69" spans="2:6" x14ac:dyDescent="0.25">
      <c r="B69" s="155"/>
      <c r="C69" s="150"/>
      <c r="D69" s="155"/>
      <c r="E69" s="155"/>
      <c r="F69" s="150"/>
    </row>
    <row r="70" spans="2:6" x14ac:dyDescent="0.25">
      <c r="B70" s="155"/>
      <c r="C70" s="150"/>
      <c r="D70" s="155"/>
      <c r="E70" s="155"/>
      <c r="F70" s="150"/>
    </row>
    <row r="71" spans="2:6" x14ac:dyDescent="0.25">
      <c r="B71" s="155"/>
      <c r="C71" s="150"/>
      <c r="D71" s="155"/>
      <c r="E71" s="155"/>
      <c r="F71" s="150"/>
    </row>
    <row r="72" spans="2:6" x14ac:dyDescent="0.25">
      <c r="B72" s="155"/>
      <c r="C72" s="150"/>
      <c r="D72" s="155"/>
      <c r="E72" s="155"/>
      <c r="F72" s="150"/>
    </row>
    <row r="73" spans="2:6" x14ac:dyDescent="0.25">
      <c r="B73" s="155"/>
      <c r="C73" s="150"/>
      <c r="D73" s="155"/>
      <c r="E73" s="155"/>
      <c r="F73" s="15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Normal="100" workbookViewId="0">
      <selection sqref="A1:L1"/>
    </sheetView>
  </sheetViews>
  <sheetFormatPr defaultColWidth="9.140625" defaultRowHeight="12.75" x14ac:dyDescent="0.2"/>
  <cols>
    <col min="1" max="1" width="15.85546875" style="42" customWidth="1"/>
    <col min="2" max="2" width="18.140625" style="42" customWidth="1"/>
    <col min="3" max="5" width="9.140625" style="42"/>
    <col min="6" max="6" width="4.5703125" style="42" bestFit="1" customWidth="1"/>
    <col min="7" max="11" width="9.140625" style="42"/>
    <col min="12" max="12" width="4.85546875" style="42" customWidth="1"/>
    <col min="13" max="16384" width="9.140625" style="42"/>
  </cols>
  <sheetData>
    <row r="1" spans="1:15" ht="18" customHeight="1" x14ac:dyDescent="0.25">
      <c r="A1" s="482" t="str">
        <f>CONCATENATE("Figure 9: COVID-19 death rate by SIMD quintile, between 1st March 2020 and ",Contents!A33," 2021¹ ² ³ ⁴ ⁵ ⁶ ⁷")</f>
        <v>Figure 9: COVID-19 death rate by SIMD quintile, between 1st March 2020 and 31st December 2021¹ ² ³ ⁴ ⁵ ⁶ ⁷</v>
      </c>
      <c r="B1" s="482"/>
      <c r="C1" s="482"/>
      <c r="D1" s="482"/>
      <c r="E1" s="482"/>
      <c r="F1" s="482"/>
      <c r="G1" s="482"/>
      <c r="H1" s="482"/>
      <c r="I1" s="482"/>
      <c r="J1" s="482"/>
      <c r="K1" s="482"/>
      <c r="L1" s="482"/>
      <c r="N1" s="507" t="s">
        <v>69</v>
      </c>
      <c r="O1" s="507"/>
    </row>
    <row r="2" spans="1:15" ht="15" customHeight="1" x14ac:dyDescent="0.2">
      <c r="A2" s="7"/>
    </row>
    <row r="3" spans="1:15" x14ac:dyDescent="0.2">
      <c r="B3" s="8" t="s">
        <v>32</v>
      </c>
      <c r="C3" s="2" t="s">
        <v>35</v>
      </c>
      <c r="D3" s="2" t="s">
        <v>36</v>
      </c>
      <c r="E3" s="2" t="s">
        <v>37</v>
      </c>
    </row>
    <row r="4" spans="1:15" x14ac:dyDescent="0.2">
      <c r="A4" s="679" t="s">
        <v>38</v>
      </c>
      <c r="B4" s="75" t="s">
        <v>39</v>
      </c>
      <c r="C4" s="76">
        <f>'Table 6'!D6</f>
        <v>1699.7</v>
      </c>
      <c r="D4" s="76">
        <f>'Table 6'!E6</f>
        <v>1680.6</v>
      </c>
      <c r="E4" s="76">
        <f>'Table 6'!F6</f>
        <v>1718.9</v>
      </c>
      <c r="F4" s="15">
        <f>C4-D4</f>
        <v>19.100000000000136</v>
      </c>
    </row>
    <row r="5" spans="1:15" x14ac:dyDescent="0.2">
      <c r="A5" s="665"/>
      <c r="B5" s="77">
        <v>2</v>
      </c>
      <c r="C5" s="78">
        <f>'Table 6'!D7</f>
        <v>1387.1</v>
      </c>
      <c r="D5" s="78">
        <f>'Table 6'!E7</f>
        <v>1370.9</v>
      </c>
      <c r="E5" s="78">
        <f>'Table 6'!F7</f>
        <v>1403.3</v>
      </c>
      <c r="F5" s="15">
        <f t="shared" ref="F5:F13" si="0">C5-D5</f>
        <v>16.199999999999818</v>
      </c>
    </row>
    <row r="6" spans="1:15" x14ac:dyDescent="0.2">
      <c r="A6" s="665"/>
      <c r="B6" s="77">
        <v>3</v>
      </c>
      <c r="C6" s="78">
        <f>'Table 6'!D8</f>
        <v>1179.7</v>
      </c>
      <c r="D6" s="78">
        <f>'Table 6'!E8</f>
        <v>1165.5</v>
      </c>
      <c r="E6" s="78">
        <f>'Table 6'!F8</f>
        <v>1194</v>
      </c>
      <c r="F6" s="15">
        <f t="shared" si="0"/>
        <v>14.200000000000045</v>
      </c>
    </row>
    <row r="7" spans="1:15" x14ac:dyDescent="0.2">
      <c r="A7" s="665"/>
      <c r="B7" s="77">
        <v>4</v>
      </c>
      <c r="C7" s="78">
        <f>'Table 6'!D9</f>
        <v>1035.9000000000001</v>
      </c>
      <c r="D7" s="78">
        <f>'Table 6'!E9</f>
        <v>1022.6</v>
      </c>
      <c r="E7" s="78">
        <f>'Table 6'!F9</f>
        <v>1049.0999999999999</v>
      </c>
      <c r="F7" s="15">
        <f t="shared" si="0"/>
        <v>13.300000000000068</v>
      </c>
    </row>
    <row r="8" spans="1:15" x14ac:dyDescent="0.2">
      <c r="A8" s="665"/>
      <c r="B8" s="77" t="s">
        <v>40</v>
      </c>
      <c r="C8" s="78">
        <f>'Table 6'!D10</f>
        <v>896.1</v>
      </c>
      <c r="D8" s="78">
        <f>'Table 6'!E10</f>
        <v>883.8</v>
      </c>
      <c r="E8" s="78">
        <f>'Table 6'!F10</f>
        <v>908.4</v>
      </c>
      <c r="F8" s="15">
        <f t="shared" si="0"/>
        <v>12.300000000000068</v>
      </c>
      <c r="G8" s="79"/>
    </row>
    <row r="9" spans="1:15" x14ac:dyDescent="0.2">
      <c r="A9" s="679" t="s">
        <v>41</v>
      </c>
      <c r="B9" s="75" t="s">
        <v>39</v>
      </c>
      <c r="C9" s="76">
        <f>'Table 6'!D11</f>
        <v>215</v>
      </c>
      <c r="D9" s="76">
        <f>'Table 6'!E11</f>
        <v>207.8</v>
      </c>
      <c r="E9" s="76">
        <f>'Table 6'!F11</f>
        <v>222.1</v>
      </c>
      <c r="F9" s="15">
        <f t="shared" si="0"/>
        <v>7.1999999999999886</v>
      </c>
    </row>
    <row r="10" spans="1:15" x14ac:dyDescent="0.2">
      <c r="A10" s="665"/>
      <c r="B10" s="77">
        <v>2</v>
      </c>
      <c r="C10" s="78">
        <f>'Table 6'!D12</f>
        <v>155.19999999999999</v>
      </c>
      <c r="D10" s="78">
        <f>'Table 6'!E12</f>
        <v>149.5</v>
      </c>
      <c r="E10" s="78">
        <f>'Table 6'!F12</f>
        <v>160.9</v>
      </c>
      <c r="F10" s="15">
        <f t="shared" si="0"/>
        <v>5.6999999999999886</v>
      </c>
    </row>
    <row r="11" spans="1:15" x14ac:dyDescent="0.2">
      <c r="A11" s="665"/>
      <c r="B11" s="77">
        <v>3</v>
      </c>
      <c r="C11" s="78">
        <f>'Table 6'!D13</f>
        <v>113.6</v>
      </c>
      <c r="D11" s="78">
        <f>'Table 6'!E13</f>
        <v>109</v>
      </c>
      <c r="E11" s="78">
        <f>'Table 6'!F13</f>
        <v>118.3</v>
      </c>
      <c r="F11" s="15">
        <f t="shared" si="0"/>
        <v>4.5999999999999943</v>
      </c>
    </row>
    <row r="12" spans="1:15" x14ac:dyDescent="0.2">
      <c r="A12" s="665"/>
      <c r="B12" s="77">
        <v>4</v>
      </c>
      <c r="C12" s="78">
        <f>'Table 6'!D14</f>
        <v>102.6</v>
      </c>
      <c r="D12" s="78">
        <f>'Table 6'!E14</f>
        <v>98.3</v>
      </c>
      <c r="E12" s="78">
        <f>'Table 6'!F14</f>
        <v>107</v>
      </c>
      <c r="F12" s="15">
        <f t="shared" si="0"/>
        <v>4.2999999999999972</v>
      </c>
    </row>
    <row r="13" spans="1:15" x14ac:dyDescent="0.2">
      <c r="A13" s="665"/>
      <c r="B13" s="77" t="s">
        <v>40</v>
      </c>
      <c r="C13" s="78">
        <f>'Table 6'!D15</f>
        <v>86.3</v>
      </c>
      <c r="D13" s="78">
        <f>'Table 6'!E15</f>
        <v>82.2</v>
      </c>
      <c r="E13" s="78">
        <f>'Table 6'!F15</f>
        <v>90.3</v>
      </c>
      <c r="F13" s="15">
        <f t="shared" si="0"/>
        <v>4.0999999999999943</v>
      </c>
      <c r="G13" s="79"/>
    </row>
    <row r="15" spans="1:15" ht="12" customHeight="1" x14ac:dyDescent="0.2">
      <c r="A15" s="1" t="s">
        <v>26</v>
      </c>
      <c r="C15" s="79"/>
      <c r="L15" s="74"/>
      <c r="M15" s="74"/>
      <c r="N15" s="74"/>
      <c r="O15" s="3"/>
    </row>
    <row r="16" spans="1:15" ht="12" customHeight="1" x14ac:dyDescent="0.2">
      <c r="A16" s="602" t="s">
        <v>77</v>
      </c>
      <c r="B16" s="602"/>
      <c r="C16" s="602"/>
      <c r="D16" s="602"/>
      <c r="E16" s="602"/>
      <c r="F16" s="602"/>
      <c r="G16" s="602"/>
      <c r="H16" s="602"/>
      <c r="I16" s="602"/>
      <c r="J16" s="602"/>
      <c r="K16" s="602"/>
      <c r="L16" s="602"/>
      <c r="M16" s="602"/>
      <c r="N16" s="602"/>
      <c r="O16" s="602"/>
    </row>
    <row r="17" spans="1:15" ht="12" customHeight="1" x14ac:dyDescent="0.2">
      <c r="A17" s="602"/>
      <c r="B17" s="602"/>
      <c r="C17" s="602"/>
      <c r="D17" s="602"/>
      <c r="E17" s="602"/>
      <c r="F17" s="602"/>
      <c r="G17" s="602"/>
      <c r="H17" s="602"/>
      <c r="I17" s="602"/>
      <c r="J17" s="602"/>
      <c r="K17" s="602"/>
      <c r="L17" s="602"/>
      <c r="M17" s="602"/>
      <c r="N17" s="602"/>
      <c r="O17" s="602"/>
    </row>
    <row r="18" spans="1:15" ht="12" customHeight="1" x14ac:dyDescent="0.2">
      <c r="A18" s="680" t="s">
        <v>78</v>
      </c>
      <c r="B18" s="680"/>
      <c r="C18" s="680"/>
      <c r="D18" s="680"/>
      <c r="E18" s="680"/>
      <c r="F18" s="680"/>
      <c r="G18" s="680"/>
      <c r="H18" s="680"/>
      <c r="I18" s="680"/>
      <c r="J18" s="680"/>
      <c r="K18" s="680"/>
      <c r="L18" s="680"/>
      <c r="M18" s="680"/>
      <c r="N18" s="680"/>
      <c r="O18" s="680"/>
    </row>
    <row r="19" spans="1:15" ht="12" customHeight="1" x14ac:dyDescent="0.2">
      <c r="A19" s="680"/>
      <c r="B19" s="680"/>
      <c r="C19" s="680"/>
      <c r="D19" s="680"/>
      <c r="E19" s="680"/>
      <c r="F19" s="680"/>
      <c r="G19" s="680"/>
      <c r="H19" s="680"/>
      <c r="I19" s="680"/>
      <c r="J19" s="680"/>
      <c r="K19" s="680"/>
      <c r="L19" s="680"/>
      <c r="M19" s="680"/>
      <c r="N19" s="680"/>
      <c r="O19" s="680"/>
    </row>
    <row r="20" spans="1:15" ht="12" customHeight="1" x14ac:dyDescent="0.2">
      <c r="A20" s="680"/>
      <c r="B20" s="680"/>
      <c r="C20" s="680"/>
      <c r="D20" s="680"/>
      <c r="E20" s="680"/>
      <c r="F20" s="680"/>
      <c r="G20" s="680"/>
      <c r="H20" s="680"/>
      <c r="I20" s="680"/>
      <c r="J20" s="680"/>
      <c r="K20" s="680"/>
      <c r="L20" s="680"/>
      <c r="M20" s="680"/>
      <c r="N20" s="680"/>
      <c r="O20" s="680"/>
    </row>
    <row r="21" spans="1:15" ht="12" customHeight="1" x14ac:dyDescent="0.2">
      <c r="A21" s="682" t="s">
        <v>2758</v>
      </c>
      <c r="B21" s="682"/>
      <c r="C21" s="682"/>
      <c r="D21" s="682"/>
      <c r="E21" s="682"/>
      <c r="F21" s="682"/>
      <c r="G21" s="682"/>
      <c r="H21" s="682"/>
      <c r="I21" s="682"/>
      <c r="J21" s="682"/>
      <c r="K21" s="682"/>
      <c r="L21" s="682"/>
      <c r="M21" s="682"/>
      <c r="N21" s="682"/>
      <c r="O21" s="682"/>
    </row>
    <row r="22" spans="1:15" ht="12" customHeight="1" x14ac:dyDescent="0.2">
      <c r="A22" s="681" t="s">
        <v>81</v>
      </c>
      <c r="B22" s="681"/>
      <c r="C22" s="681"/>
      <c r="D22" s="681"/>
      <c r="E22" s="681"/>
      <c r="F22" s="681"/>
      <c r="G22" s="681"/>
      <c r="H22" s="681"/>
      <c r="I22" s="681"/>
      <c r="J22" s="681"/>
      <c r="K22" s="681"/>
      <c r="L22" s="681"/>
      <c r="M22" s="681"/>
      <c r="N22" s="681"/>
      <c r="O22" s="681"/>
    </row>
    <row r="23" spans="1:15" ht="12" customHeight="1" x14ac:dyDescent="0.2">
      <c r="A23" s="681"/>
      <c r="B23" s="681"/>
      <c r="C23" s="681"/>
      <c r="D23" s="681"/>
      <c r="E23" s="681"/>
      <c r="F23" s="681"/>
      <c r="G23" s="681"/>
      <c r="H23" s="681"/>
      <c r="I23" s="681"/>
      <c r="J23" s="681"/>
      <c r="K23" s="681"/>
      <c r="L23" s="681"/>
      <c r="M23" s="681"/>
      <c r="N23" s="681"/>
      <c r="O23" s="681"/>
    </row>
    <row r="24" spans="1:15" ht="12" customHeight="1" x14ac:dyDescent="0.2">
      <c r="A24" s="602" t="s">
        <v>88</v>
      </c>
      <c r="B24" s="602"/>
      <c r="C24" s="602"/>
      <c r="D24" s="602"/>
      <c r="E24" s="602"/>
      <c r="F24" s="602"/>
      <c r="G24" s="602"/>
      <c r="H24" s="602"/>
      <c r="I24" s="602"/>
      <c r="J24" s="602"/>
      <c r="K24" s="602"/>
      <c r="L24" s="602"/>
      <c r="M24" s="602"/>
      <c r="N24" s="602"/>
      <c r="O24" s="602"/>
    </row>
    <row r="25" spans="1:15" ht="12" customHeight="1" x14ac:dyDescent="0.2">
      <c r="A25" s="602"/>
      <c r="B25" s="602"/>
      <c r="C25" s="602"/>
      <c r="D25" s="602"/>
      <c r="E25" s="602"/>
      <c r="F25" s="602"/>
      <c r="G25" s="602"/>
      <c r="H25" s="602"/>
      <c r="I25" s="602"/>
      <c r="J25" s="602"/>
      <c r="K25" s="602"/>
      <c r="L25" s="602"/>
      <c r="M25" s="602"/>
      <c r="N25" s="602"/>
      <c r="O25" s="602"/>
    </row>
    <row r="26" spans="1:15" ht="12" customHeight="1" x14ac:dyDescent="0.2">
      <c r="A26" s="678" t="s">
        <v>83</v>
      </c>
      <c r="B26" s="678"/>
      <c r="C26" s="678"/>
      <c r="D26" s="678"/>
      <c r="E26" s="678"/>
      <c r="F26" s="678"/>
      <c r="G26" s="678"/>
      <c r="H26" s="678"/>
      <c r="I26" s="678"/>
      <c r="J26" s="678"/>
      <c r="K26" s="678"/>
      <c r="L26" s="678"/>
      <c r="M26" s="678"/>
      <c r="N26" s="678"/>
      <c r="O26" s="678"/>
    </row>
    <row r="27" spans="1:15" ht="12" customHeight="1" x14ac:dyDescent="0.2">
      <c r="A27" s="540" t="s">
        <v>96</v>
      </c>
      <c r="B27" s="540"/>
      <c r="C27" s="540"/>
      <c r="D27" s="540"/>
      <c r="E27" s="540"/>
      <c r="F27" s="540"/>
      <c r="G27" s="540"/>
      <c r="H27" s="540"/>
      <c r="I27" s="540"/>
      <c r="J27" s="540"/>
      <c r="K27" s="540"/>
      <c r="L27" s="540"/>
      <c r="M27" s="540"/>
      <c r="N27" s="540"/>
      <c r="O27" s="540"/>
    </row>
    <row r="28" spans="1:15" ht="12" customHeight="1" x14ac:dyDescent="0.2">
      <c r="A28" s="541" t="s">
        <v>95</v>
      </c>
      <c r="B28" s="541"/>
      <c r="C28" s="541"/>
      <c r="D28" s="541"/>
      <c r="E28" s="541"/>
      <c r="F28" s="541"/>
      <c r="G28" s="541"/>
      <c r="H28" s="541"/>
      <c r="I28" s="541"/>
      <c r="J28" s="541"/>
      <c r="K28" s="541"/>
      <c r="L28" s="541"/>
      <c r="M28" s="541"/>
      <c r="N28" s="541"/>
      <c r="O28" s="541"/>
    </row>
    <row r="29" spans="1:15" ht="12" customHeight="1" x14ac:dyDescent="0.2">
      <c r="A29" s="505" t="str">
        <f>CONCATENATE("7) Figures are for deaths occurring between 1st March 2020 and ",Contents!A33," 2021. Figures only include deaths that were registered by ",Contents!A34,". More information on registration delays can be found on the NRS website.")</f>
        <v>7) Figures are for deaths occurring between 1st March 2020 and 31st December 2021. Figures only include deaths that were registered by 13th January 2022. More information on registration delays can be found on the NRS website.</v>
      </c>
      <c r="B29" s="505"/>
      <c r="C29" s="505"/>
      <c r="D29" s="505"/>
      <c r="E29" s="505"/>
      <c r="F29" s="505"/>
      <c r="G29" s="505"/>
      <c r="H29" s="505"/>
      <c r="I29" s="505"/>
      <c r="J29" s="505"/>
      <c r="K29" s="505"/>
      <c r="L29" s="505"/>
      <c r="M29" s="505"/>
      <c r="N29" s="505"/>
      <c r="O29" s="505"/>
    </row>
    <row r="30" spans="1:15" ht="12" customHeight="1" x14ac:dyDescent="0.2">
      <c r="A30" s="505"/>
      <c r="B30" s="505"/>
      <c r="C30" s="505"/>
      <c r="D30" s="505"/>
      <c r="E30" s="505"/>
      <c r="F30" s="505"/>
      <c r="G30" s="505"/>
      <c r="H30" s="505"/>
      <c r="I30" s="505"/>
      <c r="J30" s="505"/>
      <c r="K30" s="505"/>
      <c r="L30" s="505"/>
      <c r="M30" s="505"/>
      <c r="N30" s="505"/>
      <c r="O30" s="505"/>
    </row>
    <row r="31" spans="1:15" ht="12" customHeight="1" x14ac:dyDescent="0.2">
      <c r="A31" s="539"/>
      <c r="B31" s="539"/>
      <c r="C31" s="539"/>
      <c r="D31" s="539"/>
      <c r="E31" s="539"/>
      <c r="F31" s="539"/>
      <c r="G31" s="539"/>
      <c r="H31" s="539"/>
      <c r="I31" s="539"/>
      <c r="J31" s="539"/>
      <c r="K31" s="539"/>
      <c r="L31" s="539"/>
      <c r="M31" s="539"/>
      <c r="N31" s="539"/>
      <c r="O31" s="539"/>
    </row>
    <row r="32" spans="1:15" ht="12" customHeight="1" x14ac:dyDescent="0.2">
      <c r="A32" s="557" t="s">
        <v>3016</v>
      </c>
      <c r="B32" s="557"/>
      <c r="L32" s="74"/>
      <c r="M32" s="74"/>
      <c r="N32" s="74"/>
      <c r="O32" s="3"/>
    </row>
    <row r="34" spans="1:1" x14ac:dyDescent="0.2">
      <c r="A34" s="6" t="str">
        <f>CONCATENATE("Figure 9: COVID-19 death rate by SIMD quintile between 1st March 2020 and ",Contents!A33, " 2021")</f>
        <v>Figure 9: COVID-19 death rate by SIMD quintile between 1st March 2020 and 31st December 2021</v>
      </c>
    </row>
  </sheetData>
  <mergeCells count="15">
    <mergeCell ref="N1:O1"/>
    <mergeCell ref="A32:B32"/>
    <mergeCell ref="A31:O31"/>
    <mergeCell ref="A26:O26"/>
    <mergeCell ref="A27:O27"/>
    <mergeCell ref="A28:O28"/>
    <mergeCell ref="A29:O30"/>
    <mergeCell ref="A4:A8"/>
    <mergeCell ref="A9:A13"/>
    <mergeCell ref="A16:O17"/>
    <mergeCell ref="A18:O20"/>
    <mergeCell ref="A22:O23"/>
    <mergeCell ref="A24:O25"/>
    <mergeCell ref="A21:O21"/>
    <mergeCell ref="A1:L1"/>
  </mergeCells>
  <hyperlinks>
    <hyperlink ref="A27:O27" r:id="rId1" display="Scottish Government website"/>
    <hyperlink ref="A28" r:id="rId2" location="/simd2020/BTTTFTT/9/-4.0000/55.9000/"/>
    <hyperlink ref="A29:O30" r:id="rId3" display="7) Figures are for deaths occurring between 1 March 2020 and 30 April 2020. Figures only include deaths that were registered by 3 May 2020. More information on registration delays can be found on the NRS website:"/>
    <hyperlink ref="N1" location="Contents!A1" display="back 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sqref="A1:L1"/>
    </sheetView>
  </sheetViews>
  <sheetFormatPr defaultColWidth="9.140625" defaultRowHeight="14.25" x14ac:dyDescent="0.2"/>
  <cols>
    <col min="1" max="1" width="18.5703125" style="3" customWidth="1"/>
    <col min="2" max="2" width="25" style="3" customWidth="1"/>
    <col min="3" max="11" width="9.140625" style="3"/>
    <col min="12" max="12" width="9.5703125" style="3" customWidth="1"/>
    <col min="13" max="16384" width="9.140625" style="3"/>
  </cols>
  <sheetData>
    <row r="1" spans="1:15" ht="18" customHeight="1" x14ac:dyDescent="0.25">
      <c r="A1" s="482" t="str">
        <f>CONCATENATE("Figure 10: Age standardised death rates by urban rural classification between 1st March 2020 and ",Contents!A33," 2021¹ ² ³ ⁴ ⁵ ⁶")</f>
        <v>Figure 10: Age standardised death rates by urban rural classification between 1st March 2020 and 31st December 2021¹ ² ³ ⁴ ⁵ ⁶</v>
      </c>
      <c r="B1" s="482"/>
      <c r="C1" s="482"/>
      <c r="D1" s="482"/>
      <c r="E1" s="482"/>
      <c r="F1" s="482"/>
      <c r="G1" s="482"/>
      <c r="H1" s="482"/>
      <c r="I1" s="482"/>
      <c r="J1" s="482"/>
      <c r="K1" s="482"/>
      <c r="L1" s="482"/>
      <c r="N1" s="570" t="s">
        <v>69</v>
      </c>
      <c r="O1" s="570"/>
    </row>
    <row r="2" spans="1:15" ht="15" customHeight="1" x14ac:dyDescent="0.2"/>
    <row r="3" spans="1:15" x14ac:dyDescent="0.2">
      <c r="A3" s="5"/>
      <c r="B3" s="9" t="s">
        <v>93</v>
      </c>
      <c r="C3" s="10" t="s">
        <v>35</v>
      </c>
      <c r="D3" s="10" t="s">
        <v>36</v>
      </c>
      <c r="E3" s="10" t="s">
        <v>37</v>
      </c>
    </row>
    <row r="4" spans="1:15" x14ac:dyDescent="0.2">
      <c r="A4" s="684" t="s">
        <v>38</v>
      </c>
      <c r="B4" s="73" t="s">
        <v>43</v>
      </c>
      <c r="C4" s="366">
        <f>'Table 7'!D5</f>
        <v>1290.07</v>
      </c>
      <c r="D4" s="366">
        <f>'Table 7'!E5</f>
        <v>1277.6600000000001</v>
      </c>
      <c r="E4" s="366">
        <f>'Table 7'!F5</f>
        <v>1302.5</v>
      </c>
      <c r="F4" s="4">
        <f>C4-D4</f>
        <v>12.409999999999854</v>
      </c>
    </row>
    <row r="5" spans="1:15" x14ac:dyDescent="0.2">
      <c r="A5" s="685"/>
      <c r="B5" s="49" t="s">
        <v>44</v>
      </c>
      <c r="C5" s="366">
        <f>'Table 7'!D6</f>
        <v>1284.0899999999999</v>
      </c>
      <c r="D5" s="366">
        <f>'Table 7'!E6</f>
        <v>1272.77</v>
      </c>
      <c r="E5" s="366">
        <f>'Table 7'!F6</f>
        <v>1295.4000000000001</v>
      </c>
      <c r="F5" s="4">
        <f t="shared" ref="F5:F15" si="0">C5-D5</f>
        <v>11.319999999999936</v>
      </c>
    </row>
    <row r="6" spans="1:15" x14ac:dyDescent="0.2">
      <c r="A6" s="685"/>
      <c r="B6" s="49" t="s">
        <v>45</v>
      </c>
      <c r="C6" s="366">
        <f>'Table 7'!D7</f>
        <v>1136.07</v>
      </c>
      <c r="D6" s="366">
        <f>'Table 7'!E7</f>
        <v>1114.83</v>
      </c>
      <c r="E6" s="366">
        <f>'Table 7'!F7</f>
        <v>1157.3</v>
      </c>
      <c r="F6" s="4">
        <f t="shared" si="0"/>
        <v>21.240000000000009</v>
      </c>
    </row>
    <row r="7" spans="1:15" x14ac:dyDescent="0.2">
      <c r="A7" s="685"/>
      <c r="B7" s="49" t="s">
        <v>46</v>
      </c>
      <c r="C7" s="366">
        <f>'Table 7'!D8</f>
        <v>1201.52</v>
      </c>
      <c r="D7" s="366">
        <f>'Table 7'!E8</f>
        <v>1170.1199999999999</v>
      </c>
      <c r="E7" s="366">
        <f>'Table 7'!F8</f>
        <v>1232.9000000000001</v>
      </c>
      <c r="F7" s="4">
        <f t="shared" si="0"/>
        <v>31.400000000000091</v>
      </c>
    </row>
    <row r="8" spans="1:15" x14ac:dyDescent="0.2">
      <c r="A8" s="685"/>
      <c r="B8" s="49" t="s">
        <v>47</v>
      </c>
      <c r="C8" s="366">
        <f>'Table 7'!D9</f>
        <v>1054.06</v>
      </c>
      <c r="D8" s="366">
        <f>'Table 7'!E9</f>
        <v>1035.76</v>
      </c>
      <c r="E8" s="366">
        <f>'Table 7'!F9</f>
        <v>1072.3</v>
      </c>
      <c r="F8" s="4">
        <f t="shared" si="0"/>
        <v>18.299999999999955</v>
      </c>
    </row>
    <row r="9" spans="1:15" ht="12.75" customHeight="1" x14ac:dyDescent="0.2">
      <c r="A9" s="686"/>
      <c r="B9" s="264" t="s">
        <v>48</v>
      </c>
      <c r="C9" s="366">
        <f>'Table 7'!D10</f>
        <v>1004.61</v>
      </c>
      <c r="D9" s="366">
        <f>'Table 7'!E10</f>
        <v>981.88</v>
      </c>
      <c r="E9" s="366">
        <f>'Table 7'!F10</f>
        <v>1027.3</v>
      </c>
      <c r="F9" s="4">
        <f t="shared" si="0"/>
        <v>22.730000000000018</v>
      </c>
    </row>
    <row r="10" spans="1:15" ht="21.75" customHeight="1" x14ac:dyDescent="0.2">
      <c r="A10" s="685" t="s">
        <v>41</v>
      </c>
      <c r="B10" s="49" t="s">
        <v>43</v>
      </c>
      <c r="C10" s="420">
        <f>'Table 7'!D11</f>
        <v>167.85</v>
      </c>
      <c r="D10" s="420">
        <f>'Table 7'!E11</f>
        <v>163.16999999999999</v>
      </c>
      <c r="E10" s="420">
        <f>'Table 7'!F11</f>
        <v>172.5</v>
      </c>
      <c r="F10" s="4">
        <f>C10-D10</f>
        <v>4.6800000000000068</v>
      </c>
    </row>
    <row r="11" spans="1:15" x14ac:dyDescent="0.2">
      <c r="A11" s="685"/>
      <c r="B11" s="49" t="s">
        <v>44</v>
      </c>
      <c r="C11" s="366">
        <f>'Table 7'!D12</f>
        <v>143.29</v>
      </c>
      <c r="D11" s="366">
        <f>'Table 7'!E12</f>
        <v>139.33000000000001</v>
      </c>
      <c r="E11" s="366">
        <f>'Table 7'!F12</f>
        <v>147.19999999999999</v>
      </c>
      <c r="F11" s="4">
        <f t="shared" si="0"/>
        <v>3.9599999999999795</v>
      </c>
    </row>
    <row r="12" spans="1:15" x14ac:dyDescent="0.2">
      <c r="A12" s="685"/>
      <c r="B12" s="49" t="s">
        <v>45</v>
      </c>
      <c r="C12" s="366">
        <f>'Table 7'!D13</f>
        <v>106.63</v>
      </c>
      <c r="D12" s="366">
        <f>'Table 7'!E13</f>
        <v>99.8</v>
      </c>
      <c r="E12" s="366">
        <f>'Table 7'!F13</f>
        <v>113.5</v>
      </c>
      <c r="F12" s="4">
        <f t="shared" si="0"/>
        <v>6.8299999999999983</v>
      </c>
    </row>
    <row r="13" spans="1:15" x14ac:dyDescent="0.2">
      <c r="A13" s="685"/>
      <c r="B13" s="49" t="s">
        <v>46</v>
      </c>
      <c r="C13" s="366">
        <f>'Table 7'!D14</f>
        <v>71.650000000000006</v>
      </c>
      <c r="D13" s="366">
        <f>'Table 7'!E14</f>
        <v>63.72</v>
      </c>
      <c r="E13" s="366">
        <f>'Table 7'!F14</f>
        <v>79.599999999999994</v>
      </c>
      <c r="F13" s="4">
        <f t="shared" si="0"/>
        <v>7.9300000000000068</v>
      </c>
    </row>
    <row r="14" spans="1:15" x14ac:dyDescent="0.2">
      <c r="A14" s="685"/>
      <c r="B14" s="49" t="s">
        <v>47</v>
      </c>
      <c r="C14" s="366">
        <f>'Table 7'!D15</f>
        <v>87.55</v>
      </c>
      <c r="D14" s="366">
        <f>'Table 7'!E15</f>
        <v>81.98</v>
      </c>
      <c r="E14" s="366">
        <f>'Table 7'!F15</f>
        <v>93.1</v>
      </c>
      <c r="F14" s="4">
        <f t="shared" si="0"/>
        <v>5.5699999999999932</v>
      </c>
    </row>
    <row r="15" spans="1:15" x14ac:dyDescent="0.2">
      <c r="A15" s="685"/>
      <c r="B15" s="49" t="s">
        <v>48</v>
      </c>
      <c r="C15" s="366">
        <f>'Table 7'!D16</f>
        <v>48.72</v>
      </c>
      <c r="D15" s="366">
        <f>'Table 7'!E16</f>
        <v>43.47</v>
      </c>
      <c r="E15" s="366">
        <f>'Table 7'!F16</f>
        <v>54</v>
      </c>
      <c r="F15" s="4">
        <f t="shared" si="0"/>
        <v>5.25</v>
      </c>
    </row>
    <row r="17" spans="1:15" ht="12" customHeight="1" x14ac:dyDescent="0.2">
      <c r="A17" s="1" t="s">
        <v>26</v>
      </c>
      <c r="B17" s="42"/>
      <c r="C17" s="42"/>
      <c r="D17" s="42"/>
      <c r="E17" s="42"/>
      <c r="F17" s="42"/>
      <c r="G17" s="42"/>
      <c r="H17" s="42"/>
      <c r="I17" s="42"/>
      <c r="J17" s="42"/>
      <c r="K17" s="42"/>
      <c r="L17" s="74"/>
      <c r="M17" s="74"/>
      <c r="N17" s="74"/>
    </row>
    <row r="18" spans="1:15" ht="12" customHeight="1" x14ac:dyDescent="0.2">
      <c r="A18" s="554" t="s">
        <v>89</v>
      </c>
      <c r="B18" s="554"/>
      <c r="C18" s="554"/>
      <c r="D18" s="554"/>
      <c r="E18" s="554"/>
      <c r="F18" s="554"/>
      <c r="G18" s="554"/>
      <c r="H18" s="554"/>
      <c r="I18" s="554"/>
      <c r="J18" s="554"/>
      <c r="K18" s="554"/>
      <c r="L18" s="554"/>
      <c r="M18" s="554"/>
      <c r="N18" s="554"/>
      <c r="O18" s="66"/>
    </row>
    <row r="19" spans="1:15" ht="12" customHeight="1" x14ac:dyDescent="0.2">
      <c r="A19" s="554"/>
      <c r="B19" s="554"/>
      <c r="C19" s="554"/>
      <c r="D19" s="554"/>
      <c r="E19" s="554"/>
      <c r="F19" s="554"/>
      <c r="G19" s="554"/>
      <c r="H19" s="554"/>
      <c r="I19" s="554"/>
      <c r="J19" s="554"/>
      <c r="K19" s="554"/>
      <c r="L19" s="554"/>
      <c r="M19" s="554"/>
      <c r="N19" s="554"/>
      <c r="O19" s="66"/>
    </row>
    <row r="20" spans="1:15" ht="12" customHeight="1" x14ac:dyDescent="0.2">
      <c r="A20" s="554" t="s">
        <v>90</v>
      </c>
      <c r="B20" s="554"/>
      <c r="C20" s="554"/>
      <c r="D20" s="554"/>
      <c r="E20" s="554"/>
      <c r="F20" s="554"/>
      <c r="G20" s="554"/>
      <c r="H20" s="554"/>
      <c r="I20" s="554"/>
      <c r="J20" s="554"/>
      <c r="K20" s="554"/>
      <c r="L20" s="554"/>
      <c r="M20" s="554"/>
      <c r="N20" s="554"/>
      <c r="O20" s="28"/>
    </row>
    <row r="21" spans="1:15" ht="12" customHeight="1" x14ac:dyDescent="0.2">
      <c r="A21" s="554"/>
      <c r="B21" s="554"/>
      <c r="C21" s="554"/>
      <c r="D21" s="554"/>
      <c r="E21" s="554"/>
      <c r="F21" s="554"/>
      <c r="G21" s="554"/>
      <c r="H21" s="554"/>
      <c r="I21" s="554"/>
      <c r="J21" s="554"/>
      <c r="K21" s="554"/>
      <c r="L21" s="554"/>
      <c r="M21" s="554"/>
      <c r="N21" s="554"/>
      <c r="O21" s="28"/>
    </row>
    <row r="22" spans="1:15" ht="12" customHeight="1" x14ac:dyDescent="0.2">
      <c r="A22" s="554"/>
      <c r="B22" s="554"/>
      <c r="C22" s="554"/>
      <c r="D22" s="554"/>
      <c r="E22" s="554"/>
      <c r="F22" s="554"/>
      <c r="G22" s="554"/>
      <c r="H22" s="554"/>
      <c r="I22" s="554"/>
      <c r="J22" s="554"/>
      <c r="K22" s="554"/>
      <c r="L22" s="554"/>
      <c r="M22" s="554"/>
      <c r="N22" s="554"/>
      <c r="O22" s="28"/>
    </row>
    <row r="23" spans="1:15" ht="12" customHeight="1" x14ac:dyDescent="0.2">
      <c r="A23" s="557" t="s">
        <v>2868</v>
      </c>
      <c r="B23" s="557"/>
      <c r="C23" s="557"/>
      <c r="D23" s="557"/>
      <c r="E23" s="557"/>
      <c r="F23" s="557"/>
      <c r="G23" s="557"/>
      <c r="H23" s="557"/>
      <c r="I23" s="557"/>
      <c r="J23" s="557"/>
      <c r="K23" s="557"/>
      <c r="L23" s="557"/>
      <c r="M23" s="557"/>
      <c r="N23" s="557"/>
      <c r="O23" s="65"/>
    </row>
    <row r="24" spans="1:15" ht="12" customHeight="1" x14ac:dyDescent="0.2">
      <c r="A24" s="554" t="s">
        <v>91</v>
      </c>
      <c r="B24" s="554"/>
      <c r="C24" s="554"/>
      <c r="D24" s="554"/>
      <c r="E24" s="554"/>
      <c r="F24" s="554"/>
      <c r="G24" s="554"/>
      <c r="H24" s="554"/>
      <c r="I24" s="554"/>
      <c r="J24" s="554"/>
      <c r="K24" s="554"/>
      <c r="L24" s="554"/>
      <c r="M24" s="554"/>
      <c r="N24" s="554"/>
      <c r="O24" s="29"/>
    </row>
    <row r="25" spans="1:15" ht="12" customHeight="1" x14ac:dyDescent="0.2">
      <c r="A25" s="554"/>
      <c r="B25" s="554"/>
      <c r="C25" s="554"/>
      <c r="D25" s="554"/>
      <c r="E25" s="554"/>
      <c r="F25" s="554"/>
      <c r="G25" s="554"/>
      <c r="H25" s="554"/>
      <c r="I25" s="554"/>
      <c r="J25" s="554"/>
      <c r="K25" s="554"/>
      <c r="L25" s="554"/>
      <c r="M25" s="554"/>
      <c r="N25" s="554"/>
      <c r="O25" s="29"/>
    </row>
    <row r="26" spans="1:15" ht="12" customHeight="1" x14ac:dyDescent="0.2">
      <c r="A26" s="588" t="str">
        <f>CONCATENATE("5) Figures are for deaths occurring between 1st March 2020 and ",Contents!A33," 2021. Figures only include deaths that were registered by ",Contents!A34,". More information on registration delays can be found on the NRS website.")</f>
        <v>5) Figures are for deaths occurring between 1st March 2020 and 31st December 2021. Figures only include deaths that were registered by 13th January 2022. More information on registration delays can be found on the NRS website.</v>
      </c>
      <c r="B26" s="588"/>
      <c r="C26" s="588"/>
      <c r="D26" s="588"/>
      <c r="E26" s="588"/>
      <c r="F26" s="588"/>
      <c r="G26" s="588"/>
      <c r="H26" s="588"/>
      <c r="I26" s="588"/>
      <c r="J26" s="588"/>
      <c r="K26" s="588"/>
      <c r="L26" s="588"/>
      <c r="M26" s="588"/>
      <c r="N26" s="588"/>
      <c r="O26" s="29"/>
    </row>
    <row r="27" spans="1:15" ht="12" customHeight="1" x14ac:dyDescent="0.2">
      <c r="A27" s="588"/>
      <c r="B27" s="588"/>
      <c r="C27" s="588"/>
      <c r="D27" s="588"/>
      <c r="E27" s="588"/>
      <c r="F27" s="588"/>
      <c r="G27" s="588"/>
      <c r="H27" s="588"/>
      <c r="I27" s="588"/>
      <c r="J27" s="588"/>
      <c r="K27" s="588"/>
      <c r="L27" s="588"/>
      <c r="M27" s="588"/>
      <c r="N27" s="588"/>
      <c r="O27" s="66"/>
    </row>
    <row r="28" spans="1:15" ht="12" customHeight="1" x14ac:dyDescent="0.2">
      <c r="A28" s="568" t="s">
        <v>2730</v>
      </c>
      <c r="B28" s="568"/>
      <c r="C28" s="568"/>
      <c r="D28" s="568"/>
      <c r="E28" s="568"/>
      <c r="F28" s="568"/>
      <c r="G28" s="568"/>
      <c r="H28" s="568"/>
      <c r="I28" s="568"/>
      <c r="J28" s="568"/>
      <c r="K28" s="568"/>
      <c r="L28" s="568"/>
      <c r="M28" s="568"/>
      <c r="N28" s="568"/>
      <c r="O28" s="66"/>
    </row>
    <row r="29" spans="1:15" ht="12" customHeight="1" x14ac:dyDescent="0.2">
      <c r="A29" s="683"/>
      <c r="B29" s="683"/>
      <c r="C29" s="683"/>
      <c r="D29" s="683"/>
      <c r="E29" s="683"/>
      <c r="F29" s="683"/>
      <c r="G29" s="683"/>
      <c r="H29" s="683"/>
      <c r="I29" s="683"/>
      <c r="J29" s="683"/>
      <c r="K29" s="683"/>
      <c r="L29" s="683"/>
      <c r="M29" s="683"/>
      <c r="N29" s="683"/>
      <c r="O29" s="41"/>
    </row>
    <row r="30" spans="1:15" ht="12" customHeight="1" x14ac:dyDescent="0.2">
      <c r="A30" s="65" t="s">
        <v>3016</v>
      </c>
      <c r="B30" s="42"/>
      <c r="C30" s="42"/>
      <c r="D30" s="42"/>
      <c r="E30" s="42"/>
      <c r="F30" s="42"/>
      <c r="G30" s="42"/>
      <c r="H30" s="42"/>
      <c r="I30" s="42"/>
      <c r="J30" s="42"/>
      <c r="K30" s="42"/>
      <c r="L30" s="74"/>
      <c r="M30" s="74"/>
      <c r="N30" s="74"/>
    </row>
    <row r="32" spans="1:15" x14ac:dyDescent="0.2">
      <c r="A32" s="14" t="str">
        <f>CONCATENATE("Figure 10: Age standardised death rates by urban rural classification between 1st March 2020 and ",Contents!A33, " 2021")</f>
        <v>Figure 10: Age standardised death rates by urban rural classification between 1st March 2020 and 31st December 2021</v>
      </c>
    </row>
  </sheetData>
  <mergeCells count="11">
    <mergeCell ref="N1:O1"/>
    <mergeCell ref="A23:N23"/>
    <mergeCell ref="A24:N25"/>
    <mergeCell ref="A28:N28"/>
    <mergeCell ref="A29:N29"/>
    <mergeCell ref="A26:N27"/>
    <mergeCell ref="A4:A9"/>
    <mergeCell ref="A10:A15"/>
    <mergeCell ref="A18:N19"/>
    <mergeCell ref="A20:N22"/>
    <mergeCell ref="A1:L1"/>
  </mergeCells>
  <conditionalFormatting sqref="B8:B9">
    <cfRule type="duplicateValues" dxfId="1" priority="2"/>
  </conditionalFormatting>
  <conditionalFormatting sqref="B14:B15">
    <cfRule type="duplicateValues" dxfId="0" priority="1"/>
  </conditionalFormatting>
  <hyperlinks>
    <hyperlink ref="A28:N28" r:id="rId1" display="6) Urban Rural classification 2016. More information can be found of the Scottish Government website"/>
    <hyperlink ref="N1:O1" location="Contents!A1" display="back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Normal="100" workbookViewId="0">
      <selection sqref="A1:O1"/>
    </sheetView>
  </sheetViews>
  <sheetFormatPr defaultColWidth="9.140625" defaultRowHeight="14.25" x14ac:dyDescent="0.2"/>
  <cols>
    <col min="1" max="1" width="25.42578125" style="3" customWidth="1"/>
    <col min="2" max="2" width="9.140625" style="3"/>
    <col min="3" max="3" width="12.42578125" style="3" customWidth="1"/>
    <col min="4" max="4" width="13.85546875" style="3" customWidth="1"/>
    <col min="5" max="5" width="5.7109375" style="14" customWidth="1"/>
    <col min="6" max="14" width="9.140625" style="3"/>
    <col min="15" max="15" width="9.85546875" style="3" customWidth="1"/>
    <col min="16" max="16" width="8.7109375" style="3" customWidth="1"/>
    <col min="17" max="16384" width="9.140625" style="3"/>
  </cols>
  <sheetData>
    <row r="1" spans="1:18" ht="18" customHeight="1" x14ac:dyDescent="0.25">
      <c r="A1" s="482" t="str">
        <f>CONCATENATE("Figure 11: Age standardised rates¹ ² ³ ⁴ ⁵ ⁶ for deaths involving COVID-19 between 1st March 2020 and ", Contents!A33," 2021 in NHS health boards")</f>
        <v>Figure 11: Age standardised rates¹ ² ³ ⁴ ⁵ ⁶ for deaths involving COVID-19 between 1st March 2020 and 31st December 2021 in NHS health boards</v>
      </c>
      <c r="B1" s="482"/>
      <c r="C1" s="482"/>
      <c r="D1" s="482"/>
      <c r="E1" s="482"/>
      <c r="F1" s="482"/>
      <c r="G1" s="482"/>
      <c r="H1" s="482"/>
      <c r="I1" s="482"/>
      <c r="J1" s="482"/>
      <c r="K1" s="482"/>
      <c r="L1" s="482"/>
      <c r="M1" s="482"/>
      <c r="N1" s="482"/>
      <c r="O1" s="482"/>
      <c r="Q1" s="687" t="s">
        <v>69</v>
      </c>
      <c r="R1" s="687"/>
    </row>
    <row r="2" spans="1:18" ht="15" customHeight="1" x14ac:dyDescent="0.25">
      <c r="A2" s="57"/>
    </row>
    <row r="3" spans="1:18" ht="13.5" customHeight="1" x14ac:dyDescent="0.2">
      <c r="A3" s="667" t="s">
        <v>146</v>
      </c>
      <c r="B3" s="676" t="s">
        <v>23</v>
      </c>
      <c r="C3" s="676" t="s">
        <v>28</v>
      </c>
      <c r="D3" s="676" t="s">
        <v>30</v>
      </c>
    </row>
    <row r="4" spans="1:18" ht="13.5" customHeight="1" x14ac:dyDescent="0.2">
      <c r="A4" s="667"/>
      <c r="B4" s="676"/>
      <c r="C4" s="676"/>
      <c r="D4" s="676"/>
      <c r="F4" s="40"/>
      <c r="G4" s="40"/>
      <c r="H4" s="40"/>
    </row>
    <row r="5" spans="1:18" ht="13.5" customHeight="1" x14ac:dyDescent="0.2">
      <c r="A5" s="668"/>
      <c r="B5" s="676"/>
      <c r="C5" s="676"/>
      <c r="D5" s="676"/>
      <c r="F5" s="40"/>
      <c r="G5" s="40"/>
      <c r="H5" s="40"/>
    </row>
    <row r="6" spans="1:18" ht="13.5" customHeight="1" x14ac:dyDescent="0.2">
      <c r="A6" s="42" t="s">
        <v>147</v>
      </c>
      <c r="B6" s="422">
        <f>'Table 8'!B7</f>
        <v>178.3</v>
      </c>
      <c r="C6" s="423">
        <f>'Table 8'!C7</f>
        <v>168.1</v>
      </c>
      <c r="D6" s="423">
        <f>'Table 8'!D7</f>
        <v>188.5</v>
      </c>
      <c r="E6" s="4">
        <f>B6-C6</f>
        <v>10.200000000000017</v>
      </c>
      <c r="F6" s="40"/>
      <c r="G6" s="40"/>
      <c r="H6" s="40"/>
    </row>
    <row r="7" spans="1:18" ht="13.5" customHeight="1" x14ac:dyDescent="0.2">
      <c r="A7" s="42" t="s">
        <v>99</v>
      </c>
      <c r="B7" s="70">
        <f>'Table 8'!B8</f>
        <v>96.4</v>
      </c>
      <c r="C7" s="71">
        <f>'Table 8'!C8</f>
        <v>83.3</v>
      </c>
      <c r="D7" s="71">
        <f>'Table 8'!D8</f>
        <v>109.4</v>
      </c>
      <c r="E7" s="4">
        <f t="shared" ref="E7:E18" si="0">B7-C7</f>
        <v>13.100000000000009</v>
      </c>
      <c r="F7" s="40"/>
      <c r="G7" s="40"/>
      <c r="H7" s="40"/>
    </row>
    <row r="8" spans="1:18" ht="13.5" customHeight="1" x14ac:dyDescent="0.2">
      <c r="A8" s="42" t="s">
        <v>148</v>
      </c>
      <c r="B8" s="70">
        <f>'Table 8'!B9</f>
        <v>73.099999999999994</v>
      </c>
      <c r="C8" s="71">
        <f>'Table 8'!C9</f>
        <v>63.4</v>
      </c>
      <c r="D8" s="71">
        <f>'Table 8'!D9</f>
        <v>82.7</v>
      </c>
      <c r="E8" s="4">
        <f t="shared" si="0"/>
        <v>9.6999999999999957</v>
      </c>
      <c r="F8" s="40"/>
      <c r="G8" s="40"/>
      <c r="H8" s="40"/>
    </row>
    <row r="9" spans="1:18" ht="13.5" customHeight="1" x14ac:dyDescent="0.2">
      <c r="A9" s="42" t="s">
        <v>108</v>
      </c>
      <c r="B9" s="70">
        <f>'Table 8'!B10</f>
        <v>109.1</v>
      </c>
      <c r="C9" s="71">
        <f>'Table 8'!C10</f>
        <v>100.8</v>
      </c>
      <c r="D9" s="71">
        <f>'Table 8'!D10</f>
        <v>117.3</v>
      </c>
      <c r="E9" s="4">
        <f t="shared" si="0"/>
        <v>8.2999999999999972</v>
      </c>
      <c r="F9" s="40"/>
      <c r="G9" s="40"/>
      <c r="H9" s="40"/>
    </row>
    <row r="10" spans="1:18" ht="13.5" customHeight="1" x14ac:dyDescent="0.2">
      <c r="A10" s="42" t="s">
        <v>100</v>
      </c>
      <c r="B10" s="70">
        <f>'Table 8'!B11</f>
        <v>160.5</v>
      </c>
      <c r="C10" s="71">
        <f>'Table 8'!C11</f>
        <v>149</v>
      </c>
      <c r="D10" s="71">
        <f>'Table 8'!D11</f>
        <v>172</v>
      </c>
      <c r="E10" s="4">
        <f t="shared" si="0"/>
        <v>11.5</v>
      </c>
      <c r="F10" s="40"/>
      <c r="G10" s="40"/>
      <c r="H10" s="40"/>
    </row>
    <row r="11" spans="1:18" ht="13.5" customHeight="1" x14ac:dyDescent="0.2">
      <c r="A11" s="42" t="s">
        <v>101</v>
      </c>
      <c r="B11" s="70">
        <f>'Table 8'!B12</f>
        <v>88.7</v>
      </c>
      <c r="C11" s="71">
        <f>'Table 8'!C12</f>
        <v>82.4</v>
      </c>
      <c r="D11" s="71">
        <f>'Table 8'!D12</f>
        <v>95</v>
      </c>
      <c r="E11" s="4">
        <f t="shared" si="0"/>
        <v>6.2999999999999972</v>
      </c>
      <c r="F11" s="40"/>
      <c r="G11" s="40"/>
      <c r="H11" s="40"/>
    </row>
    <row r="12" spans="1:18" ht="13.5" customHeight="1" x14ac:dyDescent="0.2">
      <c r="A12" s="42" t="s">
        <v>149</v>
      </c>
      <c r="B12" s="70">
        <f>'Table 8'!B13</f>
        <v>221</v>
      </c>
      <c r="C12" s="71">
        <f>'Table 8'!C13</f>
        <v>213.8</v>
      </c>
      <c r="D12" s="71">
        <f>'Table 8'!D13</f>
        <v>228.1</v>
      </c>
      <c r="E12" s="4">
        <f t="shared" si="0"/>
        <v>7.1999999999999886</v>
      </c>
      <c r="F12" s="40"/>
      <c r="G12" s="40"/>
      <c r="H12" s="40"/>
    </row>
    <row r="13" spans="1:18" ht="13.5" customHeight="1" x14ac:dyDescent="0.2">
      <c r="A13" s="42" t="s">
        <v>111</v>
      </c>
      <c r="B13" s="70">
        <f>'Table 8'!B14</f>
        <v>54.5</v>
      </c>
      <c r="C13" s="71">
        <f>'Table 8'!C14</f>
        <v>48.5</v>
      </c>
      <c r="D13" s="71">
        <f>'Table 8'!D14</f>
        <v>60.4</v>
      </c>
      <c r="E13" s="4">
        <f t="shared" si="0"/>
        <v>6</v>
      </c>
      <c r="F13" s="40"/>
      <c r="G13" s="40"/>
      <c r="H13" s="40"/>
    </row>
    <row r="14" spans="1:18" ht="13.5" customHeight="1" x14ac:dyDescent="0.2">
      <c r="A14" s="42" t="s">
        <v>102</v>
      </c>
      <c r="B14" s="70">
        <f>'Table 8'!B15</f>
        <v>212.6</v>
      </c>
      <c r="C14" s="71">
        <f>'Table 8'!C15</f>
        <v>203.3</v>
      </c>
      <c r="D14" s="71">
        <f>'Table 8'!D15</f>
        <v>222</v>
      </c>
      <c r="E14" s="4">
        <f t="shared" si="0"/>
        <v>9.2999999999999829</v>
      </c>
      <c r="F14" s="40"/>
      <c r="G14" s="40"/>
      <c r="H14" s="40"/>
    </row>
    <row r="15" spans="1:18" ht="13.5" customHeight="1" x14ac:dyDescent="0.2">
      <c r="A15" s="42" t="s">
        <v>103</v>
      </c>
      <c r="B15" s="70">
        <f>'Table 8'!B16</f>
        <v>145.80000000000001</v>
      </c>
      <c r="C15" s="71">
        <f>'Table 8'!C16</f>
        <v>139</v>
      </c>
      <c r="D15" s="71">
        <f>'Table 8'!D16</f>
        <v>152.5</v>
      </c>
      <c r="E15" s="4">
        <f t="shared" si="0"/>
        <v>6.8000000000000114</v>
      </c>
      <c r="F15" s="40"/>
      <c r="G15" s="40"/>
      <c r="H15" s="40"/>
    </row>
    <row r="16" spans="1:18" ht="13.5" customHeight="1" x14ac:dyDescent="0.2">
      <c r="A16" s="140" t="s">
        <v>2762</v>
      </c>
      <c r="B16" s="70">
        <f>'Table 8'!B18</f>
        <v>37.299999999999997</v>
      </c>
      <c r="C16" s="71">
        <f>'Table 8'!C18</f>
        <v>16.8</v>
      </c>
      <c r="D16" s="71">
        <f>'Table 8'!D18</f>
        <v>57.7</v>
      </c>
      <c r="E16" s="4">
        <f t="shared" si="0"/>
        <v>20.499999999999996</v>
      </c>
      <c r="F16" s="143"/>
      <c r="G16" s="40"/>
      <c r="H16" s="40"/>
    </row>
    <row r="17" spans="1:14" ht="13.5" customHeight="1" x14ac:dyDescent="0.2">
      <c r="A17" s="44" t="s">
        <v>104</v>
      </c>
      <c r="B17" s="70">
        <f>'Table 8'!B19</f>
        <v>125.6</v>
      </c>
      <c r="C17" s="71">
        <f>'Table 8'!C19</f>
        <v>117.6</v>
      </c>
      <c r="D17" s="71">
        <f>'Table 8'!D19</f>
        <v>133.6</v>
      </c>
      <c r="E17" s="4">
        <f t="shared" si="0"/>
        <v>8</v>
      </c>
      <c r="F17" s="40"/>
      <c r="G17" s="40"/>
      <c r="H17" s="40"/>
    </row>
    <row r="18" spans="1:14" ht="13.5" customHeight="1" x14ac:dyDescent="0.2">
      <c r="A18" s="421" t="s">
        <v>112</v>
      </c>
      <c r="B18" s="70">
        <f>'Table 8'!B20</f>
        <v>40.5</v>
      </c>
      <c r="C18" s="71">
        <f>'Table 8'!C20</f>
        <v>23.9</v>
      </c>
      <c r="D18" s="71">
        <f>'Table 8'!D20</f>
        <v>57.1</v>
      </c>
      <c r="E18" s="4">
        <f t="shared" si="0"/>
        <v>16.600000000000001</v>
      </c>
      <c r="F18" s="40"/>
      <c r="G18" s="40"/>
      <c r="H18" s="40"/>
    </row>
    <row r="19" spans="1:14" ht="13.5" customHeight="1" x14ac:dyDescent="0.2">
      <c r="A19" s="44"/>
      <c r="B19" s="71"/>
      <c r="C19" s="71"/>
      <c r="D19" s="71"/>
    </row>
    <row r="20" spans="1:14" ht="12" customHeight="1" x14ac:dyDescent="0.2">
      <c r="A20" s="1" t="s">
        <v>26</v>
      </c>
      <c r="E20" s="3"/>
    </row>
    <row r="21" spans="1:14" ht="12" customHeight="1" x14ac:dyDescent="0.2">
      <c r="A21" s="554" t="s">
        <v>89</v>
      </c>
      <c r="B21" s="554"/>
      <c r="C21" s="554"/>
      <c r="D21" s="554"/>
      <c r="E21" s="554"/>
      <c r="F21" s="554"/>
      <c r="G21" s="554"/>
      <c r="H21" s="554"/>
      <c r="I21" s="554"/>
      <c r="J21" s="554"/>
      <c r="K21" s="554"/>
      <c r="L21" s="554"/>
      <c r="M21" s="554"/>
      <c r="N21" s="554"/>
    </row>
    <row r="22" spans="1:14" ht="12" customHeight="1" x14ac:dyDescent="0.2">
      <c r="A22" s="554"/>
      <c r="B22" s="554"/>
      <c r="C22" s="554"/>
      <c r="D22" s="554"/>
      <c r="E22" s="554"/>
      <c r="F22" s="554"/>
      <c r="G22" s="554"/>
      <c r="H22" s="554"/>
      <c r="I22" s="554"/>
      <c r="J22" s="554"/>
      <c r="K22" s="554"/>
      <c r="L22" s="554"/>
      <c r="M22" s="554"/>
      <c r="N22" s="554"/>
    </row>
    <row r="23" spans="1:14" ht="12" customHeight="1" x14ac:dyDescent="0.2">
      <c r="A23" s="554" t="s">
        <v>90</v>
      </c>
      <c r="B23" s="554"/>
      <c r="C23" s="554"/>
      <c r="D23" s="554"/>
      <c r="E23" s="554"/>
      <c r="F23" s="554"/>
      <c r="G23" s="554"/>
      <c r="H23" s="554"/>
      <c r="I23" s="554"/>
      <c r="J23" s="554"/>
      <c r="K23" s="554"/>
      <c r="L23" s="554"/>
      <c r="M23" s="554"/>
      <c r="N23" s="554"/>
    </row>
    <row r="24" spans="1:14" ht="12" customHeight="1" x14ac:dyDescent="0.2">
      <c r="A24" s="554"/>
      <c r="B24" s="554"/>
      <c r="C24" s="554"/>
      <c r="D24" s="554"/>
      <c r="E24" s="554"/>
      <c r="F24" s="554"/>
      <c r="G24" s="554"/>
      <c r="H24" s="554"/>
      <c r="I24" s="554"/>
      <c r="J24" s="554"/>
      <c r="K24" s="554"/>
      <c r="L24" s="554"/>
      <c r="M24" s="554"/>
      <c r="N24" s="554"/>
    </row>
    <row r="25" spans="1:14" ht="12" customHeight="1" x14ac:dyDescent="0.2">
      <c r="A25" s="554"/>
      <c r="B25" s="554"/>
      <c r="C25" s="554"/>
      <c r="D25" s="554"/>
      <c r="E25" s="554"/>
      <c r="F25" s="554"/>
      <c r="G25" s="554"/>
      <c r="H25" s="554"/>
      <c r="I25" s="554"/>
      <c r="J25" s="554"/>
      <c r="K25" s="554"/>
      <c r="L25" s="554"/>
      <c r="M25" s="554"/>
      <c r="N25" s="554"/>
    </row>
    <row r="26" spans="1:14" ht="24" customHeight="1" x14ac:dyDescent="0.2">
      <c r="A26" s="603" t="s">
        <v>2990</v>
      </c>
      <c r="B26" s="603"/>
      <c r="C26" s="603"/>
      <c r="D26" s="603"/>
      <c r="E26" s="603"/>
      <c r="F26" s="603"/>
      <c r="G26" s="603"/>
      <c r="H26" s="603"/>
      <c r="I26" s="603"/>
      <c r="J26" s="603"/>
      <c r="K26" s="603"/>
      <c r="L26" s="603"/>
      <c r="M26" s="603"/>
      <c r="N26" s="603"/>
    </row>
    <row r="27" spans="1:14" ht="12" customHeight="1" x14ac:dyDescent="0.2">
      <c r="A27" s="554" t="s">
        <v>91</v>
      </c>
      <c r="B27" s="554"/>
      <c r="C27" s="554"/>
      <c r="D27" s="554"/>
      <c r="E27" s="554"/>
      <c r="F27" s="554"/>
      <c r="G27" s="554"/>
      <c r="H27" s="554"/>
      <c r="I27" s="554"/>
      <c r="J27" s="554"/>
      <c r="K27" s="554"/>
      <c r="L27" s="554"/>
      <c r="M27" s="554"/>
      <c r="N27" s="554"/>
    </row>
    <row r="28" spans="1:14" ht="12" customHeight="1" x14ac:dyDescent="0.2">
      <c r="A28" s="554"/>
      <c r="B28" s="554"/>
      <c r="C28" s="554"/>
      <c r="D28" s="554"/>
      <c r="E28" s="554"/>
      <c r="F28" s="554"/>
      <c r="G28" s="554"/>
      <c r="H28" s="554"/>
      <c r="I28" s="554"/>
      <c r="J28" s="554"/>
      <c r="K28" s="554"/>
      <c r="L28" s="554"/>
      <c r="M28" s="554"/>
      <c r="N28" s="554"/>
    </row>
    <row r="29" spans="1:14" ht="12" customHeight="1" x14ac:dyDescent="0.2">
      <c r="A29" s="588" t="str">
        <f>CONCATENATE("5) Figures are for deaths occurring between 1st March 2020 and ",Contents!A33," 2021. Figures only include deaths that were registered by ",Contents!A34,". More information on registration delays can be found on the NRS website.")</f>
        <v>5) Figures are for deaths occurring between 1st March 2020 and 31st December 2021. Figures only include deaths that were registered by 13th January 2022. More information on registration delays can be found on the NRS website.</v>
      </c>
      <c r="B29" s="588"/>
      <c r="C29" s="588"/>
      <c r="D29" s="588"/>
      <c r="E29" s="588"/>
      <c r="F29" s="588"/>
      <c r="G29" s="588"/>
      <c r="H29" s="588"/>
      <c r="I29" s="588"/>
      <c r="J29" s="588"/>
      <c r="K29" s="588"/>
      <c r="L29" s="588"/>
      <c r="M29" s="588"/>
      <c r="N29" s="588"/>
    </row>
    <row r="30" spans="1:14" ht="12" customHeight="1" x14ac:dyDescent="0.2">
      <c r="A30" s="588"/>
      <c r="B30" s="588"/>
      <c r="C30" s="588"/>
      <c r="D30" s="588"/>
      <c r="E30" s="588"/>
      <c r="F30" s="588"/>
      <c r="G30" s="588"/>
      <c r="H30" s="588"/>
      <c r="I30" s="588"/>
      <c r="J30" s="588"/>
      <c r="K30" s="588"/>
      <c r="L30" s="588"/>
      <c r="M30" s="588"/>
      <c r="N30" s="588"/>
    </row>
    <row r="31" spans="1:14" ht="12" customHeight="1" x14ac:dyDescent="0.2">
      <c r="A31" s="568" t="s">
        <v>2740</v>
      </c>
      <c r="B31" s="568"/>
      <c r="C31" s="568"/>
      <c r="D31" s="568"/>
      <c r="E31" s="568"/>
      <c r="F31" s="568"/>
      <c r="G31" s="568"/>
      <c r="H31" s="568"/>
      <c r="I31" s="568"/>
      <c r="J31" s="568"/>
      <c r="K31" s="568"/>
      <c r="L31" s="568"/>
      <c r="M31" s="568"/>
      <c r="N31" s="568"/>
    </row>
    <row r="32" spans="1:14" ht="12" customHeight="1" x14ac:dyDescent="0.2">
      <c r="A32" s="65"/>
      <c r="B32" s="65"/>
      <c r="C32" s="65"/>
      <c r="E32" s="3"/>
    </row>
    <row r="33" spans="1:5" ht="12" customHeight="1" x14ac:dyDescent="0.2">
      <c r="A33" s="557" t="s">
        <v>3016</v>
      </c>
      <c r="B33" s="557"/>
      <c r="E33" s="3"/>
    </row>
    <row r="34" spans="1:5" ht="13.5" customHeight="1" x14ac:dyDescent="0.2"/>
    <row r="35" spans="1:5" ht="13.5" customHeight="1" x14ac:dyDescent="0.2">
      <c r="A35" s="14" t="str">
        <f>CONCATENATE("Figure 11: Age standardised rates for deaths involving COVID-19 between 1st March 2020 and ",Contents!A33, " 2021 in NHS health boards")</f>
        <v>Figure 11: Age standardised rates for deaths involving COVID-19 between 1st March 2020 and 31st December 2021 in NHS health boards</v>
      </c>
    </row>
    <row r="36" spans="1:5" ht="13.5" customHeight="1" x14ac:dyDescent="0.2"/>
    <row r="37" spans="1:5" ht="13.5" customHeight="1" x14ac:dyDescent="0.2"/>
  </sheetData>
  <mergeCells count="13">
    <mergeCell ref="Q1:R1"/>
    <mergeCell ref="A33:B33"/>
    <mergeCell ref="A21:N22"/>
    <mergeCell ref="A23:N25"/>
    <mergeCell ref="A27:N28"/>
    <mergeCell ref="A31:N31"/>
    <mergeCell ref="A26:N26"/>
    <mergeCell ref="A29:N30"/>
    <mergeCell ref="A3:A5"/>
    <mergeCell ref="B3:B5"/>
    <mergeCell ref="C3:C5"/>
    <mergeCell ref="D3:D5"/>
    <mergeCell ref="A1:O1"/>
  </mergeCells>
  <hyperlinks>
    <hyperlink ref="Q1:R1" location="Contents!A1" display="back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zoomScaleNormal="100" workbookViewId="0">
      <selection sqref="A1:O1"/>
    </sheetView>
  </sheetViews>
  <sheetFormatPr defaultColWidth="9.140625" defaultRowHeight="12.75" x14ac:dyDescent="0.2"/>
  <cols>
    <col min="1" max="1" width="23.85546875" style="42" customWidth="1"/>
    <col min="2" max="2" width="9.140625" style="42"/>
    <col min="3" max="3" width="11.85546875" style="42" customWidth="1"/>
    <col min="4" max="4" width="11.140625" style="42" customWidth="1"/>
    <col min="5" max="5" width="6.28515625" style="42" customWidth="1"/>
    <col min="6" max="14" width="9.140625" style="42"/>
    <col min="15" max="15" width="10.42578125" style="42" customWidth="1"/>
    <col min="16" max="16" width="7.7109375" style="42" customWidth="1"/>
    <col min="17" max="16384" width="9.140625" style="42"/>
  </cols>
  <sheetData>
    <row r="1" spans="1:18" ht="18" customHeight="1" x14ac:dyDescent="0.25">
      <c r="A1" s="482" t="str">
        <f>CONCATENATE("Figure 12: Age standardised rates¹ ² ³ ⁴ ⁵ ⁶ for deaths involving COVID-19 between 1st March 2020 and ",Contents!A33," 2021 in council areas")</f>
        <v>Figure 12: Age standardised rates¹ ² ³ ⁴ ⁵ ⁶ for deaths involving COVID-19 between 1st March 2020 and 31st December 2021 in council areas</v>
      </c>
      <c r="B1" s="482"/>
      <c r="C1" s="482"/>
      <c r="D1" s="482"/>
      <c r="E1" s="482"/>
      <c r="F1" s="482"/>
      <c r="G1" s="482"/>
      <c r="H1" s="482"/>
      <c r="I1" s="482"/>
      <c r="J1" s="482"/>
      <c r="K1" s="482"/>
      <c r="L1" s="482"/>
      <c r="M1" s="482"/>
      <c r="N1" s="482"/>
      <c r="O1" s="482"/>
      <c r="Q1" s="687" t="s">
        <v>69</v>
      </c>
      <c r="R1" s="687"/>
    </row>
    <row r="2" spans="1:18" ht="15" customHeight="1" x14ac:dyDescent="0.2"/>
    <row r="3" spans="1:18" ht="13.5" customHeight="1" x14ac:dyDescent="0.2">
      <c r="A3" s="667" t="s">
        <v>114</v>
      </c>
      <c r="B3" s="676" t="s">
        <v>23</v>
      </c>
      <c r="C3" s="676" t="s">
        <v>28</v>
      </c>
      <c r="D3" s="676" t="s">
        <v>30</v>
      </c>
    </row>
    <row r="4" spans="1:18" ht="13.5" customHeight="1" x14ac:dyDescent="0.2">
      <c r="A4" s="667"/>
      <c r="B4" s="676"/>
      <c r="C4" s="676"/>
      <c r="D4" s="676"/>
    </row>
    <row r="5" spans="1:18" ht="13.5" customHeight="1" x14ac:dyDescent="0.2">
      <c r="A5" s="668"/>
      <c r="B5" s="676"/>
      <c r="C5" s="676"/>
      <c r="D5" s="676"/>
      <c r="E5" s="69"/>
    </row>
    <row r="6" spans="1:18" ht="13.5" customHeight="1" x14ac:dyDescent="0.2">
      <c r="A6" s="42" t="s">
        <v>115</v>
      </c>
      <c r="B6" s="422">
        <f>'Table 9'!B7</f>
        <v>128.1</v>
      </c>
      <c r="C6" s="423">
        <f>'Table 9'!C7</f>
        <v>115.3</v>
      </c>
      <c r="D6" s="423">
        <f>'Table 9'!D7</f>
        <v>140.9</v>
      </c>
      <c r="E6" s="30">
        <f>B6-C6</f>
        <v>12.799999999999997</v>
      </c>
    </row>
    <row r="7" spans="1:18" ht="13.5" customHeight="1" x14ac:dyDescent="0.2">
      <c r="A7" s="42" t="s">
        <v>116</v>
      </c>
      <c r="B7" s="70">
        <f>'Table 9'!B8</f>
        <v>81.400000000000006</v>
      </c>
      <c r="C7" s="71">
        <f>'Table 9'!C8</f>
        <v>72.5</v>
      </c>
      <c r="D7" s="71">
        <f>'Table 9'!D8</f>
        <v>90.4</v>
      </c>
      <c r="E7" s="30">
        <f t="shared" ref="E7:E36" si="0">B7-C7</f>
        <v>8.9000000000000057</v>
      </c>
    </row>
    <row r="8" spans="1:18" ht="13.5" customHeight="1" x14ac:dyDescent="0.2">
      <c r="A8" s="42" t="s">
        <v>117</v>
      </c>
      <c r="B8" s="70">
        <f>'Table 9'!B9</f>
        <v>98.6</v>
      </c>
      <c r="C8" s="71">
        <f>'Table 9'!C9</f>
        <v>85.6</v>
      </c>
      <c r="D8" s="71">
        <f>'Table 9'!D9</f>
        <v>111.6</v>
      </c>
      <c r="E8" s="30">
        <f t="shared" si="0"/>
        <v>13</v>
      </c>
    </row>
    <row r="9" spans="1:18" ht="13.5" customHeight="1" x14ac:dyDescent="0.2">
      <c r="A9" s="42" t="s">
        <v>143</v>
      </c>
      <c r="B9" s="70">
        <f>'Table 9'!B10</f>
        <v>77.900000000000006</v>
      </c>
      <c r="C9" s="71">
        <f>'Table 9'!C10</f>
        <v>64.7</v>
      </c>
      <c r="D9" s="71">
        <f>'Table 9'!D10</f>
        <v>91.2</v>
      </c>
      <c r="E9" s="30">
        <f t="shared" si="0"/>
        <v>13.200000000000003</v>
      </c>
    </row>
    <row r="10" spans="1:18" ht="13.5" customHeight="1" x14ac:dyDescent="0.2">
      <c r="A10" s="42" t="s">
        <v>118</v>
      </c>
      <c r="B10" s="70">
        <f>'Table 9'!B11</f>
        <v>141.6</v>
      </c>
      <c r="C10" s="71">
        <f>'Table 9'!C11</f>
        <v>132.69999999999999</v>
      </c>
      <c r="D10" s="71">
        <f>'Table 9'!D11</f>
        <v>150.5</v>
      </c>
      <c r="E10" s="30">
        <f t="shared" si="0"/>
        <v>8.9000000000000057</v>
      </c>
    </row>
    <row r="11" spans="1:18" ht="13.5" customHeight="1" x14ac:dyDescent="0.2">
      <c r="A11" s="42" t="s">
        <v>119</v>
      </c>
      <c r="B11" s="70">
        <f>'Table 9'!B12</f>
        <v>183.7</v>
      </c>
      <c r="C11" s="71">
        <f>'Table 9'!C12</f>
        <v>153.5</v>
      </c>
      <c r="D11" s="71">
        <f>'Table 9'!D12</f>
        <v>213.9</v>
      </c>
      <c r="E11" s="30">
        <f t="shared" si="0"/>
        <v>30.199999999999989</v>
      </c>
    </row>
    <row r="12" spans="1:18" ht="13.5" customHeight="1" x14ac:dyDescent="0.2">
      <c r="A12" s="42" t="s">
        <v>144</v>
      </c>
      <c r="B12" s="70">
        <f>'Table 9'!B13</f>
        <v>73.099999999999994</v>
      </c>
      <c r="C12" s="71">
        <f>'Table 9'!C13</f>
        <v>63.4</v>
      </c>
      <c r="D12" s="71">
        <f>'Table 9'!D13</f>
        <v>82.7</v>
      </c>
      <c r="E12" s="30">
        <f t="shared" si="0"/>
        <v>9.6999999999999957</v>
      </c>
    </row>
    <row r="13" spans="1:18" ht="13.5" customHeight="1" x14ac:dyDescent="0.2">
      <c r="A13" s="42" t="s">
        <v>120</v>
      </c>
      <c r="B13" s="70">
        <f>'Table 9'!B14</f>
        <v>186.1</v>
      </c>
      <c r="C13" s="71">
        <f>'Table 9'!C14</f>
        <v>168</v>
      </c>
      <c r="D13" s="71">
        <f>'Table 9'!D14</f>
        <v>204.1</v>
      </c>
      <c r="E13" s="30">
        <f t="shared" si="0"/>
        <v>18.099999999999994</v>
      </c>
    </row>
    <row r="14" spans="1:18" ht="13.5" customHeight="1" x14ac:dyDescent="0.2">
      <c r="A14" s="42" t="s">
        <v>121</v>
      </c>
      <c r="B14" s="70">
        <f>'Table 9'!B15</f>
        <v>188.7</v>
      </c>
      <c r="C14" s="71">
        <f>'Table 9'!C15</f>
        <v>169.3</v>
      </c>
      <c r="D14" s="71">
        <f>'Table 9'!D15</f>
        <v>208</v>
      </c>
      <c r="E14" s="30">
        <f t="shared" si="0"/>
        <v>19.399999999999977</v>
      </c>
    </row>
    <row r="15" spans="1:18" ht="13.5" customHeight="1" x14ac:dyDescent="0.2">
      <c r="A15" s="42" t="s">
        <v>122</v>
      </c>
      <c r="B15" s="70">
        <f>'Table 9'!B16</f>
        <v>150.1</v>
      </c>
      <c r="C15" s="71">
        <f>'Table 9'!C16</f>
        <v>133.6</v>
      </c>
      <c r="D15" s="71">
        <f>'Table 9'!D16</f>
        <v>166.6</v>
      </c>
      <c r="E15" s="30">
        <f t="shared" si="0"/>
        <v>16.5</v>
      </c>
    </row>
    <row r="16" spans="1:18" ht="13.5" customHeight="1" x14ac:dyDescent="0.2">
      <c r="A16" s="42" t="s">
        <v>123</v>
      </c>
      <c r="B16" s="70">
        <f>'Table 9'!B17</f>
        <v>106</v>
      </c>
      <c r="C16" s="71">
        <f>'Table 9'!C17</f>
        <v>90.7</v>
      </c>
      <c r="D16" s="71">
        <f>'Table 9'!D17</f>
        <v>121.2</v>
      </c>
      <c r="E16" s="30">
        <f t="shared" si="0"/>
        <v>15.299999999999997</v>
      </c>
    </row>
    <row r="17" spans="1:5" ht="13.5" customHeight="1" x14ac:dyDescent="0.2">
      <c r="A17" s="42" t="s">
        <v>124</v>
      </c>
      <c r="B17" s="70">
        <f>'Table 9'!B18</f>
        <v>150.5</v>
      </c>
      <c r="C17" s="71">
        <f>'Table 9'!C18</f>
        <v>132</v>
      </c>
      <c r="D17" s="71">
        <f>'Table 9'!D18</f>
        <v>169</v>
      </c>
      <c r="E17" s="30">
        <f t="shared" si="0"/>
        <v>18.5</v>
      </c>
    </row>
    <row r="18" spans="1:5" ht="13.5" customHeight="1" x14ac:dyDescent="0.2">
      <c r="A18" s="42" t="s">
        <v>125</v>
      </c>
      <c r="B18" s="70">
        <f>'Table 9'!B19</f>
        <v>169.8</v>
      </c>
      <c r="C18" s="71">
        <f>'Table 9'!C19</f>
        <v>153.30000000000001</v>
      </c>
      <c r="D18" s="71">
        <f>'Table 9'!D19</f>
        <v>186.3</v>
      </c>
      <c r="E18" s="30">
        <f t="shared" si="0"/>
        <v>16.5</v>
      </c>
    </row>
    <row r="19" spans="1:5" ht="13.5" customHeight="1" x14ac:dyDescent="0.2">
      <c r="A19" s="42" t="s">
        <v>126</v>
      </c>
      <c r="B19" s="70">
        <f>'Table 9'!B20</f>
        <v>109.1</v>
      </c>
      <c r="C19" s="71">
        <f>'Table 9'!C20</f>
        <v>100.8</v>
      </c>
      <c r="D19" s="71">
        <f>'Table 9'!D20</f>
        <v>117.3</v>
      </c>
      <c r="E19" s="30">
        <f t="shared" si="0"/>
        <v>8.2999999999999972</v>
      </c>
    </row>
    <row r="20" spans="1:5" ht="13.5" customHeight="1" x14ac:dyDescent="0.2">
      <c r="A20" s="42" t="s">
        <v>127</v>
      </c>
      <c r="B20" s="70">
        <f>'Table 9'!B21</f>
        <v>261.10000000000002</v>
      </c>
      <c r="C20" s="71">
        <f>'Table 9'!C21</f>
        <v>249.2</v>
      </c>
      <c r="D20" s="71">
        <f>'Table 9'!D21</f>
        <v>272.89999999999998</v>
      </c>
      <c r="E20" s="30">
        <f t="shared" si="0"/>
        <v>11.900000000000034</v>
      </c>
    </row>
    <row r="21" spans="1:5" ht="13.5" customHeight="1" x14ac:dyDescent="0.2">
      <c r="A21" s="42" t="s">
        <v>111</v>
      </c>
      <c r="B21" s="70">
        <f>'Table 9'!B22</f>
        <v>44.9</v>
      </c>
      <c r="C21" s="71">
        <f>'Table 9'!C22</f>
        <v>38.5</v>
      </c>
      <c r="D21" s="71">
        <f>'Table 9'!D22</f>
        <v>51.3</v>
      </c>
      <c r="E21" s="30">
        <f t="shared" si="0"/>
        <v>6.3999999999999986</v>
      </c>
    </row>
    <row r="22" spans="1:5" ht="13.5" customHeight="1" x14ac:dyDescent="0.2">
      <c r="A22" s="42" t="s">
        <v>128</v>
      </c>
      <c r="B22" s="70">
        <f>'Table 9'!B23</f>
        <v>179.3</v>
      </c>
      <c r="C22" s="71">
        <f>'Table 9'!C23</f>
        <v>156.80000000000001</v>
      </c>
      <c r="D22" s="71">
        <f>'Table 9'!D23</f>
        <v>201.8</v>
      </c>
      <c r="E22" s="30">
        <f t="shared" si="0"/>
        <v>22.5</v>
      </c>
    </row>
    <row r="23" spans="1:5" ht="13.5" customHeight="1" x14ac:dyDescent="0.2">
      <c r="A23" s="42" t="s">
        <v>129</v>
      </c>
      <c r="B23" s="70">
        <f>'Table 9'!B24</f>
        <v>184.4</v>
      </c>
      <c r="C23" s="71">
        <f>'Table 9'!C24</f>
        <v>161</v>
      </c>
      <c r="D23" s="71">
        <f>'Table 9'!D24</f>
        <v>207.7</v>
      </c>
      <c r="E23" s="30">
        <f t="shared" si="0"/>
        <v>23.400000000000006</v>
      </c>
    </row>
    <row r="24" spans="1:5" ht="13.5" customHeight="1" x14ac:dyDescent="0.2">
      <c r="A24" s="42" t="s">
        <v>130</v>
      </c>
      <c r="B24" s="70">
        <f>'Table 9'!B25</f>
        <v>36</v>
      </c>
      <c r="C24" s="71">
        <f>'Table 9'!C25</f>
        <v>27</v>
      </c>
      <c r="D24" s="71">
        <f>'Table 9'!D25</f>
        <v>45.1</v>
      </c>
      <c r="E24" s="30">
        <f t="shared" si="0"/>
        <v>9</v>
      </c>
    </row>
    <row r="25" spans="1:5" ht="13.5" customHeight="1" x14ac:dyDescent="0.2">
      <c r="A25" s="369" t="s">
        <v>142</v>
      </c>
      <c r="B25" s="70">
        <f>'Table 9'!B26</f>
        <v>40.5</v>
      </c>
      <c r="C25" s="71">
        <f>'Table 9'!C26</f>
        <v>23.9</v>
      </c>
      <c r="D25" s="71">
        <f>'Table 9'!D26</f>
        <v>57.1</v>
      </c>
      <c r="E25" s="30">
        <f t="shared" si="0"/>
        <v>16.600000000000001</v>
      </c>
    </row>
    <row r="26" spans="1:5" ht="13.5" customHeight="1" x14ac:dyDescent="0.2">
      <c r="A26" s="42" t="s">
        <v>131</v>
      </c>
      <c r="B26" s="70">
        <f>'Table 9'!B27</f>
        <v>188.9</v>
      </c>
      <c r="C26" s="71">
        <f>'Table 9'!C27</f>
        <v>171.2</v>
      </c>
      <c r="D26" s="71">
        <f>'Table 9'!D27</f>
        <v>206.5</v>
      </c>
      <c r="E26" s="30">
        <f t="shared" si="0"/>
        <v>17.700000000000017</v>
      </c>
    </row>
    <row r="27" spans="1:5" ht="13.5" customHeight="1" x14ac:dyDescent="0.2">
      <c r="A27" s="42" t="s">
        <v>132</v>
      </c>
      <c r="B27" s="70">
        <f>'Table 9'!B28</f>
        <v>226.7</v>
      </c>
      <c r="C27" s="71">
        <f>'Table 9'!C28</f>
        <v>212.7</v>
      </c>
      <c r="D27" s="71">
        <f>'Table 9'!D28</f>
        <v>240.8</v>
      </c>
      <c r="E27" s="30">
        <f t="shared" si="0"/>
        <v>14</v>
      </c>
    </row>
    <row r="28" spans="1:5" ht="13.5" customHeight="1" x14ac:dyDescent="0.2">
      <c r="A28" s="42" t="s">
        <v>145</v>
      </c>
      <c r="B28" s="70">
        <f>'Table 9'!B30</f>
        <v>102.3</v>
      </c>
      <c r="C28" s="71">
        <f>'Table 9'!C30</f>
        <v>90.9</v>
      </c>
      <c r="D28" s="71">
        <f>'Table 9'!D30</f>
        <v>113.7</v>
      </c>
      <c r="E28" s="30">
        <f t="shared" si="0"/>
        <v>11.399999999999991</v>
      </c>
    </row>
    <row r="29" spans="1:5" ht="13.5" customHeight="1" x14ac:dyDescent="0.2">
      <c r="A29" s="42" t="s">
        <v>134</v>
      </c>
      <c r="B29" s="70">
        <f>'Table 9'!B31</f>
        <v>223.8</v>
      </c>
      <c r="C29" s="71">
        <f>'Table 9'!C31</f>
        <v>206.3</v>
      </c>
      <c r="D29" s="71">
        <f>'Table 9'!D31</f>
        <v>241.4</v>
      </c>
      <c r="E29" s="30">
        <f t="shared" si="0"/>
        <v>17.5</v>
      </c>
    </row>
    <row r="30" spans="1:5" ht="13.5" customHeight="1" x14ac:dyDescent="0.2">
      <c r="A30" s="42" t="s">
        <v>135</v>
      </c>
      <c r="B30" s="70">
        <f>'Table 9'!B32</f>
        <v>96.4</v>
      </c>
      <c r="C30" s="71">
        <f>'Table 9'!C32</f>
        <v>83.3</v>
      </c>
      <c r="D30" s="71">
        <f>'Table 9'!D32</f>
        <v>109.4</v>
      </c>
      <c r="E30" s="30">
        <f t="shared" si="0"/>
        <v>13.100000000000009</v>
      </c>
    </row>
    <row r="31" spans="1:5" ht="13.5" customHeight="1" x14ac:dyDescent="0.2">
      <c r="A31" s="140" t="s">
        <v>136</v>
      </c>
      <c r="B31" s="70">
        <f>'Table 9'!B33</f>
        <v>37.299999999999997</v>
      </c>
      <c r="C31" s="71">
        <f>'Table 9'!C33</f>
        <v>16.8</v>
      </c>
      <c r="D31" s="71">
        <f>'Table 9'!D33</f>
        <v>57.7</v>
      </c>
      <c r="E31" s="30">
        <f t="shared" si="0"/>
        <v>20.499999999999996</v>
      </c>
    </row>
    <row r="32" spans="1:5" ht="13.5" customHeight="1" x14ac:dyDescent="0.2">
      <c r="A32" s="42" t="s">
        <v>137</v>
      </c>
      <c r="B32" s="70">
        <f>'Table 9'!B34</f>
        <v>155.80000000000001</v>
      </c>
      <c r="C32" s="71">
        <f>'Table 9'!C34</f>
        <v>139.69999999999999</v>
      </c>
      <c r="D32" s="71">
        <f>'Table 9'!D34</f>
        <v>171.9</v>
      </c>
      <c r="E32" s="30">
        <f t="shared" si="0"/>
        <v>16.100000000000023</v>
      </c>
    </row>
    <row r="33" spans="1:14" ht="13.5" customHeight="1" x14ac:dyDescent="0.2">
      <c r="A33" s="42" t="s">
        <v>138</v>
      </c>
      <c r="B33" s="70">
        <f>'Table 9'!B35</f>
        <v>198.6</v>
      </c>
      <c r="C33" s="71">
        <f>'Table 9'!C35</f>
        <v>186.2</v>
      </c>
      <c r="D33" s="71">
        <f>'Table 9'!D35</f>
        <v>211.1</v>
      </c>
      <c r="E33" s="30">
        <f t="shared" si="0"/>
        <v>12.400000000000006</v>
      </c>
    </row>
    <row r="34" spans="1:14" ht="12" customHeight="1" x14ac:dyDescent="0.2">
      <c r="A34" s="42" t="s">
        <v>139</v>
      </c>
      <c r="B34" s="70">
        <f>'Table 9'!B36</f>
        <v>133.1</v>
      </c>
      <c r="C34" s="71">
        <f>'Table 9'!C36</f>
        <v>114.6</v>
      </c>
      <c r="D34" s="71">
        <f>'Table 9'!D36</f>
        <v>151.5</v>
      </c>
      <c r="E34" s="30">
        <f t="shared" si="0"/>
        <v>18.5</v>
      </c>
    </row>
    <row r="35" spans="1:14" ht="13.5" customHeight="1" x14ac:dyDescent="0.2">
      <c r="A35" s="42" t="s">
        <v>140</v>
      </c>
      <c r="B35" s="70">
        <f>'Table 9'!B37</f>
        <v>233.4</v>
      </c>
      <c r="C35" s="71">
        <f>'Table 9'!C37</f>
        <v>206.9</v>
      </c>
      <c r="D35" s="71">
        <f>'Table 9'!D37</f>
        <v>259.89999999999998</v>
      </c>
      <c r="E35" s="30">
        <f t="shared" si="0"/>
        <v>26.5</v>
      </c>
    </row>
    <row r="36" spans="1:14" ht="13.5" customHeight="1" x14ac:dyDescent="0.2">
      <c r="A36" s="42" t="s">
        <v>141</v>
      </c>
      <c r="B36" s="70">
        <f>'Table 9'!B38</f>
        <v>166.2</v>
      </c>
      <c r="C36" s="71">
        <f>'Table 9'!C38</f>
        <v>149.5</v>
      </c>
      <c r="D36" s="71">
        <f>'Table 9'!D38</f>
        <v>183</v>
      </c>
      <c r="E36" s="30">
        <f t="shared" si="0"/>
        <v>16.699999999999989</v>
      </c>
    </row>
    <row r="37" spans="1:14" ht="13.5" customHeight="1" x14ac:dyDescent="0.2"/>
    <row r="38" spans="1:14" ht="12" customHeight="1" x14ac:dyDescent="0.2">
      <c r="A38" s="1" t="s">
        <v>26</v>
      </c>
      <c r="B38" s="3"/>
      <c r="C38" s="3"/>
      <c r="D38" s="3"/>
      <c r="E38" s="3"/>
      <c r="F38" s="3"/>
      <c r="G38" s="3"/>
      <c r="H38" s="3"/>
      <c r="I38" s="3"/>
      <c r="J38" s="3"/>
      <c r="K38" s="3"/>
      <c r="L38" s="3"/>
      <c r="M38" s="3"/>
      <c r="N38" s="3"/>
    </row>
    <row r="39" spans="1:14" ht="12" customHeight="1" x14ac:dyDescent="0.2">
      <c r="A39" s="554" t="s">
        <v>89</v>
      </c>
      <c r="B39" s="554"/>
      <c r="C39" s="554"/>
      <c r="D39" s="554"/>
      <c r="E39" s="554"/>
      <c r="F39" s="554"/>
      <c r="G39" s="554"/>
      <c r="H39" s="554"/>
      <c r="I39" s="554"/>
      <c r="J39" s="554"/>
      <c r="K39" s="554"/>
      <c r="L39" s="554"/>
      <c r="M39" s="554"/>
      <c r="N39" s="554"/>
    </row>
    <row r="40" spans="1:14" ht="12" customHeight="1" x14ac:dyDescent="0.2">
      <c r="A40" s="554"/>
      <c r="B40" s="554"/>
      <c r="C40" s="554"/>
      <c r="D40" s="554"/>
      <c r="E40" s="554"/>
      <c r="F40" s="554"/>
      <c r="G40" s="554"/>
      <c r="H40" s="554"/>
      <c r="I40" s="554"/>
      <c r="J40" s="554"/>
      <c r="K40" s="554"/>
      <c r="L40" s="554"/>
      <c r="M40" s="554"/>
      <c r="N40" s="554"/>
    </row>
    <row r="41" spans="1:14" ht="12" customHeight="1" x14ac:dyDescent="0.2">
      <c r="A41" s="554" t="s">
        <v>90</v>
      </c>
      <c r="B41" s="554"/>
      <c r="C41" s="554"/>
      <c r="D41" s="554"/>
      <c r="E41" s="554"/>
      <c r="F41" s="554"/>
      <c r="G41" s="554"/>
      <c r="H41" s="554"/>
      <c r="I41" s="554"/>
      <c r="J41" s="554"/>
      <c r="K41" s="554"/>
      <c r="L41" s="554"/>
      <c r="M41" s="554"/>
      <c r="N41" s="554"/>
    </row>
    <row r="42" spans="1:14" ht="12" customHeight="1" x14ac:dyDescent="0.2">
      <c r="A42" s="554"/>
      <c r="B42" s="554"/>
      <c r="C42" s="554"/>
      <c r="D42" s="554"/>
      <c r="E42" s="554"/>
      <c r="F42" s="554"/>
      <c r="G42" s="554"/>
      <c r="H42" s="554"/>
      <c r="I42" s="554"/>
      <c r="J42" s="554"/>
      <c r="K42" s="554"/>
      <c r="L42" s="554"/>
      <c r="M42" s="554"/>
      <c r="N42" s="554"/>
    </row>
    <row r="43" spans="1:14" ht="12" customHeight="1" x14ac:dyDescent="0.2">
      <c r="A43" s="554"/>
      <c r="B43" s="554"/>
      <c r="C43" s="554"/>
      <c r="D43" s="554"/>
      <c r="E43" s="554"/>
      <c r="F43" s="554"/>
      <c r="G43" s="554"/>
      <c r="H43" s="554"/>
      <c r="I43" s="554"/>
      <c r="J43" s="554"/>
      <c r="K43" s="554"/>
      <c r="L43" s="554"/>
      <c r="M43" s="554"/>
      <c r="N43" s="554"/>
    </row>
    <row r="44" spans="1:14" ht="24" customHeight="1" x14ac:dyDescent="0.2">
      <c r="A44" s="603" t="s">
        <v>2990</v>
      </c>
      <c r="B44" s="603"/>
      <c r="C44" s="603"/>
      <c r="D44" s="603"/>
      <c r="E44" s="603"/>
      <c r="F44" s="603"/>
      <c r="G44" s="603"/>
      <c r="H44" s="603"/>
      <c r="I44" s="603"/>
      <c r="J44" s="603"/>
      <c r="K44" s="603"/>
      <c r="L44" s="603"/>
      <c r="M44" s="603"/>
      <c r="N44" s="603"/>
    </row>
    <row r="45" spans="1:14" ht="12" customHeight="1" x14ac:dyDescent="0.2">
      <c r="A45" s="554" t="s">
        <v>2760</v>
      </c>
      <c r="B45" s="554"/>
      <c r="C45" s="554"/>
      <c r="D45" s="554"/>
      <c r="E45" s="554"/>
      <c r="F45" s="554"/>
      <c r="G45" s="554"/>
      <c r="H45" s="554"/>
      <c r="I45" s="554"/>
      <c r="J45" s="554"/>
      <c r="K45" s="554"/>
      <c r="L45" s="554"/>
      <c r="M45" s="554"/>
      <c r="N45" s="554"/>
    </row>
    <row r="46" spans="1:14" ht="12" customHeight="1" x14ac:dyDescent="0.2">
      <c r="A46" s="554"/>
      <c r="B46" s="554"/>
      <c r="C46" s="554"/>
      <c r="D46" s="554"/>
      <c r="E46" s="554"/>
      <c r="F46" s="554"/>
      <c r="G46" s="554"/>
      <c r="H46" s="554"/>
      <c r="I46" s="554"/>
      <c r="J46" s="554"/>
      <c r="K46" s="554"/>
      <c r="L46" s="554"/>
      <c r="M46" s="554"/>
      <c r="N46" s="554"/>
    </row>
    <row r="47" spans="1:14" s="67" customFormat="1" ht="12" customHeight="1" x14ac:dyDescent="0.2">
      <c r="A47" s="555" t="str">
        <f>CONCATENATE("5) Figures are for deaths occurring between 1st March 2020 and ",Contents!A33," 2021. Figures only include deaths that were registered by ",Contents!A34,". More information on registration delays can be found on the NRS website.")</f>
        <v>5) Figures are for deaths occurring between 1st March 2020 and 31st December 2021. Figures only include deaths that were registered by 13th January 2022. More information on registration delays can be found on the NRS website.</v>
      </c>
      <c r="B47" s="556"/>
      <c r="C47" s="556"/>
      <c r="D47" s="556"/>
      <c r="E47" s="556"/>
      <c r="F47" s="556"/>
      <c r="G47" s="556"/>
      <c r="H47" s="556"/>
      <c r="I47" s="556"/>
      <c r="J47" s="556"/>
      <c r="K47" s="556"/>
      <c r="L47" s="556"/>
      <c r="M47" s="556"/>
      <c r="N47" s="556"/>
    </row>
    <row r="48" spans="1:14" s="67" customFormat="1" ht="12" customHeight="1" x14ac:dyDescent="0.2">
      <c r="A48" s="556"/>
      <c r="B48" s="556"/>
      <c r="C48" s="556"/>
      <c r="D48" s="556"/>
      <c r="E48" s="556"/>
      <c r="F48" s="556"/>
      <c r="G48" s="556"/>
      <c r="H48" s="556"/>
      <c r="I48" s="556"/>
      <c r="J48" s="556"/>
      <c r="K48" s="556"/>
      <c r="L48" s="556"/>
      <c r="M48" s="556"/>
      <c r="N48" s="556"/>
    </row>
    <row r="49" spans="1:14" ht="12" customHeight="1" x14ac:dyDescent="0.2">
      <c r="A49" s="568" t="s">
        <v>2741</v>
      </c>
      <c r="B49" s="568"/>
      <c r="C49" s="568"/>
      <c r="D49" s="568"/>
      <c r="E49" s="568"/>
      <c r="F49" s="568"/>
      <c r="G49" s="568"/>
      <c r="H49" s="568"/>
      <c r="I49" s="568"/>
      <c r="J49" s="568"/>
      <c r="K49" s="568"/>
      <c r="L49" s="568"/>
      <c r="M49" s="568"/>
      <c r="N49" s="568"/>
    </row>
    <row r="50" spans="1:14" ht="12" customHeight="1" x14ac:dyDescent="0.2">
      <c r="A50" s="65"/>
      <c r="B50" s="65"/>
      <c r="C50" s="65"/>
      <c r="D50" s="3"/>
      <c r="E50" s="3"/>
      <c r="F50" s="3"/>
      <c r="G50" s="3"/>
      <c r="H50" s="3"/>
      <c r="I50" s="3"/>
      <c r="J50" s="3"/>
      <c r="K50" s="3"/>
      <c r="L50" s="3"/>
      <c r="M50" s="3"/>
      <c r="N50" s="3"/>
    </row>
    <row r="51" spans="1:14" ht="12" customHeight="1" x14ac:dyDescent="0.2">
      <c r="A51" s="557" t="s">
        <v>3016</v>
      </c>
      <c r="B51" s="557"/>
      <c r="C51" s="3"/>
      <c r="D51" s="3"/>
      <c r="E51" s="3"/>
      <c r="F51" s="3"/>
      <c r="G51" s="3"/>
      <c r="H51" s="3"/>
      <c r="I51" s="3"/>
      <c r="J51" s="3"/>
      <c r="K51" s="3"/>
      <c r="L51" s="3"/>
      <c r="M51" s="3"/>
      <c r="N51" s="3"/>
    </row>
    <row r="52" spans="1:14" ht="12" customHeight="1" x14ac:dyDescent="0.2"/>
    <row r="53" spans="1:14" ht="12" customHeight="1" x14ac:dyDescent="0.2">
      <c r="A53" s="6" t="str">
        <f>CONCATENATE("Figure 12: Age standardised rates for deaths involving COVID-19 between 1st March 2020 and ",Contents!A33, " 2021 in council areas")</f>
        <v>Figure 12: Age standardised rates for deaths involving COVID-19 between 1st March 2020 and 31st December 2021 in council areas</v>
      </c>
    </row>
  </sheetData>
  <mergeCells count="13">
    <mergeCell ref="Q1:R1"/>
    <mergeCell ref="A51:B51"/>
    <mergeCell ref="A39:N40"/>
    <mergeCell ref="A41:N43"/>
    <mergeCell ref="A45:N46"/>
    <mergeCell ref="A49:N49"/>
    <mergeCell ref="A44:N44"/>
    <mergeCell ref="A47:N48"/>
    <mergeCell ref="A3:A5"/>
    <mergeCell ref="B3:B5"/>
    <mergeCell ref="C3:C5"/>
    <mergeCell ref="D3:D5"/>
    <mergeCell ref="A1:O1"/>
  </mergeCells>
  <hyperlinks>
    <hyperlink ref="A47:N48" r:id="rId1" display="5) Figures are for deaths occurring between 1 March 2020 and 31 May 2020. Figures only include deaths that were registered by 14 June 2020. More information on registration delays can be found on the NRS website."/>
    <hyperlink ref="Q1:R1" location="Contents!A1" display="back to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6"/>
  <sheetViews>
    <sheetView showGridLines="0" zoomScaleNormal="100" workbookViewId="0">
      <selection sqref="A1:L1"/>
    </sheetView>
  </sheetViews>
  <sheetFormatPr defaultColWidth="9.140625" defaultRowHeight="12.75" x14ac:dyDescent="0.2"/>
  <cols>
    <col min="1" max="1" width="19.85546875" style="35" customWidth="1"/>
    <col min="2" max="2" width="12.140625" style="35" customWidth="1"/>
    <col min="3" max="94" width="10.7109375" style="35" customWidth="1"/>
    <col min="95" max="16384" width="9.140625" style="35"/>
  </cols>
  <sheetData>
    <row r="1" spans="1:94" ht="18" customHeight="1" x14ac:dyDescent="0.25">
      <c r="A1" s="500" t="str">
        <f>CONCATENATE("Table 4: Age standardised rates of deaths involving COVID-19 between 1st March 2020 and ", Contents!A33," 2021¹ ² ³ ⁴ ⁵")</f>
        <v>Table 4: Age standardised rates of deaths involving COVID-19 between 1st March 2020 and 31st December 2021¹ ² ³ ⁴ ⁵</v>
      </c>
      <c r="B1" s="500"/>
      <c r="C1" s="500"/>
      <c r="D1" s="500"/>
      <c r="E1" s="500"/>
      <c r="F1" s="500"/>
      <c r="G1" s="500"/>
      <c r="H1" s="500"/>
      <c r="I1" s="500"/>
      <c r="J1" s="500"/>
      <c r="K1" s="500"/>
      <c r="L1" s="500"/>
      <c r="N1" s="507" t="s">
        <v>69</v>
      </c>
      <c r="O1" s="507"/>
    </row>
    <row r="2" spans="1:94" ht="15" customHeight="1" x14ac:dyDescent="0.2"/>
    <row r="3" spans="1:94" ht="13.5" customHeight="1" x14ac:dyDescent="0.2">
      <c r="C3" s="499" t="s">
        <v>24</v>
      </c>
      <c r="D3" s="499"/>
      <c r="E3" s="499"/>
      <c r="F3" s="499"/>
      <c r="G3" s="499" t="s">
        <v>25</v>
      </c>
      <c r="H3" s="499"/>
      <c r="I3" s="499"/>
      <c r="J3" s="499"/>
      <c r="K3" s="499" t="s">
        <v>97</v>
      </c>
      <c r="L3" s="499"/>
      <c r="M3" s="499"/>
      <c r="N3" s="499"/>
      <c r="O3" s="499" t="s">
        <v>2750</v>
      </c>
      <c r="P3" s="499"/>
      <c r="Q3" s="499"/>
      <c r="R3" s="499"/>
      <c r="S3" s="499" t="s">
        <v>2753</v>
      </c>
      <c r="T3" s="499"/>
      <c r="U3" s="499"/>
      <c r="V3" s="499"/>
      <c r="W3" s="499" t="s">
        <v>2757</v>
      </c>
      <c r="X3" s="499"/>
      <c r="Y3" s="499"/>
      <c r="Z3" s="499"/>
      <c r="AA3" s="499" t="s">
        <v>2849</v>
      </c>
      <c r="AB3" s="499"/>
      <c r="AC3" s="499"/>
      <c r="AD3" s="499"/>
      <c r="AE3" s="499" t="s">
        <v>2866</v>
      </c>
      <c r="AF3" s="499"/>
      <c r="AG3" s="499"/>
      <c r="AH3" s="499"/>
      <c r="AI3" s="499" t="s">
        <v>2897</v>
      </c>
      <c r="AJ3" s="499"/>
      <c r="AK3" s="499"/>
      <c r="AL3" s="499"/>
      <c r="AM3" s="499" t="s">
        <v>2899</v>
      </c>
      <c r="AN3" s="499"/>
      <c r="AO3" s="499"/>
      <c r="AP3" s="499"/>
      <c r="AQ3" s="499" t="s">
        <v>2905</v>
      </c>
      <c r="AR3" s="499"/>
      <c r="AS3" s="499"/>
      <c r="AT3" s="499"/>
      <c r="AU3" s="499" t="s">
        <v>2936</v>
      </c>
      <c r="AV3" s="499"/>
      <c r="AW3" s="499"/>
      <c r="AX3" s="499"/>
      <c r="AY3" s="499" t="s">
        <v>2942</v>
      </c>
      <c r="AZ3" s="499"/>
      <c r="BA3" s="499"/>
      <c r="BB3" s="499"/>
      <c r="BC3" s="499" t="s">
        <v>2972</v>
      </c>
      <c r="BD3" s="499"/>
      <c r="BE3" s="499"/>
      <c r="BF3" s="501"/>
      <c r="BG3" s="508" t="s">
        <v>2980</v>
      </c>
      <c r="BH3" s="509"/>
      <c r="BI3" s="509"/>
      <c r="BJ3" s="510"/>
      <c r="BK3" s="484" t="s">
        <v>2988</v>
      </c>
      <c r="BL3" s="484"/>
      <c r="BM3" s="484"/>
      <c r="BN3" s="484"/>
      <c r="BO3" s="483" t="s">
        <v>2992</v>
      </c>
      <c r="BP3" s="484"/>
      <c r="BQ3" s="484"/>
      <c r="BR3" s="484"/>
      <c r="BS3" s="483" t="s">
        <v>3005</v>
      </c>
      <c r="BT3" s="484"/>
      <c r="BU3" s="484"/>
      <c r="BV3" s="485"/>
      <c r="BW3" s="483" t="s">
        <v>3006</v>
      </c>
      <c r="BX3" s="484"/>
      <c r="BY3" s="484"/>
      <c r="BZ3" s="485"/>
      <c r="CA3" s="483" t="s">
        <v>3009</v>
      </c>
      <c r="CB3" s="484"/>
      <c r="CC3" s="484"/>
      <c r="CD3" s="485"/>
      <c r="CE3" s="483" t="s">
        <v>3012</v>
      </c>
      <c r="CF3" s="484"/>
      <c r="CG3" s="484"/>
      <c r="CH3" s="485"/>
      <c r="CI3" s="483" t="s">
        <v>3018</v>
      </c>
      <c r="CJ3" s="484"/>
      <c r="CK3" s="484"/>
      <c r="CL3" s="485"/>
      <c r="CM3" s="498" t="s">
        <v>3017</v>
      </c>
      <c r="CN3" s="499"/>
      <c r="CO3" s="499"/>
      <c r="CP3" s="499"/>
    </row>
    <row r="4" spans="1:94" ht="13.5" customHeight="1" x14ac:dyDescent="0.2">
      <c r="B4" s="12"/>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c r="AW4" s="499"/>
      <c r="AX4" s="499"/>
      <c r="AY4" s="499"/>
      <c r="AZ4" s="499"/>
      <c r="BA4" s="499"/>
      <c r="BB4" s="499"/>
      <c r="BC4" s="499"/>
      <c r="BD4" s="499"/>
      <c r="BE4" s="499"/>
      <c r="BF4" s="501"/>
      <c r="BG4" s="511"/>
      <c r="BH4" s="512"/>
      <c r="BI4" s="512"/>
      <c r="BJ4" s="513"/>
      <c r="BK4" s="487"/>
      <c r="BL4" s="487"/>
      <c r="BM4" s="487"/>
      <c r="BN4" s="487"/>
      <c r="BO4" s="486"/>
      <c r="BP4" s="487"/>
      <c r="BQ4" s="487"/>
      <c r="BR4" s="487"/>
      <c r="BS4" s="486"/>
      <c r="BT4" s="487"/>
      <c r="BU4" s="487"/>
      <c r="BV4" s="488"/>
      <c r="BW4" s="486"/>
      <c r="BX4" s="487"/>
      <c r="BY4" s="487"/>
      <c r="BZ4" s="488"/>
      <c r="CA4" s="486"/>
      <c r="CB4" s="487"/>
      <c r="CC4" s="487"/>
      <c r="CD4" s="488"/>
      <c r="CE4" s="486"/>
      <c r="CF4" s="487"/>
      <c r="CG4" s="487"/>
      <c r="CH4" s="488"/>
      <c r="CI4" s="486"/>
      <c r="CJ4" s="487"/>
      <c r="CK4" s="487"/>
      <c r="CL4" s="488"/>
      <c r="CM4" s="498"/>
      <c r="CN4" s="499"/>
      <c r="CO4" s="499"/>
      <c r="CP4" s="499"/>
    </row>
    <row r="5" spans="1:94" s="374" customFormat="1" ht="13.5" customHeight="1" x14ac:dyDescent="0.2">
      <c r="C5" s="489" t="s">
        <v>29</v>
      </c>
      <c r="D5" s="492" t="s">
        <v>28</v>
      </c>
      <c r="E5" s="492" t="s">
        <v>30</v>
      </c>
      <c r="F5" s="495" t="s">
        <v>31</v>
      </c>
      <c r="G5" s="489" t="s">
        <v>29</v>
      </c>
      <c r="H5" s="492" t="s">
        <v>28</v>
      </c>
      <c r="I5" s="492" t="s">
        <v>30</v>
      </c>
      <c r="J5" s="495" t="s">
        <v>31</v>
      </c>
      <c r="K5" s="489" t="s">
        <v>29</v>
      </c>
      <c r="L5" s="492" t="s">
        <v>28</v>
      </c>
      <c r="M5" s="492" t="s">
        <v>30</v>
      </c>
      <c r="N5" s="495" t="s">
        <v>31</v>
      </c>
      <c r="O5" s="489" t="s">
        <v>29</v>
      </c>
      <c r="P5" s="492" t="s">
        <v>28</v>
      </c>
      <c r="Q5" s="492" t="s">
        <v>30</v>
      </c>
      <c r="R5" s="495" t="s">
        <v>31</v>
      </c>
      <c r="S5" s="489" t="s">
        <v>29</v>
      </c>
      <c r="T5" s="492" t="s">
        <v>28</v>
      </c>
      <c r="U5" s="492" t="s">
        <v>30</v>
      </c>
      <c r="V5" s="495" t="s">
        <v>31</v>
      </c>
      <c r="W5" s="489" t="s">
        <v>29</v>
      </c>
      <c r="X5" s="492" t="s">
        <v>28</v>
      </c>
      <c r="Y5" s="492" t="s">
        <v>30</v>
      </c>
      <c r="Z5" s="495" t="s">
        <v>31</v>
      </c>
      <c r="AA5" s="489" t="s">
        <v>29</v>
      </c>
      <c r="AB5" s="492" t="s">
        <v>28</v>
      </c>
      <c r="AC5" s="492" t="s">
        <v>30</v>
      </c>
      <c r="AD5" s="495" t="s">
        <v>31</v>
      </c>
      <c r="AE5" s="489" t="s">
        <v>29</v>
      </c>
      <c r="AF5" s="492" t="s">
        <v>28</v>
      </c>
      <c r="AG5" s="492" t="s">
        <v>30</v>
      </c>
      <c r="AH5" s="495" t="s">
        <v>31</v>
      </c>
      <c r="AI5" s="489" t="s">
        <v>29</v>
      </c>
      <c r="AJ5" s="492" t="s">
        <v>28</v>
      </c>
      <c r="AK5" s="492" t="s">
        <v>30</v>
      </c>
      <c r="AL5" s="495" t="s">
        <v>31</v>
      </c>
      <c r="AM5" s="489" t="s">
        <v>29</v>
      </c>
      <c r="AN5" s="492" t="s">
        <v>28</v>
      </c>
      <c r="AO5" s="492" t="s">
        <v>30</v>
      </c>
      <c r="AP5" s="495" t="s">
        <v>31</v>
      </c>
      <c r="AQ5" s="492" t="s">
        <v>29</v>
      </c>
      <c r="AR5" s="492" t="s">
        <v>28</v>
      </c>
      <c r="AS5" s="492" t="s">
        <v>30</v>
      </c>
      <c r="AT5" s="495" t="s">
        <v>31</v>
      </c>
      <c r="AU5" s="492" t="s">
        <v>29</v>
      </c>
      <c r="AV5" s="492" t="s">
        <v>28</v>
      </c>
      <c r="AW5" s="492" t="s">
        <v>30</v>
      </c>
      <c r="AX5" s="495" t="s">
        <v>31</v>
      </c>
      <c r="AY5" s="492" t="s">
        <v>29</v>
      </c>
      <c r="AZ5" s="492" t="s">
        <v>28</v>
      </c>
      <c r="BA5" s="492" t="s">
        <v>30</v>
      </c>
      <c r="BB5" s="495" t="s">
        <v>31</v>
      </c>
      <c r="BC5" s="492" t="s">
        <v>29</v>
      </c>
      <c r="BD5" s="492" t="s">
        <v>28</v>
      </c>
      <c r="BE5" s="492" t="s">
        <v>30</v>
      </c>
      <c r="BF5" s="495" t="s">
        <v>31</v>
      </c>
      <c r="BG5" s="514" t="s">
        <v>29</v>
      </c>
      <c r="BH5" s="517" t="s">
        <v>28</v>
      </c>
      <c r="BI5" s="517" t="s">
        <v>30</v>
      </c>
      <c r="BJ5" s="520" t="s">
        <v>31</v>
      </c>
      <c r="BK5" s="489" t="s">
        <v>29</v>
      </c>
      <c r="BL5" s="492" t="s">
        <v>28</v>
      </c>
      <c r="BM5" s="492" t="s">
        <v>30</v>
      </c>
      <c r="BN5" s="495" t="s">
        <v>31</v>
      </c>
      <c r="BO5" s="489" t="s">
        <v>29</v>
      </c>
      <c r="BP5" s="492" t="s">
        <v>28</v>
      </c>
      <c r="BQ5" s="492" t="s">
        <v>30</v>
      </c>
      <c r="BR5" s="495" t="s">
        <v>31</v>
      </c>
      <c r="BS5" s="489" t="s">
        <v>29</v>
      </c>
      <c r="BT5" s="492" t="s">
        <v>28</v>
      </c>
      <c r="BU5" s="492" t="s">
        <v>30</v>
      </c>
      <c r="BV5" s="495" t="s">
        <v>31</v>
      </c>
      <c r="BW5" s="489" t="s">
        <v>29</v>
      </c>
      <c r="BX5" s="492" t="s">
        <v>28</v>
      </c>
      <c r="BY5" s="492" t="s">
        <v>30</v>
      </c>
      <c r="BZ5" s="495" t="s">
        <v>31</v>
      </c>
      <c r="CA5" s="489" t="s">
        <v>29</v>
      </c>
      <c r="CB5" s="492" t="s">
        <v>28</v>
      </c>
      <c r="CC5" s="492" t="s">
        <v>30</v>
      </c>
      <c r="CD5" s="495" t="s">
        <v>31</v>
      </c>
      <c r="CE5" s="489" t="s">
        <v>29</v>
      </c>
      <c r="CF5" s="492" t="s">
        <v>28</v>
      </c>
      <c r="CG5" s="492" t="s">
        <v>30</v>
      </c>
      <c r="CH5" s="495" t="s">
        <v>31</v>
      </c>
      <c r="CI5" s="489" t="s">
        <v>29</v>
      </c>
      <c r="CJ5" s="492" t="s">
        <v>28</v>
      </c>
      <c r="CK5" s="492" t="s">
        <v>30</v>
      </c>
      <c r="CL5" s="495" t="s">
        <v>31</v>
      </c>
      <c r="CM5" s="489" t="s">
        <v>29</v>
      </c>
      <c r="CN5" s="492" t="s">
        <v>28</v>
      </c>
      <c r="CO5" s="492" t="s">
        <v>30</v>
      </c>
      <c r="CP5" s="495" t="s">
        <v>31</v>
      </c>
    </row>
    <row r="6" spans="1:94" s="374" customFormat="1" ht="13.5" customHeight="1" x14ac:dyDescent="0.2">
      <c r="C6" s="490"/>
      <c r="D6" s="493"/>
      <c r="E6" s="493"/>
      <c r="F6" s="496"/>
      <c r="G6" s="490"/>
      <c r="H6" s="493"/>
      <c r="I6" s="493"/>
      <c r="J6" s="496"/>
      <c r="K6" s="490"/>
      <c r="L6" s="493"/>
      <c r="M6" s="493"/>
      <c r="N6" s="496"/>
      <c r="O6" s="490"/>
      <c r="P6" s="493"/>
      <c r="Q6" s="493"/>
      <c r="R6" s="496"/>
      <c r="S6" s="490"/>
      <c r="T6" s="493"/>
      <c r="U6" s="493"/>
      <c r="V6" s="496"/>
      <c r="W6" s="490"/>
      <c r="X6" s="493"/>
      <c r="Y6" s="493"/>
      <c r="Z6" s="496"/>
      <c r="AA6" s="490"/>
      <c r="AB6" s="493"/>
      <c r="AC6" s="493"/>
      <c r="AD6" s="496"/>
      <c r="AE6" s="490"/>
      <c r="AF6" s="493"/>
      <c r="AG6" s="493"/>
      <c r="AH6" s="496"/>
      <c r="AI6" s="490"/>
      <c r="AJ6" s="493"/>
      <c r="AK6" s="493"/>
      <c r="AL6" s="496"/>
      <c r="AM6" s="490"/>
      <c r="AN6" s="493"/>
      <c r="AO6" s="493"/>
      <c r="AP6" s="496"/>
      <c r="AQ6" s="493"/>
      <c r="AR6" s="493"/>
      <c r="AS6" s="493"/>
      <c r="AT6" s="496"/>
      <c r="AU6" s="493"/>
      <c r="AV6" s="493"/>
      <c r="AW6" s="493"/>
      <c r="AX6" s="496"/>
      <c r="AY6" s="493"/>
      <c r="AZ6" s="493"/>
      <c r="BA6" s="493"/>
      <c r="BB6" s="496"/>
      <c r="BC6" s="493"/>
      <c r="BD6" s="493"/>
      <c r="BE6" s="493"/>
      <c r="BF6" s="496"/>
      <c r="BG6" s="515"/>
      <c r="BH6" s="518"/>
      <c r="BI6" s="518"/>
      <c r="BJ6" s="521"/>
      <c r="BK6" s="490"/>
      <c r="BL6" s="493"/>
      <c r="BM6" s="493"/>
      <c r="BN6" s="496"/>
      <c r="BO6" s="490"/>
      <c r="BP6" s="493"/>
      <c r="BQ6" s="493"/>
      <c r="BR6" s="496"/>
      <c r="BS6" s="490"/>
      <c r="BT6" s="493"/>
      <c r="BU6" s="493"/>
      <c r="BV6" s="493"/>
      <c r="BW6" s="490"/>
      <c r="BX6" s="493"/>
      <c r="BY6" s="493"/>
      <c r="BZ6" s="493"/>
      <c r="CA6" s="490"/>
      <c r="CB6" s="493"/>
      <c r="CC6" s="493"/>
      <c r="CD6" s="493"/>
      <c r="CE6" s="490"/>
      <c r="CF6" s="493"/>
      <c r="CG6" s="493"/>
      <c r="CH6" s="496"/>
      <c r="CI6" s="490"/>
      <c r="CJ6" s="493"/>
      <c r="CK6" s="493"/>
      <c r="CL6" s="496"/>
      <c r="CM6" s="490"/>
      <c r="CN6" s="493"/>
      <c r="CO6" s="493"/>
      <c r="CP6" s="496"/>
    </row>
    <row r="7" spans="1:94" s="374" customFormat="1" ht="13.5" customHeight="1" x14ac:dyDescent="0.2">
      <c r="C7" s="491"/>
      <c r="D7" s="494"/>
      <c r="E7" s="494"/>
      <c r="F7" s="497"/>
      <c r="G7" s="491"/>
      <c r="H7" s="494"/>
      <c r="I7" s="494"/>
      <c r="J7" s="497"/>
      <c r="K7" s="491"/>
      <c r="L7" s="494"/>
      <c r="M7" s="494"/>
      <c r="N7" s="497"/>
      <c r="O7" s="491"/>
      <c r="P7" s="494"/>
      <c r="Q7" s="494"/>
      <c r="R7" s="497"/>
      <c r="S7" s="491"/>
      <c r="T7" s="494"/>
      <c r="U7" s="494"/>
      <c r="V7" s="497"/>
      <c r="W7" s="491"/>
      <c r="X7" s="494"/>
      <c r="Y7" s="494"/>
      <c r="Z7" s="497"/>
      <c r="AA7" s="491"/>
      <c r="AB7" s="494"/>
      <c r="AC7" s="494"/>
      <c r="AD7" s="497"/>
      <c r="AE7" s="491"/>
      <c r="AF7" s="494"/>
      <c r="AG7" s="494"/>
      <c r="AH7" s="497"/>
      <c r="AI7" s="491"/>
      <c r="AJ7" s="494"/>
      <c r="AK7" s="494"/>
      <c r="AL7" s="497"/>
      <c r="AM7" s="491"/>
      <c r="AN7" s="494"/>
      <c r="AO7" s="494"/>
      <c r="AP7" s="497"/>
      <c r="AQ7" s="494"/>
      <c r="AR7" s="494"/>
      <c r="AS7" s="494"/>
      <c r="AT7" s="497"/>
      <c r="AU7" s="494"/>
      <c r="AV7" s="494"/>
      <c r="AW7" s="494"/>
      <c r="AX7" s="497"/>
      <c r="AY7" s="494"/>
      <c r="AZ7" s="494"/>
      <c r="BA7" s="494"/>
      <c r="BB7" s="497"/>
      <c r="BC7" s="494"/>
      <c r="BD7" s="494"/>
      <c r="BE7" s="494"/>
      <c r="BF7" s="497"/>
      <c r="BG7" s="516"/>
      <c r="BH7" s="519"/>
      <c r="BI7" s="519"/>
      <c r="BJ7" s="522"/>
      <c r="BK7" s="491"/>
      <c r="BL7" s="494"/>
      <c r="BM7" s="494"/>
      <c r="BN7" s="497"/>
      <c r="BO7" s="491"/>
      <c r="BP7" s="494"/>
      <c r="BQ7" s="494"/>
      <c r="BR7" s="497"/>
      <c r="BS7" s="491"/>
      <c r="BT7" s="494"/>
      <c r="BU7" s="494"/>
      <c r="BV7" s="494"/>
      <c r="BW7" s="491"/>
      <c r="BX7" s="494"/>
      <c r="BY7" s="494"/>
      <c r="BZ7" s="494"/>
      <c r="CA7" s="491"/>
      <c r="CB7" s="494"/>
      <c r="CC7" s="494"/>
      <c r="CD7" s="494"/>
      <c r="CE7" s="491"/>
      <c r="CF7" s="494"/>
      <c r="CG7" s="494"/>
      <c r="CH7" s="497"/>
      <c r="CI7" s="491"/>
      <c r="CJ7" s="494"/>
      <c r="CK7" s="494"/>
      <c r="CL7" s="497"/>
      <c r="CM7" s="491"/>
      <c r="CN7" s="494"/>
      <c r="CO7" s="494"/>
      <c r="CP7" s="497"/>
    </row>
    <row r="8" spans="1:94" ht="13.5" customHeight="1" x14ac:dyDescent="0.2">
      <c r="A8" s="503" t="s">
        <v>2752</v>
      </c>
      <c r="B8" s="129" t="s">
        <v>27</v>
      </c>
      <c r="C8" s="307">
        <v>65.3</v>
      </c>
      <c r="D8" s="308">
        <v>57.9</v>
      </c>
      <c r="E8" s="308">
        <v>72.8</v>
      </c>
      <c r="F8" s="309">
        <v>297</v>
      </c>
      <c r="G8" s="310">
        <v>584.9</v>
      </c>
      <c r="H8" s="311">
        <v>562.70000000000005</v>
      </c>
      <c r="I8" s="311">
        <v>607.20000000000005</v>
      </c>
      <c r="J8" s="309">
        <v>2506</v>
      </c>
      <c r="K8" s="310">
        <v>268.7</v>
      </c>
      <c r="L8" s="311">
        <v>253.5</v>
      </c>
      <c r="M8" s="311">
        <v>283.8</v>
      </c>
      <c r="N8" s="309">
        <v>1176</v>
      </c>
      <c r="O8" s="310">
        <v>46.7</v>
      </c>
      <c r="P8" s="311">
        <v>40.200000000000003</v>
      </c>
      <c r="Q8" s="311">
        <v>53.2</v>
      </c>
      <c r="R8" s="309">
        <v>197</v>
      </c>
      <c r="S8" s="310">
        <v>8.4</v>
      </c>
      <c r="T8" s="311">
        <v>5.7</v>
      </c>
      <c r="U8" s="311">
        <v>11.1</v>
      </c>
      <c r="V8" s="309">
        <v>37</v>
      </c>
      <c r="W8" s="310">
        <v>4.3</v>
      </c>
      <c r="X8" s="311">
        <v>2.4</v>
      </c>
      <c r="Y8" s="311">
        <v>6.3</v>
      </c>
      <c r="Z8" s="309">
        <v>19</v>
      </c>
      <c r="AA8" s="310">
        <v>10.1</v>
      </c>
      <c r="AB8" s="311">
        <v>7.1</v>
      </c>
      <c r="AC8" s="311">
        <v>13.1</v>
      </c>
      <c r="AD8" s="309">
        <v>44</v>
      </c>
      <c r="AE8" s="310">
        <v>106.2</v>
      </c>
      <c r="AF8" s="311">
        <v>96.8</v>
      </c>
      <c r="AG8" s="311">
        <v>115.6</v>
      </c>
      <c r="AH8" s="309">
        <v>487</v>
      </c>
      <c r="AI8" s="311">
        <v>247.7</v>
      </c>
      <c r="AJ8" s="311">
        <v>233</v>
      </c>
      <c r="AK8" s="311">
        <v>262.39999999999998</v>
      </c>
      <c r="AL8" s="312">
        <v>1076</v>
      </c>
      <c r="AM8" s="311">
        <v>224.4</v>
      </c>
      <c r="AN8" s="311">
        <v>210.7</v>
      </c>
      <c r="AO8" s="311">
        <v>238.1</v>
      </c>
      <c r="AP8" s="309">
        <v>1015</v>
      </c>
      <c r="AQ8" s="311">
        <v>390.4</v>
      </c>
      <c r="AR8" s="311">
        <v>372.4</v>
      </c>
      <c r="AS8" s="311">
        <v>408.3</v>
      </c>
      <c r="AT8" s="311">
        <v>1766</v>
      </c>
      <c r="AU8" s="313">
        <v>259.2</v>
      </c>
      <c r="AV8" s="311">
        <v>243.7</v>
      </c>
      <c r="AW8" s="311">
        <v>274.60000000000002</v>
      </c>
      <c r="AX8" s="311">
        <v>1066</v>
      </c>
      <c r="AY8" s="313">
        <v>70.400000000000006</v>
      </c>
      <c r="AZ8" s="311">
        <v>62.7</v>
      </c>
      <c r="BA8" s="311">
        <v>78</v>
      </c>
      <c r="BB8" s="311">
        <v>324</v>
      </c>
      <c r="BC8" s="313">
        <v>20.6</v>
      </c>
      <c r="BD8" s="311">
        <v>16.399999999999999</v>
      </c>
      <c r="BE8" s="311">
        <v>24.9</v>
      </c>
      <c r="BF8" s="312">
        <v>91</v>
      </c>
      <c r="BG8" s="310">
        <v>6.1</v>
      </c>
      <c r="BH8" s="311">
        <v>3.8</v>
      </c>
      <c r="BI8" s="311">
        <v>8.3000000000000007</v>
      </c>
      <c r="BJ8" s="309">
        <v>28</v>
      </c>
      <c r="BK8" s="311">
        <v>14.7</v>
      </c>
      <c r="BL8" s="311">
        <v>11.1</v>
      </c>
      <c r="BM8" s="311">
        <v>18.3</v>
      </c>
      <c r="BN8" s="312">
        <v>66</v>
      </c>
      <c r="BO8" s="311">
        <v>44.5</v>
      </c>
      <c r="BP8" s="311">
        <v>38.4</v>
      </c>
      <c r="BQ8" s="311">
        <v>50.6</v>
      </c>
      <c r="BR8" s="312">
        <v>206</v>
      </c>
      <c r="BS8" s="311">
        <v>45.5</v>
      </c>
      <c r="BT8" s="311">
        <v>39.4</v>
      </c>
      <c r="BU8" s="311">
        <v>51.7</v>
      </c>
      <c r="BV8" s="311">
        <v>212</v>
      </c>
      <c r="BW8" s="310">
        <v>129.9</v>
      </c>
      <c r="BX8" s="311">
        <v>119.3</v>
      </c>
      <c r="BY8" s="311">
        <v>140.4</v>
      </c>
      <c r="BZ8" s="311">
        <v>583</v>
      </c>
      <c r="CA8" s="310">
        <v>126.2</v>
      </c>
      <c r="CB8" s="311">
        <v>116</v>
      </c>
      <c r="CC8" s="311">
        <v>136.4</v>
      </c>
      <c r="CD8" s="311">
        <v>584</v>
      </c>
      <c r="CE8" s="350">
        <v>96.1</v>
      </c>
      <c r="CF8" s="351">
        <v>87</v>
      </c>
      <c r="CG8" s="351">
        <v>105.1</v>
      </c>
      <c r="CH8" s="352">
        <v>435</v>
      </c>
      <c r="CI8" s="351">
        <v>65.5</v>
      </c>
      <c r="CJ8" s="351">
        <v>58.1</v>
      </c>
      <c r="CK8" s="351">
        <v>72.900000000000006</v>
      </c>
      <c r="CL8" s="351">
        <v>304</v>
      </c>
      <c r="CM8" s="350">
        <v>127.7</v>
      </c>
      <c r="CN8" s="351">
        <v>125.4</v>
      </c>
      <c r="CO8" s="351">
        <v>129.9</v>
      </c>
      <c r="CP8" s="352">
        <v>12519</v>
      </c>
    </row>
    <row r="9" spans="1:94" ht="13.5" customHeight="1" x14ac:dyDescent="0.2">
      <c r="A9" s="503"/>
      <c r="B9" s="130" t="s">
        <v>2</v>
      </c>
      <c r="C9" s="310">
        <v>47.7</v>
      </c>
      <c r="D9" s="311">
        <v>39.299999999999997</v>
      </c>
      <c r="E9" s="311">
        <v>56.1</v>
      </c>
      <c r="F9" s="309">
        <v>125</v>
      </c>
      <c r="G9" s="310">
        <v>479.7</v>
      </c>
      <c r="H9" s="311">
        <v>453.6</v>
      </c>
      <c r="I9" s="311">
        <v>505.8</v>
      </c>
      <c r="J9" s="309">
        <v>1224</v>
      </c>
      <c r="K9" s="310">
        <v>239.4</v>
      </c>
      <c r="L9" s="311">
        <v>221</v>
      </c>
      <c r="M9" s="311">
        <v>257.7</v>
      </c>
      <c r="N9" s="309">
        <v>632</v>
      </c>
      <c r="O9" s="310">
        <v>44.8</v>
      </c>
      <c r="P9" s="311">
        <v>36.6</v>
      </c>
      <c r="Q9" s="311">
        <v>53.1</v>
      </c>
      <c r="R9" s="309">
        <v>114</v>
      </c>
      <c r="S9" s="310">
        <v>9.1</v>
      </c>
      <c r="T9" s="311">
        <v>5.4</v>
      </c>
      <c r="U9" s="311">
        <v>12.7</v>
      </c>
      <c r="V9" s="309">
        <v>24</v>
      </c>
      <c r="W9" s="310">
        <v>4.9000000000000004</v>
      </c>
      <c r="X9" s="311">
        <v>2.2000000000000002</v>
      </c>
      <c r="Y9" s="311">
        <v>7.6</v>
      </c>
      <c r="Z9" s="309">
        <v>13</v>
      </c>
      <c r="AA9" s="310">
        <v>6.2</v>
      </c>
      <c r="AB9" s="311">
        <v>3.1</v>
      </c>
      <c r="AC9" s="311">
        <v>9.1999999999999993</v>
      </c>
      <c r="AD9" s="309">
        <v>16</v>
      </c>
      <c r="AE9" s="310">
        <v>82</v>
      </c>
      <c r="AF9" s="311">
        <v>71.099999999999994</v>
      </c>
      <c r="AG9" s="311">
        <v>93</v>
      </c>
      <c r="AH9" s="309">
        <v>216</v>
      </c>
      <c r="AI9" s="311">
        <v>195.3</v>
      </c>
      <c r="AJ9" s="311">
        <v>178.2</v>
      </c>
      <c r="AK9" s="311">
        <v>212.3</v>
      </c>
      <c r="AL9" s="309">
        <v>497</v>
      </c>
      <c r="AM9" s="311">
        <v>183.9</v>
      </c>
      <c r="AN9" s="311">
        <v>167.7</v>
      </c>
      <c r="AO9" s="311">
        <v>200.2</v>
      </c>
      <c r="AP9" s="309">
        <v>487</v>
      </c>
      <c r="AQ9" s="311">
        <v>332.7</v>
      </c>
      <c r="AR9" s="311">
        <v>311.10000000000002</v>
      </c>
      <c r="AS9" s="311">
        <v>354.4</v>
      </c>
      <c r="AT9" s="311">
        <v>878</v>
      </c>
      <c r="AU9" s="310">
        <v>220.5</v>
      </c>
      <c r="AV9" s="311">
        <v>201.8</v>
      </c>
      <c r="AW9" s="311">
        <v>239.2</v>
      </c>
      <c r="AX9" s="311">
        <v>528</v>
      </c>
      <c r="AY9" s="310">
        <v>62.3</v>
      </c>
      <c r="AZ9" s="311">
        <v>52.7</v>
      </c>
      <c r="BA9" s="311">
        <v>71.900000000000006</v>
      </c>
      <c r="BB9" s="311">
        <v>163</v>
      </c>
      <c r="BC9" s="310">
        <v>17.399999999999999</v>
      </c>
      <c r="BD9" s="311">
        <v>12.2</v>
      </c>
      <c r="BE9" s="311">
        <v>22.5</v>
      </c>
      <c r="BF9" s="309">
        <v>44</v>
      </c>
      <c r="BG9" s="310">
        <v>6.4</v>
      </c>
      <c r="BH9" s="311">
        <v>3.3</v>
      </c>
      <c r="BI9" s="311">
        <v>9.4</v>
      </c>
      <c r="BJ9" s="309">
        <v>17</v>
      </c>
      <c r="BK9" s="311">
        <v>10.6</v>
      </c>
      <c r="BL9" s="311">
        <v>6.5</v>
      </c>
      <c r="BM9" s="311">
        <v>14.7</v>
      </c>
      <c r="BN9" s="309">
        <v>26</v>
      </c>
      <c r="BO9" s="311">
        <v>30.2</v>
      </c>
      <c r="BP9" s="311">
        <v>23.5</v>
      </c>
      <c r="BQ9" s="311">
        <v>36.9</v>
      </c>
      <c r="BR9" s="309">
        <v>78</v>
      </c>
      <c r="BS9" s="311">
        <v>33.200000000000003</v>
      </c>
      <c r="BT9" s="311">
        <v>26.2</v>
      </c>
      <c r="BU9" s="311">
        <v>40.200000000000003</v>
      </c>
      <c r="BV9" s="311">
        <v>88</v>
      </c>
      <c r="BW9" s="310">
        <v>99</v>
      </c>
      <c r="BX9" s="311">
        <v>86.8</v>
      </c>
      <c r="BY9" s="311">
        <v>111.2</v>
      </c>
      <c r="BZ9" s="311">
        <v>254</v>
      </c>
      <c r="CA9" s="310">
        <v>96.2</v>
      </c>
      <c r="CB9" s="311">
        <v>84.4</v>
      </c>
      <c r="CC9" s="311">
        <v>108</v>
      </c>
      <c r="CD9" s="311">
        <v>255</v>
      </c>
      <c r="CE9" s="353">
        <v>80.2</v>
      </c>
      <c r="CF9" s="354">
        <v>69.2</v>
      </c>
      <c r="CG9" s="354">
        <v>91.2</v>
      </c>
      <c r="CH9" s="355">
        <v>205</v>
      </c>
      <c r="CI9" s="354">
        <v>58.2</v>
      </c>
      <c r="CJ9" s="354">
        <v>49</v>
      </c>
      <c r="CK9" s="354">
        <v>67.400000000000006</v>
      </c>
      <c r="CL9" s="354">
        <v>153</v>
      </c>
      <c r="CM9" s="353">
        <v>105.4</v>
      </c>
      <c r="CN9" s="354">
        <v>102.8</v>
      </c>
      <c r="CO9" s="354">
        <v>108.1</v>
      </c>
      <c r="CP9" s="355">
        <v>6037</v>
      </c>
    </row>
    <row r="10" spans="1:94" ht="13.5" customHeight="1" x14ac:dyDescent="0.2">
      <c r="A10" s="503"/>
      <c r="B10" s="131" t="s">
        <v>3</v>
      </c>
      <c r="C10" s="310">
        <v>87.5</v>
      </c>
      <c r="D10" s="311">
        <v>74.2</v>
      </c>
      <c r="E10" s="311">
        <v>100.9</v>
      </c>
      <c r="F10" s="309">
        <v>172</v>
      </c>
      <c r="G10" s="310">
        <v>723.3</v>
      </c>
      <c r="H10" s="311">
        <v>684.2</v>
      </c>
      <c r="I10" s="311">
        <v>762.3</v>
      </c>
      <c r="J10" s="309">
        <v>1282</v>
      </c>
      <c r="K10" s="310">
        <v>307.8</v>
      </c>
      <c r="L10" s="311">
        <v>281.7</v>
      </c>
      <c r="M10" s="311">
        <v>333.9</v>
      </c>
      <c r="N10" s="309">
        <v>544</v>
      </c>
      <c r="O10" s="310">
        <v>49.3</v>
      </c>
      <c r="P10" s="311">
        <v>38.4</v>
      </c>
      <c r="Q10" s="311">
        <v>60.3</v>
      </c>
      <c r="R10" s="309">
        <v>83</v>
      </c>
      <c r="S10" s="310">
        <v>7.2</v>
      </c>
      <c r="T10" s="311">
        <v>3.2</v>
      </c>
      <c r="U10" s="311">
        <v>11.2</v>
      </c>
      <c r="V10" s="309">
        <v>13</v>
      </c>
      <c r="W10" s="310">
        <v>3.2</v>
      </c>
      <c r="X10" s="311">
        <v>0.5</v>
      </c>
      <c r="Y10" s="311">
        <v>5.9</v>
      </c>
      <c r="Z10" s="309">
        <v>6</v>
      </c>
      <c r="AA10" s="310">
        <v>15.3</v>
      </c>
      <c r="AB10" s="311">
        <v>9.5</v>
      </c>
      <c r="AC10" s="311">
        <v>21.1</v>
      </c>
      <c r="AD10" s="309">
        <v>28</v>
      </c>
      <c r="AE10" s="310">
        <v>139.19999999999999</v>
      </c>
      <c r="AF10" s="311">
        <v>122.4</v>
      </c>
      <c r="AG10" s="311">
        <v>156.1</v>
      </c>
      <c r="AH10" s="309">
        <v>271</v>
      </c>
      <c r="AI10" s="311">
        <v>319.2</v>
      </c>
      <c r="AJ10" s="311">
        <v>292.89999999999998</v>
      </c>
      <c r="AK10" s="311">
        <v>345.5</v>
      </c>
      <c r="AL10" s="309">
        <v>579</v>
      </c>
      <c r="AM10" s="311">
        <v>280.5</v>
      </c>
      <c r="AN10" s="311">
        <v>256.3</v>
      </c>
      <c r="AO10" s="311">
        <v>304.7</v>
      </c>
      <c r="AP10" s="309">
        <v>528</v>
      </c>
      <c r="AQ10" s="311">
        <v>467.8</v>
      </c>
      <c r="AR10" s="311">
        <v>436.9</v>
      </c>
      <c r="AS10" s="311">
        <v>498.6</v>
      </c>
      <c r="AT10" s="311">
        <v>888</v>
      </c>
      <c r="AU10" s="310">
        <v>309.2</v>
      </c>
      <c r="AV10" s="311">
        <v>282.8</v>
      </c>
      <c r="AW10" s="311">
        <v>335.7</v>
      </c>
      <c r="AX10" s="311">
        <v>538</v>
      </c>
      <c r="AY10" s="310">
        <v>81.400000000000006</v>
      </c>
      <c r="AZ10" s="311">
        <v>68.5</v>
      </c>
      <c r="BA10" s="311">
        <v>94.3</v>
      </c>
      <c r="BB10" s="311">
        <v>161</v>
      </c>
      <c r="BC10" s="310">
        <v>25</v>
      </c>
      <c r="BD10" s="311">
        <v>17.600000000000001</v>
      </c>
      <c r="BE10" s="311">
        <v>32.299999999999997</v>
      </c>
      <c r="BF10" s="309">
        <v>47</v>
      </c>
      <c r="BG10" s="310">
        <v>5.6</v>
      </c>
      <c r="BH10" s="311">
        <v>2.2000000000000002</v>
      </c>
      <c r="BI10" s="311">
        <v>9</v>
      </c>
      <c r="BJ10" s="309">
        <v>11</v>
      </c>
      <c r="BK10" s="311">
        <v>20.8</v>
      </c>
      <c r="BL10" s="311">
        <v>14.2</v>
      </c>
      <c r="BM10" s="311">
        <v>27.3</v>
      </c>
      <c r="BN10" s="309">
        <v>40</v>
      </c>
      <c r="BO10" s="311">
        <v>64.7</v>
      </c>
      <c r="BP10" s="311">
        <v>53.2</v>
      </c>
      <c r="BQ10" s="311">
        <v>76.2</v>
      </c>
      <c r="BR10" s="309">
        <v>128</v>
      </c>
      <c r="BS10" s="315">
        <v>61.1</v>
      </c>
      <c r="BT10" s="316">
        <v>50.1</v>
      </c>
      <c r="BU10" s="316">
        <v>72.099999999999994</v>
      </c>
      <c r="BV10" s="316">
        <v>124</v>
      </c>
      <c r="BW10" s="315">
        <v>171.4</v>
      </c>
      <c r="BX10" s="316">
        <v>152.6</v>
      </c>
      <c r="BY10" s="316">
        <v>190.3</v>
      </c>
      <c r="BZ10" s="316">
        <v>329</v>
      </c>
      <c r="CA10" s="315">
        <v>165.3</v>
      </c>
      <c r="CB10" s="316">
        <v>147.1</v>
      </c>
      <c r="CC10" s="316">
        <v>183.4</v>
      </c>
      <c r="CD10" s="316">
        <v>329</v>
      </c>
      <c r="CE10" s="356">
        <v>117.2</v>
      </c>
      <c r="CF10" s="357">
        <v>101.8</v>
      </c>
      <c r="CG10" s="357">
        <v>132.69999999999999</v>
      </c>
      <c r="CH10" s="358">
        <v>230</v>
      </c>
      <c r="CI10" s="357">
        <v>76.599999999999994</v>
      </c>
      <c r="CJ10" s="357">
        <v>64.099999999999994</v>
      </c>
      <c r="CK10" s="357">
        <v>89.2</v>
      </c>
      <c r="CL10" s="357">
        <v>151</v>
      </c>
      <c r="CM10" s="356">
        <v>157.30000000000001</v>
      </c>
      <c r="CN10" s="357">
        <v>153.4</v>
      </c>
      <c r="CO10" s="357">
        <v>161.19999999999999</v>
      </c>
      <c r="CP10" s="358">
        <v>6482</v>
      </c>
    </row>
    <row r="11" spans="1:94" ht="13.5" customHeight="1" x14ac:dyDescent="0.2">
      <c r="A11" s="503" t="s">
        <v>66</v>
      </c>
      <c r="B11" s="129" t="s">
        <v>27</v>
      </c>
      <c r="C11" s="313">
        <v>58.5</v>
      </c>
      <c r="D11" s="314">
        <v>51.5</v>
      </c>
      <c r="E11" s="314">
        <v>65.599999999999994</v>
      </c>
      <c r="F11" s="312">
        <v>265</v>
      </c>
      <c r="G11" s="313">
        <v>563.6</v>
      </c>
      <c r="H11" s="314">
        <v>541.70000000000005</v>
      </c>
      <c r="I11" s="314">
        <v>585.4</v>
      </c>
      <c r="J11" s="312">
        <v>2413</v>
      </c>
      <c r="K11" s="313">
        <v>243.8</v>
      </c>
      <c r="L11" s="314">
        <v>229.4</v>
      </c>
      <c r="M11" s="314">
        <v>258.3</v>
      </c>
      <c r="N11" s="312">
        <v>1065</v>
      </c>
      <c r="O11" s="313">
        <v>35.9</v>
      </c>
      <c r="P11" s="314">
        <v>30.2</v>
      </c>
      <c r="Q11" s="314">
        <v>41.7</v>
      </c>
      <c r="R11" s="312">
        <v>151</v>
      </c>
      <c r="S11" s="313">
        <v>3.6</v>
      </c>
      <c r="T11" s="314">
        <v>1.8</v>
      </c>
      <c r="U11" s="314">
        <v>5.4</v>
      </c>
      <c r="V11" s="312">
        <v>16</v>
      </c>
      <c r="W11" s="313">
        <v>2.1</v>
      </c>
      <c r="X11" s="314">
        <v>0.7</v>
      </c>
      <c r="Y11" s="314">
        <v>3.5</v>
      </c>
      <c r="Z11" s="312">
        <v>9</v>
      </c>
      <c r="AA11" s="313">
        <v>8.1</v>
      </c>
      <c r="AB11" s="314">
        <v>5.4</v>
      </c>
      <c r="AC11" s="314">
        <v>10.8</v>
      </c>
      <c r="AD11" s="312">
        <v>35</v>
      </c>
      <c r="AE11" s="313">
        <v>96.1</v>
      </c>
      <c r="AF11" s="314">
        <v>87.1</v>
      </c>
      <c r="AG11" s="314">
        <v>105.1</v>
      </c>
      <c r="AH11" s="312">
        <v>440</v>
      </c>
      <c r="AI11" s="314">
        <v>215.4</v>
      </c>
      <c r="AJ11" s="314">
        <v>201.6</v>
      </c>
      <c r="AK11" s="314">
        <v>229.1</v>
      </c>
      <c r="AL11" s="312">
        <v>934</v>
      </c>
      <c r="AM11" s="314">
        <v>187.4</v>
      </c>
      <c r="AN11" s="314">
        <v>174.9</v>
      </c>
      <c r="AO11" s="314">
        <v>200</v>
      </c>
      <c r="AP11" s="312">
        <v>847</v>
      </c>
      <c r="AQ11" s="314">
        <v>340.2</v>
      </c>
      <c r="AR11" s="314">
        <v>323.39999999999998</v>
      </c>
      <c r="AS11" s="314">
        <v>356.9</v>
      </c>
      <c r="AT11" s="314">
        <v>1538</v>
      </c>
      <c r="AU11" s="313">
        <v>215.5</v>
      </c>
      <c r="AV11" s="314">
        <v>201.4</v>
      </c>
      <c r="AW11" s="314">
        <v>229.7</v>
      </c>
      <c r="AX11" s="314">
        <v>887</v>
      </c>
      <c r="AY11" s="313">
        <v>52.1</v>
      </c>
      <c r="AZ11" s="314">
        <v>45.4</v>
      </c>
      <c r="BA11" s="314">
        <v>58.7</v>
      </c>
      <c r="BB11" s="314">
        <v>239</v>
      </c>
      <c r="BC11" s="313">
        <v>12.1</v>
      </c>
      <c r="BD11" s="314">
        <v>8.8000000000000007</v>
      </c>
      <c r="BE11" s="314">
        <v>15.3</v>
      </c>
      <c r="BF11" s="312">
        <v>54</v>
      </c>
      <c r="BG11" s="313">
        <v>4</v>
      </c>
      <c r="BH11" s="314">
        <v>2.1</v>
      </c>
      <c r="BI11" s="314">
        <v>5.8</v>
      </c>
      <c r="BJ11" s="312">
        <v>18</v>
      </c>
      <c r="BK11" s="314">
        <v>11.8</v>
      </c>
      <c r="BL11" s="314">
        <v>8.6</v>
      </c>
      <c r="BM11" s="314">
        <v>14.9</v>
      </c>
      <c r="BN11" s="312">
        <v>53</v>
      </c>
      <c r="BO11" s="314">
        <v>36.700000000000003</v>
      </c>
      <c r="BP11" s="314">
        <v>31.2</v>
      </c>
      <c r="BQ11" s="314">
        <v>42.2</v>
      </c>
      <c r="BR11" s="312">
        <v>171</v>
      </c>
      <c r="BS11" s="311">
        <v>38.700000000000003</v>
      </c>
      <c r="BT11" s="311">
        <v>33</v>
      </c>
      <c r="BU11" s="311">
        <v>44.4</v>
      </c>
      <c r="BV11" s="311">
        <v>180</v>
      </c>
      <c r="BW11" s="310">
        <v>110</v>
      </c>
      <c r="BX11" s="311">
        <v>100.3</v>
      </c>
      <c r="BY11" s="311">
        <v>119.7</v>
      </c>
      <c r="BZ11" s="311">
        <v>494</v>
      </c>
      <c r="CA11" s="310">
        <v>105.6</v>
      </c>
      <c r="CB11" s="311">
        <v>96.3</v>
      </c>
      <c r="CC11" s="311">
        <v>115</v>
      </c>
      <c r="CD11" s="311">
        <v>490</v>
      </c>
      <c r="CE11" s="353">
        <v>73.2</v>
      </c>
      <c r="CF11" s="354">
        <v>65.3</v>
      </c>
      <c r="CG11" s="354">
        <v>81.099999999999994</v>
      </c>
      <c r="CH11" s="355">
        <v>331</v>
      </c>
      <c r="CI11" s="354">
        <v>49.7</v>
      </c>
      <c r="CJ11" s="354">
        <v>43.3</v>
      </c>
      <c r="CK11" s="354">
        <v>56.1</v>
      </c>
      <c r="CL11" s="354">
        <v>232</v>
      </c>
      <c r="CM11" s="353">
        <v>110.9</v>
      </c>
      <c r="CN11" s="354">
        <v>108.8</v>
      </c>
      <c r="CO11" s="354">
        <v>113</v>
      </c>
      <c r="CP11" s="355">
        <v>10862</v>
      </c>
    </row>
    <row r="12" spans="1:94" ht="13.5" customHeight="1" x14ac:dyDescent="0.2">
      <c r="A12" s="503"/>
      <c r="B12" s="130" t="s">
        <v>2</v>
      </c>
      <c r="C12" s="310">
        <v>42.7</v>
      </c>
      <c r="D12" s="311">
        <v>34.799999999999997</v>
      </c>
      <c r="E12" s="311">
        <v>50.6</v>
      </c>
      <c r="F12" s="309">
        <v>112</v>
      </c>
      <c r="G12" s="310">
        <v>461.5</v>
      </c>
      <c r="H12" s="311">
        <v>435.9</v>
      </c>
      <c r="I12" s="311">
        <v>487.1</v>
      </c>
      <c r="J12" s="309">
        <v>1178</v>
      </c>
      <c r="K12" s="310">
        <v>216.1</v>
      </c>
      <c r="L12" s="311">
        <v>198.7</v>
      </c>
      <c r="M12" s="311">
        <v>233.6</v>
      </c>
      <c r="N12" s="309">
        <v>571</v>
      </c>
      <c r="O12" s="310">
        <v>35.700000000000003</v>
      </c>
      <c r="P12" s="311">
        <v>28.3</v>
      </c>
      <c r="Q12" s="311">
        <v>43</v>
      </c>
      <c r="R12" s="309">
        <v>91</v>
      </c>
      <c r="S12" s="310">
        <v>4.0999999999999996</v>
      </c>
      <c r="T12" s="311">
        <v>1.7</v>
      </c>
      <c r="U12" s="311">
        <v>6.6</v>
      </c>
      <c r="V12" s="309">
        <v>11</v>
      </c>
      <c r="W12" s="310">
        <v>3.1</v>
      </c>
      <c r="X12" s="311">
        <v>0.9</v>
      </c>
      <c r="Y12" s="311">
        <v>5.2</v>
      </c>
      <c r="Z12" s="309">
        <v>8</v>
      </c>
      <c r="AA12" s="310">
        <v>4.5999999999999996</v>
      </c>
      <c r="AB12" s="311">
        <v>2</v>
      </c>
      <c r="AC12" s="311">
        <v>7.2</v>
      </c>
      <c r="AD12" s="309">
        <v>12</v>
      </c>
      <c r="AE12" s="310">
        <v>71.400000000000006</v>
      </c>
      <c r="AF12" s="311">
        <v>61.2</v>
      </c>
      <c r="AG12" s="311">
        <v>81.599999999999994</v>
      </c>
      <c r="AH12" s="309">
        <v>188</v>
      </c>
      <c r="AI12" s="311">
        <v>168</v>
      </c>
      <c r="AJ12" s="311">
        <v>152.19999999999999</v>
      </c>
      <c r="AK12" s="311">
        <v>183.8</v>
      </c>
      <c r="AL12" s="309">
        <v>427</v>
      </c>
      <c r="AM12" s="311">
        <v>151.9</v>
      </c>
      <c r="AN12" s="311">
        <v>137.1</v>
      </c>
      <c r="AO12" s="311">
        <v>166.7</v>
      </c>
      <c r="AP12" s="309">
        <v>402</v>
      </c>
      <c r="AQ12" s="311">
        <v>284.2</v>
      </c>
      <c r="AR12" s="311">
        <v>264.10000000000002</v>
      </c>
      <c r="AS12" s="311">
        <v>304.3</v>
      </c>
      <c r="AT12" s="311">
        <v>751</v>
      </c>
      <c r="AU12" s="310">
        <v>186.7</v>
      </c>
      <c r="AV12" s="311">
        <v>169.5</v>
      </c>
      <c r="AW12" s="311">
        <v>204</v>
      </c>
      <c r="AX12" s="311">
        <v>446</v>
      </c>
      <c r="AY12" s="310">
        <v>48</v>
      </c>
      <c r="AZ12" s="311">
        <v>39.6</v>
      </c>
      <c r="BA12" s="311">
        <v>56.4</v>
      </c>
      <c r="BB12" s="311">
        <v>126</v>
      </c>
      <c r="BC12" s="310">
        <v>11.1</v>
      </c>
      <c r="BD12" s="311">
        <v>7</v>
      </c>
      <c r="BE12" s="311">
        <v>15.3</v>
      </c>
      <c r="BF12" s="309">
        <v>28</v>
      </c>
      <c r="BG12" s="310">
        <v>4.7</v>
      </c>
      <c r="BH12" s="311">
        <v>2</v>
      </c>
      <c r="BI12" s="311">
        <v>7.3</v>
      </c>
      <c r="BJ12" s="309">
        <v>12</v>
      </c>
      <c r="BK12" s="311">
        <v>7.4</v>
      </c>
      <c r="BL12" s="311">
        <v>4</v>
      </c>
      <c r="BM12" s="311">
        <v>10.9</v>
      </c>
      <c r="BN12" s="309">
        <v>18</v>
      </c>
      <c r="BO12" s="311">
        <v>25.1</v>
      </c>
      <c r="BP12" s="311">
        <v>19</v>
      </c>
      <c r="BQ12" s="311">
        <v>31.2</v>
      </c>
      <c r="BR12" s="309">
        <v>65</v>
      </c>
      <c r="BS12" s="311">
        <v>28.2</v>
      </c>
      <c r="BT12" s="311">
        <v>21.8</v>
      </c>
      <c r="BU12" s="311">
        <v>34.700000000000003</v>
      </c>
      <c r="BV12" s="311">
        <v>75</v>
      </c>
      <c r="BW12" s="310">
        <v>81.599999999999994</v>
      </c>
      <c r="BX12" s="311">
        <v>70.5</v>
      </c>
      <c r="BY12" s="311">
        <v>92.6</v>
      </c>
      <c r="BZ12" s="311">
        <v>209</v>
      </c>
      <c r="CA12" s="310">
        <v>79</v>
      </c>
      <c r="CB12" s="311">
        <v>68.3</v>
      </c>
      <c r="CC12" s="311">
        <v>89.7</v>
      </c>
      <c r="CD12" s="311">
        <v>210</v>
      </c>
      <c r="CE12" s="353">
        <v>60.1</v>
      </c>
      <c r="CF12" s="354">
        <v>50.5</v>
      </c>
      <c r="CG12" s="354">
        <v>69.599999999999994</v>
      </c>
      <c r="CH12" s="355">
        <v>153</v>
      </c>
      <c r="CI12" s="354">
        <v>45.3</v>
      </c>
      <c r="CJ12" s="354">
        <v>37.1</v>
      </c>
      <c r="CK12" s="354">
        <v>53.4</v>
      </c>
      <c r="CL12" s="354">
        <v>119</v>
      </c>
      <c r="CM12" s="353">
        <v>91</v>
      </c>
      <c r="CN12" s="354">
        <v>88.5</v>
      </c>
      <c r="CO12" s="354">
        <v>93.4</v>
      </c>
      <c r="CP12" s="355">
        <v>5212</v>
      </c>
    </row>
    <row r="13" spans="1:94" ht="13.5" customHeight="1" x14ac:dyDescent="0.2">
      <c r="A13" s="503"/>
      <c r="B13" s="131" t="s">
        <v>3</v>
      </c>
      <c r="C13" s="315">
        <v>78.7</v>
      </c>
      <c r="D13" s="316">
        <v>66</v>
      </c>
      <c r="E13" s="316">
        <v>91.5</v>
      </c>
      <c r="F13" s="317">
        <v>153</v>
      </c>
      <c r="G13" s="315">
        <v>698.5</v>
      </c>
      <c r="H13" s="316">
        <v>660</v>
      </c>
      <c r="I13" s="316">
        <v>736.9</v>
      </c>
      <c r="J13" s="317">
        <v>1235</v>
      </c>
      <c r="K13" s="315">
        <v>280.2</v>
      </c>
      <c r="L13" s="316">
        <v>255.2</v>
      </c>
      <c r="M13" s="316">
        <v>305.2</v>
      </c>
      <c r="N13" s="317">
        <v>494</v>
      </c>
      <c r="O13" s="315">
        <v>36.299999999999997</v>
      </c>
      <c r="P13" s="316">
        <v>26.8</v>
      </c>
      <c r="Q13" s="316">
        <v>45.8</v>
      </c>
      <c r="R13" s="317">
        <v>60</v>
      </c>
      <c r="S13" s="315">
        <v>2.9</v>
      </c>
      <c r="T13" s="316">
        <v>0.3</v>
      </c>
      <c r="U13" s="316">
        <v>5.5</v>
      </c>
      <c r="V13" s="317">
        <v>5</v>
      </c>
      <c r="W13" s="315">
        <v>0.5</v>
      </c>
      <c r="X13" s="316">
        <v>-0.5</v>
      </c>
      <c r="Y13" s="316">
        <v>1.4</v>
      </c>
      <c r="Z13" s="317">
        <v>1</v>
      </c>
      <c r="AA13" s="315">
        <v>12.8</v>
      </c>
      <c r="AB13" s="316">
        <v>7.4</v>
      </c>
      <c r="AC13" s="316">
        <v>18.2</v>
      </c>
      <c r="AD13" s="317">
        <v>23</v>
      </c>
      <c r="AE13" s="315">
        <v>129.69999999999999</v>
      </c>
      <c r="AF13" s="316">
        <v>113.4</v>
      </c>
      <c r="AG13" s="316">
        <v>146</v>
      </c>
      <c r="AH13" s="317">
        <v>252</v>
      </c>
      <c r="AI13" s="316">
        <v>279.7</v>
      </c>
      <c r="AJ13" s="316">
        <v>255</v>
      </c>
      <c r="AK13" s="316">
        <v>304.39999999999998</v>
      </c>
      <c r="AL13" s="317">
        <v>507</v>
      </c>
      <c r="AM13" s="316">
        <v>237</v>
      </c>
      <c r="AN13" s="316">
        <v>214.7</v>
      </c>
      <c r="AO13" s="316">
        <v>259.3</v>
      </c>
      <c r="AP13" s="317">
        <v>445</v>
      </c>
      <c r="AQ13" s="316">
        <v>415.6</v>
      </c>
      <c r="AR13" s="316">
        <v>386.4</v>
      </c>
      <c r="AS13" s="316">
        <v>444.8</v>
      </c>
      <c r="AT13" s="316">
        <v>787</v>
      </c>
      <c r="AU13" s="315">
        <v>252.8</v>
      </c>
      <c r="AV13" s="316">
        <v>228.9</v>
      </c>
      <c r="AW13" s="316">
        <v>276.8</v>
      </c>
      <c r="AX13" s="316">
        <v>441</v>
      </c>
      <c r="AY13" s="315">
        <v>57.3</v>
      </c>
      <c r="AZ13" s="316">
        <v>46.4</v>
      </c>
      <c r="BA13" s="316">
        <v>68.2</v>
      </c>
      <c r="BB13" s="316">
        <v>113</v>
      </c>
      <c r="BC13" s="315">
        <v>13.1</v>
      </c>
      <c r="BD13" s="316">
        <v>7.9</v>
      </c>
      <c r="BE13" s="316">
        <v>18.2</v>
      </c>
      <c r="BF13" s="317">
        <v>26</v>
      </c>
      <c r="BG13" s="315">
        <v>3.1</v>
      </c>
      <c r="BH13" s="316">
        <v>0.5</v>
      </c>
      <c r="BI13" s="316">
        <v>5.6</v>
      </c>
      <c r="BJ13" s="317">
        <v>6</v>
      </c>
      <c r="BK13" s="316">
        <v>18.2</v>
      </c>
      <c r="BL13" s="316">
        <v>12.1</v>
      </c>
      <c r="BM13" s="316">
        <v>24.4</v>
      </c>
      <c r="BN13" s="317">
        <v>35</v>
      </c>
      <c r="BO13" s="316">
        <v>53.3</v>
      </c>
      <c r="BP13" s="316">
        <v>42.9</v>
      </c>
      <c r="BQ13" s="316">
        <v>63.7</v>
      </c>
      <c r="BR13" s="317">
        <v>106</v>
      </c>
      <c r="BS13" s="316">
        <v>51.9</v>
      </c>
      <c r="BT13" s="316">
        <v>41.8</v>
      </c>
      <c r="BU13" s="316">
        <v>62.1</v>
      </c>
      <c r="BV13" s="316">
        <v>105</v>
      </c>
      <c r="BW13" s="315">
        <v>149.1</v>
      </c>
      <c r="BX13" s="316">
        <v>131.5</v>
      </c>
      <c r="BY13" s="316">
        <v>166.7</v>
      </c>
      <c r="BZ13" s="316">
        <v>285</v>
      </c>
      <c r="CA13" s="315">
        <v>140.1</v>
      </c>
      <c r="CB13" s="316">
        <v>123.4</v>
      </c>
      <c r="CC13" s="316">
        <v>156.69999999999999</v>
      </c>
      <c r="CD13" s="316">
        <v>280</v>
      </c>
      <c r="CE13" s="356">
        <v>89.1</v>
      </c>
      <c r="CF13" s="357">
        <v>75.7</v>
      </c>
      <c r="CG13" s="357">
        <v>102.4</v>
      </c>
      <c r="CH13" s="358">
        <v>178</v>
      </c>
      <c r="CI13" s="357">
        <v>56.6</v>
      </c>
      <c r="CJ13" s="357">
        <v>45.9</v>
      </c>
      <c r="CK13" s="357">
        <v>67.3</v>
      </c>
      <c r="CL13" s="357">
        <v>113</v>
      </c>
      <c r="CM13" s="356">
        <v>137.30000000000001</v>
      </c>
      <c r="CN13" s="357">
        <v>133.69999999999999</v>
      </c>
      <c r="CO13" s="357">
        <v>141</v>
      </c>
      <c r="CP13" s="358">
        <v>5650</v>
      </c>
    </row>
    <row r="14" spans="1:94" ht="13.5" customHeight="1" x14ac:dyDescent="0.2">
      <c r="A14" s="504" t="s">
        <v>67</v>
      </c>
      <c r="B14" s="129" t="s">
        <v>27</v>
      </c>
      <c r="C14" s="310">
        <v>1260.2</v>
      </c>
      <c r="D14" s="311">
        <v>1228.9000000000001</v>
      </c>
      <c r="E14" s="311">
        <v>1291.5999999999999</v>
      </c>
      <c r="F14" s="309">
        <v>5649</v>
      </c>
      <c r="G14" s="310">
        <v>1786.6</v>
      </c>
      <c r="H14" s="311">
        <v>1750.1</v>
      </c>
      <c r="I14" s="311">
        <v>1823.1</v>
      </c>
      <c r="J14" s="309">
        <v>7691</v>
      </c>
      <c r="K14" s="310">
        <v>1297.7</v>
      </c>
      <c r="L14" s="311">
        <v>1266</v>
      </c>
      <c r="M14" s="311">
        <v>1329.3</v>
      </c>
      <c r="N14" s="309">
        <v>5781</v>
      </c>
      <c r="O14" s="310">
        <v>1026.4000000000001</v>
      </c>
      <c r="P14" s="311">
        <v>997.3</v>
      </c>
      <c r="Q14" s="311">
        <v>1055.5999999999999</v>
      </c>
      <c r="R14" s="309">
        <v>4443</v>
      </c>
      <c r="S14" s="310">
        <v>1001.3</v>
      </c>
      <c r="T14" s="311">
        <v>973</v>
      </c>
      <c r="U14" s="311">
        <v>1029.5999999999999</v>
      </c>
      <c r="V14" s="309">
        <v>4501</v>
      </c>
      <c r="W14" s="310">
        <v>980.9</v>
      </c>
      <c r="X14" s="311">
        <v>952.8</v>
      </c>
      <c r="Y14" s="311">
        <v>1008.9</v>
      </c>
      <c r="Z14" s="309">
        <v>4426</v>
      </c>
      <c r="AA14" s="310">
        <v>1029.8</v>
      </c>
      <c r="AB14" s="311">
        <v>1000.7</v>
      </c>
      <c r="AC14" s="311">
        <v>1058.8</v>
      </c>
      <c r="AD14" s="309">
        <v>4485</v>
      </c>
      <c r="AE14" s="310">
        <v>1154.8</v>
      </c>
      <c r="AF14" s="311">
        <v>1124.7</v>
      </c>
      <c r="AG14" s="311">
        <v>1184.9000000000001</v>
      </c>
      <c r="AH14" s="309">
        <v>5208</v>
      </c>
      <c r="AI14" s="311">
        <v>1298.5999999999999</v>
      </c>
      <c r="AJ14" s="311">
        <v>1266.5</v>
      </c>
      <c r="AK14" s="311">
        <v>1330.7</v>
      </c>
      <c r="AL14" s="309">
        <v>5662</v>
      </c>
      <c r="AM14" s="311">
        <v>1345.8</v>
      </c>
      <c r="AN14" s="311">
        <v>1313.7</v>
      </c>
      <c r="AO14" s="311">
        <v>1378</v>
      </c>
      <c r="AP14" s="309">
        <v>6093</v>
      </c>
      <c r="AQ14" s="311">
        <v>1476.9</v>
      </c>
      <c r="AR14" s="311">
        <v>1443.7</v>
      </c>
      <c r="AS14" s="311">
        <v>1510.2</v>
      </c>
      <c r="AT14" s="311">
        <v>6681</v>
      </c>
      <c r="AU14" s="310">
        <v>1323.8</v>
      </c>
      <c r="AV14" s="311">
        <v>1290.3</v>
      </c>
      <c r="AW14" s="311">
        <v>1357.2</v>
      </c>
      <c r="AX14" s="311">
        <v>5437</v>
      </c>
      <c r="AY14" s="310">
        <v>1085.4000000000001</v>
      </c>
      <c r="AZ14" s="311">
        <v>1056.3</v>
      </c>
      <c r="BA14" s="311">
        <v>1114.5999999999999</v>
      </c>
      <c r="BB14" s="311">
        <v>4940</v>
      </c>
      <c r="BC14" s="310">
        <v>1009.4</v>
      </c>
      <c r="BD14" s="311">
        <v>980.7</v>
      </c>
      <c r="BE14" s="311">
        <v>1038</v>
      </c>
      <c r="BF14" s="309">
        <v>4460</v>
      </c>
      <c r="BG14" s="310">
        <v>1031</v>
      </c>
      <c r="BH14" s="311">
        <v>1002.5</v>
      </c>
      <c r="BI14" s="311">
        <v>1059.4000000000001</v>
      </c>
      <c r="BJ14" s="309">
        <v>4719</v>
      </c>
      <c r="BK14" s="311">
        <v>1052.8</v>
      </c>
      <c r="BL14" s="311">
        <v>1023.6</v>
      </c>
      <c r="BM14" s="311">
        <v>1081.9000000000001</v>
      </c>
      <c r="BN14" s="309">
        <v>4667</v>
      </c>
      <c r="BO14" s="311">
        <v>1088.9000000000001</v>
      </c>
      <c r="BP14" s="311">
        <v>1059.8</v>
      </c>
      <c r="BQ14" s="311">
        <v>1117.9000000000001</v>
      </c>
      <c r="BR14" s="309">
        <v>4986</v>
      </c>
      <c r="BS14" s="311">
        <v>1083.7</v>
      </c>
      <c r="BT14" s="311">
        <v>1054.7</v>
      </c>
      <c r="BU14" s="311">
        <v>1112.5999999999999</v>
      </c>
      <c r="BV14" s="311">
        <v>4973</v>
      </c>
      <c r="BW14" s="310">
        <v>1204.4000000000001</v>
      </c>
      <c r="BX14" s="311">
        <v>1173.5</v>
      </c>
      <c r="BY14" s="311">
        <v>1235.3</v>
      </c>
      <c r="BZ14" s="311">
        <v>5372</v>
      </c>
      <c r="CA14" s="310">
        <v>1273.5</v>
      </c>
      <c r="CB14" s="311">
        <v>1242.4000000000001</v>
      </c>
      <c r="CC14" s="311">
        <v>1304.5999999999999</v>
      </c>
      <c r="CD14" s="311">
        <v>5875</v>
      </c>
      <c r="CE14" s="353">
        <v>1239.5</v>
      </c>
      <c r="CF14" s="354">
        <v>1208.3</v>
      </c>
      <c r="CG14" s="354">
        <v>1270.7</v>
      </c>
      <c r="CH14" s="355">
        <v>5528</v>
      </c>
      <c r="CI14" s="354">
        <v>1247.8</v>
      </c>
      <c r="CJ14" s="354">
        <v>1217.2</v>
      </c>
      <c r="CK14" s="354">
        <v>1278.5</v>
      </c>
      <c r="CL14" s="354">
        <v>5758</v>
      </c>
      <c r="CM14" s="353">
        <v>1194.4000000000001</v>
      </c>
      <c r="CN14" s="354">
        <v>1187.9000000000001</v>
      </c>
      <c r="CO14" s="354">
        <v>1200.9000000000001</v>
      </c>
      <c r="CP14" s="355">
        <v>117336</v>
      </c>
    </row>
    <row r="15" spans="1:94" ht="13.5" customHeight="1" x14ac:dyDescent="0.2">
      <c r="A15" s="504"/>
      <c r="B15" s="130" t="s">
        <v>2</v>
      </c>
      <c r="C15" s="310">
        <v>1075.5</v>
      </c>
      <c r="D15" s="311">
        <v>1037.3</v>
      </c>
      <c r="E15" s="311">
        <v>1113.7</v>
      </c>
      <c r="F15" s="309">
        <v>2793</v>
      </c>
      <c r="G15" s="310">
        <v>1517.9</v>
      </c>
      <c r="H15" s="311">
        <v>1473.7</v>
      </c>
      <c r="I15" s="311">
        <v>1562</v>
      </c>
      <c r="J15" s="309">
        <v>3835</v>
      </c>
      <c r="K15" s="310">
        <v>1112.5</v>
      </c>
      <c r="L15" s="311">
        <v>1074</v>
      </c>
      <c r="M15" s="311">
        <v>1150.9000000000001</v>
      </c>
      <c r="N15" s="309">
        <v>2891</v>
      </c>
      <c r="O15" s="310">
        <v>889.4</v>
      </c>
      <c r="P15" s="311">
        <v>853.8</v>
      </c>
      <c r="Q15" s="311">
        <v>925.1</v>
      </c>
      <c r="R15" s="309">
        <v>2227</v>
      </c>
      <c r="S15" s="310">
        <v>878</v>
      </c>
      <c r="T15" s="311">
        <v>843.1</v>
      </c>
      <c r="U15" s="311">
        <v>913</v>
      </c>
      <c r="V15" s="309">
        <v>2276</v>
      </c>
      <c r="W15" s="310">
        <v>831.8</v>
      </c>
      <c r="X15" s="311">
        <v>797.6</v>
      </c>
      <c r="Y15" s="311">
        <v>865.9</v>
      </c>
      <c r="Z15" s="309">
        <v>2157</v>
      </c>
      <c r="AA15" s="310">
        <v>895.3</v>
      </c>
      <c r="AB15" s="311">
        <v>859.6</v>
      </c>
      <c r="AC15" s="311">
        <v>931</v>
      </c>
      <c r="AD15" s="309">
        <v>2254</v>
      </c>
      <c r="AE15" s="310">
        <v>988.7</v>
      </c>
      <c r="AF15" s="311">
        <v>952</v>
      </c>
      <c r="AG15" s="311">
        <v>1025.4000000000001</v>
      </c>
      <c r="AH15" s="309">
        <v>2579</v>
      </c>
      <c r="AI15" s="311">
        <v>1097.9000000000001</v>
      </c>
      <c r="AJ15" s="311">
        <v>1058.9000000000001</v>
      </c>
      <c r="AK15" s="311">
        <v>1136.8</v>
      </c>
      <c r="AL15" s="309">
        <v>2774</v>
      </c>
      <c r="AM15" s="311">
        <v>1157.5</v>
      </c>
      <c r="AN15" s="311">
        <v>1118.2</v>
      </c>
      <c r="AO15" s="311">
        <v>1196.9000000000001</v>
      </c>
      <c r="AP15" s="309">
        <v>3032</v>
      </c>
      <c r="AQ15" s="311">
        <v>1274.2</v>
      </c>
      <c r="AR15" s="311">
        <v>1233.4000000000001</v>
      </c>
      <c r="AS15" s="311">
        <v>1315</v>
      </c>
      <c r="AT15" s="311">
        <v>3341</v>
      </c>
      <c r="AU15" s="310">
        <v>1146.4000000000001</v>
      </c>
      <c r="AV15" s="311">
        <v>1105.2</v>
      </c>
      <c r="AW15" s="311">
        <v>1187.7</v>
      </c>
      <c r="AX15" s="311">
        <v>2716</v>
      </c>
      <c r="AY15" s="310">
        <v>932.4</v>
      </c>
      <c r="AZ15" s="311">
        <v>896.7</v>
      </c>
      <c r="BA15" s="311">
        <v>968.2</v>
      </c>
      <c r="BB15" s="311">
        <v>2443</v>
      </c>
      <c r="BC15" s="310">
        <v>873.1</v>
      </c>
      <c r="BD15" s="311">
        <v>837.9</v>
      </c>
      <c r="BE15" s="311">
        <v>908.3</v>
      </c>
      <c r="BF15" s="309">
        <v>2222</v>
      </c>
      <c r="BG15" s="310">
        <v>883.6</v>
      </c>
      <c r="BH15" s="311">
        <v>848.8</v>
      </c>
      <c r="BI15" s="311">
        <v>918.4</v>
      </c>
      <c r="BJ15" s="309">
        <v>2319</v>
      </c>
      <c r="BK15" s="311">
        <v>933.5</v>
      </c>
      <c r="BL15" s="311">
        <v>897.2</v>
      </c>
      <c r="BM15" s="311">
        <v>969.7</v>
      </c>
      <c r="BN15" s="309">
        <v>2379</v>
      </c>
      <c r="BO15" s="311">
        <v>963.4</v>
      </c>
      <c r="BP15" s="311">
        <v>927.3</v>
      </c>
      <c r="BQ15" s="311">
        <v>999.6</v>
      </c>
      <c r="BR15" s="309">
        <v>2540</v>
      </c>
      <c r="BS15" s="311">
        <v>927</v>
      </c>
      <c r="BT15" s="311">
        <v>891.6</v>
      </c>
      <c r="BU15" s="311">
        <v>962.4</v>
      </c>
      <c r="BV15" s="311">
        <v>2448</v>
      </c>
      <c r="BW15" s="310">
        <v>1057.4000000000001</v>
      </c>
      <c r="BX15" s="311">
        <v>1019.2</v>
      </c>
      <c r="BY15" s="311">
        <v>1095.7</v>
      </c>
      <c r="BZ15" s="311">
        <v>2709</v>
      </c>
      <c r="CA15" s="310">
        <v>1086.8</v>
      </c>
      <c r="CB15" s="311">
        <v>1048.8</v>
      </c>
      <c r="CC15" s="311">
        <v>1124.8</v>
      </c>
      <c r="CD15" s="311">
        <v>2888</v>
      </c>
      <c r="CE15" s="353">
        <v>1100</v>
      </c>
      <c r="CF15" s="354">
        <v>1061.0999999999999</v>
      </c>
      <c r="CG15" s="354">
        <v>1138.9000000000001</v>
      </c>
      <c r="CH15" s="355">
        <v>2821</v>
      </c>
      <c r="CI15" s="354">
        <v>1093.4000000000001</v>
      </c>
      <c r="CJ15" s="354">
        <v>1055.5</v>
      </c>
      <c r="CK15" s="354">
        <v>1131.4000000000001</v>
      </c>
      <c r="CL15" s="354">
        <v>2916</v>
      </c>
      <c r="CM15" s="353">
        <v>1031.7</v>
      </c>
      <c r="CN15" s="354">
        <v>1023.7</v>
      </c>
      <c r="CO15" s="354">
        <v>1039.7</v>
      </c>
      <c r="CP15" s="355">
        <v>58560</v>
      </c>
    </row>
    <row r="16" spans="1:94" ht="13.5" customHeight="1" x14ac:dyDescent="0.2">
      <c r="A16" s="504"/>
      <c r="B16" s="131" t="s">
        <v>3</v>
      </c>
      <c r="C16" s="315">
        <v>1496</v>
      </c>
      <c r="D16" s="316">
        <v>1443.2</v>
      </c>
      <c r="E16" s="316">
        <v>1548.9</v>
      </c>
      <c r="F16" s="317">
        <v>2856</v>
      </c>
      <c r="G16" s="315">
        <v>2123.3000000000002</v>
      </c>
      <c r="H16" s="316">
        <v>2061.8000000000002</v>
      </c>
      <c r="I16" s="316">
        <v>2184.8000000000002</v>
      </c>
      <c r="J16" s="317">
        <v>3856</v>
      </c>
      <c r="K16" s="315">
        <v>1521.6</v>
      </c>
      <c r="L16" s="316">
        <v>1468.4</v>
      </c>
      <c r="M16" s="316">
        <v>1574.8</v>
      </c>
      <c r="N16" s="317">
        <v>2890</v>
      </c>
      <c r="O16" s="315">
        <v>1180.9000000000001</v>
      </c>
      <c r="P16" s="316">
        <v>1132.5999999999999</v>
      </c>
      <c r="Q16" s="316">
        <v>1229.3</v>
      </c>
      <c r="R16" s="317">
        <v>2216</v>
      </c>
      <c r="S16" s="315">
        <v>1152</v>
      </c>
      <c r="T16" s="316">
        <v>1104.9000000000001</v>
      </c>
      <c r="U16" s="316">
        <v>1199</v>
      </c>
      <c r="V16" s="317">
        <v>2225</v>
      </c>
      <c r="W16" s="315">
        <v>1159.8</v>
      </c>
      <c r="X16" s="316">
        <v>1112.8</v>
      </c>
      <c r="Y16" s="316">
        <v>1206.9000000000001</v>
      </c>
      <c r="Z16" s="317">
        <v>2269</v>
      </c>
      <c r="AA16" s="315">
        <v>1190.5</v>
      </c>
      <c r="AB16" s="316">
        <v>1142.0999999999999</v>
      </c>
      <c r="AC16" s="316">
        <v>1238.9000000000001</v>
      </c>
      <c r="AD16" s="317">
        <v>2231</v>
      </c>
      <c r="AE16" s="315">
        <v>1359.7</v>
      </c>
      <c r="AF16" s="316">
        <v>1309.2</v>
      </c>
      <c r="AG16" s="316">
        <v>1410.1</v>
      </c>
      <c r="AH16" s="317">
        <v>2629</v>
      </c>
      <c r="AI16" s="316">
        <v>1560.9</v>
      </c>
      <c r="AJ16" s="316">
        <v>1506.7</v>
      </c>
      <c r="AK16" s="316">
        <v>1615.1</v>
      </c>
      <c r="AL16" s="317">
        <v>2888</v>
      </c>
      <c r="AM16" s="316">
        <v>1579.2</v>
      </c>
      <c r="AN16" s="316">
        <v>1525.5</v>
      </c>
      <c r="AO16" s="316">
        <v>1632.8</v>
      </c>
      <c r="AP16" s="317">
        <v>3061</v>
      </c>
      <c r="AQ16" s="316">
        <v>1735</v>
      </c>
      <c r="AR16" s="316">
        <v>1679.5</v>
      </c>
      <c r="AS16" s="316">
        <v>1790.6</v>
      </c>
      <c r="AT16" s="316">
        <v>3340</v>
      </c>
      <c r="AU16" s="315">
        <v>1548.1</v>
      </c>
      <c r="AV16" s="316">
        <v>1492.3</v>
      </c>
      <c r="AW16" s="316">
        <v>1603.9</v>
      </c>
      <c r="AX16" s="316">
        <v>2721</v>
      </c>
      <c r="AY16" s="315">
        <v>1277.4000000000001</v>
      </c>
      <c r="AZ16" s="316">
        <v>1228.7</v>
      </c>
      <c r="BA16" s="316">
        <v>1326.2</v>
      </c>
      <c r="BB16" s="316">
        <v>2497</v>
      </c>
      <c r="BC16" s="315">
        <v>1177.4000000000001</v>
      </c>
      <c r="BD16" s="316">
        <v>1129.7</v>
      </c>
      <c r="BE16" s="316">
        <v>1225.0999999999999</v>
      </c>
      <c r="BF16" s="317">
        <v>2238</v>
      </c>
      <c r="BG16" s="315">
        <v>1209.0999999999999</v>
      </c>
      <c r="BH16" s="316">
        <v>1161.7</v>
      </c>
      <c r="BI16" s="316">
        <v>1256.4000000000001</v>
      </c>
      <c r="BJ16" s="317">
        <v>2400</v>
      </c>
      <c r="BK16" s="316">
        <v>1190.2</v>
      </c>
      <c r="BL16" s="316">
        <v>1142.4000000000001</v>
      </c>
      <c r="BM16" s="316">
        <v>1238</v>
      </c>
      <c r="BN16" s="317">
        <v>2288</v>
      </c>
      <c r="BO16" s="316">
        <v>1240.5</v>
      </c>
      <c r="BP16" s="316">
        <v>1192.5999999999999</v>
      </c>
      <c r="BQ16" s="316">
        <v>1288.4000000000001</v>
      </c>
      <c r="BR16" s="317">
        <v>2446</v>
      </c>
      <c r="BS16" s="316">
        <v>1275.3</v>
      </c>
      <c r="BT16" s="316">
        <v>1226.9000000000001</v>
      </c>
      <c r="BU16" s="316">
        <v>1323.7</v>
      </c>
      <c r="BV16" s="316">
        <v>2525</v>
      </c>
      <c r="BW16" s="315">
        <v>1380.3</v>
      </c>
      <c r="BX16" s="316">
        <v>1329.4</v>
      </c>
      <c r="BY16" s="316">
        <v>1431.2</v>
      </c>
      <c r="BZ16" s="316">
        <v>2663</v>
      </c>
      <c r="CA16" s="315">
        <v>1503.6</v>
      </c>
      <c r="CB16" s="316">
        <v>1451.7</v>
      </c>
      <c r="CC16" s="316">
        <v>1555.5</v>
      </c>
      <c r="CD16" s="316">
        <v>2987</v>
      </c>
      <c r="CE16" s="356">
        <v>1405.1</v>
      </c>
      <c r="CF16" s="357">
        <v>1353.9</v>
      </c>
      <c r="CG16" s="357">
        <v>1456.3</v>
      </c>
      <c r="CH16" s="358">
        <v>2707</v>
      </c>
      <c r="CI16" s="357">
        <v>1448.4</v>
      </c>
      <c r="CJ16" s="357">
        <v>1397.6</v>
      </c>
      <c r="CK16" s="357">
        <v>1499.3</v>
      </c>
      <c r="CL16" s="357">
        <v>2842</v>
      </c>
      <c r="CM16" s="356">
        <v>1394.7</v>
      </c>
      <c r="CN16" s="357">
        <v>1383.8</v>
      </c>
      <c r="CO16" s="357">
        <v>1405.6</v>
      </c>
      <c r="CP16" s="358">
        <v>58776</v>
      </c>
    </row>
    <row r="17" spans="1:82" ht="13.5" customHeight="1" x14ac:dyDescent="0.2"/>
    <row r="18" spans="1:82" ht="13.5" customHeight="1" x14ac:dyDescent="0.2">
      <c r="A18" s="13" t="s">
        <v>26</v>
      </c>
    </row>
    <row r="19" spans="1:82" ht="13.5" customHeight="1" x14ac:dyDescent="0.2">
      <c r="A19" s="506" t="s">
        <v>77</v>
      </c>
      <c r="B19" s="506"/>
      <c r="C19" s="506"/>
      <c r="D19" s="506"/>
      <c r="E19" s="506"/>
      <c r="F19" s="506"/>
      <c r="G19" s="506"/>
      <c r="H19" s="506"/>
      <c r="I19" s="506"/>
      <c r="J19" s="506"/>
      <c r="K19" s="506"/>
      <c r="L19" s="506"/>
      <c r="M19" s="506"/>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row>
    <row r="20" spans="1:82" ht="13.5" customHeight="1" x14ac:dyDescent="0.2">
      <c r="A20" s="506"/>
      <c r="B20" s="506"/>
      <c r="C20" s="506"/>
      <c r="D20" s="506"/>
      <c r="E20" s="506"/>
      <c r="F20" s="506"/>
      <c r="G20" s="506"/>
      <c r="H20" s="506"/>
      <c r="I20" s="506"/>
      <c r="J20" s="506"/>
      <c r="K20" s="506"/>
      <c r="L20" s="506"/>
      <c r="M20" s="506"/>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row>
    <row r="21" spans="1:82" ht="13.5" customHeight="1" x14ac:dyDescent="0.2">
      <c r="A21" s="506" t="s">
        <v>78</v>
      </c>
      <c r="B21" s="506"/>
      <c r="C21" s="506"/>
      <c r="D21" s="506"/>
      <c r="E21" s="506"/>
      <c r="F21" s="506"/>
      <c r="G21" s="506"/>
      <c r="H21" s="506"/>
      <c r="I21" s="506"/>
      <c r="J21" s="506"/>
      <c r="K21" s="506"/>
      <c r="L21" s="506"/>
      <c r="M21" s="506"/>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row>
    <row r="22" spans="1:82" ht="13.5" customHeight="1" x14ac:dyDescent="0.2">
      <c r="A22" s="506"/>
      <c r="B22" s="506"/>
      <c r="C22" s="506"/>
      <c r="D22" s="506"/>
      <c r="E22" s="506"/>
      <c r="F22" s="506"/>
      <c r="G22" s="506"/>
      <c r="H22" s="506"/>
      <c r="I22" s="506"/>
      <c r="J22" s="506"/>
      <c r="K22" s="506"/>
      <c r="L22" s="506"/>
      <c r="M22" s="506"/>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row>
    <row r="23" spans="1:82" ht="13.5" customHeight="1" x14ac:dyDescent="0.2">
      <c r="A23" s="506"/>
      <c r="B23" s="506"/>
      <c r="C23" s="506"/>
      <c r="D23" s="506"/>
      <c r="E23" s="506"/>
      <c r="F23" s="506"/>
      <c r="G23" s="506"/>
      <c r="H23" s="506"/>
      <c r="I23" s="506"/>
      <c r="J23" s="506"/>
      <c r="K23" s="506"/>
      <c r="L23" s="506"/>
      <c r="M23" s="506"/>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row>
    <row r="24" spans="1:82" ht="13.5" customHeight="1" x14ac:dyDescent="0.2">
      <c r="A24" s="502" t="s">
        <v>2990</v>
      </c>
      <c r="B24" s="502"/>
      <c r="C24" s="502"/>
      <c r="D24" s="502"/>
      <c r="E24" s="502"/>
      <c r="F24" s="502"/>
      <c r="G24" s="502"/>
      <c r="H24" s="502"/>
      <c r="I24" s="502"/>
      <c r="J24" s="502"/>
      <c r="K24" s="502"/>
      <c r="L24" s="502"/>
      <c r="M24" s="502"/>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c r="CC24" s="135"/>
      <c r="CD24" s="135"/>
    </row>
    <row r="25" spans="1:82" ht="13.5" customHeight="1" x14ac:dyDescent="0.2">
      <c r="A25" s="502" t="s">
        <v>80</v>
      </c>
      <c r="B25" s="502"/>
      <c r="C25" s="502"/>
      <c r="D25" s="502"/>
      <c r="E25" s="502"/>
      <c r="F25" s="502"/>
      <c r="G25" s="502"/>
      <c r="H25" s="502"/>
      <c r="I25" s="502"/>
      <c r="J25" s="502"/>
      <c r="K25" s="502"/>
      <c r="L25" s="502"/>
      <c r="M25" s="502"/>
    </row>
    <row r="26" spans="1:82" ht="24.75" customHeight="1" x14ac:dyDescent="0.2">
      <c r="A26" s="505" t="str">
        <f>CONCATENATE("5) Figures are for deaths occurring between 1st March 2020 and ",Contents!A33," 2021. Figures only include deaths that were registered by ",Contents!A34,". More information on registration delays can be found on the NRS website.")</f>
        <v>5) Figures are for deaths occurring between 1st March 2020 and 31st December 2021. Figures only include deaths that were registered by 13th January 2022. More information on registration delays can be found on the NRS website.</v>
      </c>
      <c r="B26" s="505"/>
      <c r="C26" s="505"/>
      <c r="D26" s="505"/>
      <c r="E26" s="505"/>
      <c r="F26" s="505"/>
      <c r="G26" s="505"/>
      <c r="H26" s="505"/>
      <c r="I26" s="505"/>
      <c r="J26" s="505"/>
      <c r="K26" s="505"/>
      <c r="L26" s="505"/>
      <c r="M26" s="505"/>
      <c r="N26" s="200"/>
      <c r="O26" s="200"/>
      <c r="P26" s="153"/>
      <c r="Q26" s="153"/>
      <c r="R26" s="153"/>
      <c r="S26" s="153"/>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row>
    <row r="27" spans="1:82" ht="13.5" customHeight="1" x14ac:dyDescent="0.2">
      <c r="A27" s="502" t="s">
        <v>2755</v>
      </c>
      <c r="B27" s="502"/>
      <c r="C27" s="502"/>
      <c r="D27" s="502"/>
      <c r="E27" s="502"/>
      <c r="F27" s="502"/>
      <c r="G27" s="502"/>
      <c r="H27" s="502"/>
      <c r="I27" s="502"/>
      <c r="J27" s="502"/>
      <c r="K27" s="502"/>
      <c r="L27" s="502"/>
      <c r="M27" s="502"/>
    </row>
    <row r="28" spans="1:82" ht="13.5" customHeight="1" x14ac:dyDescent="0.2">
      <c r="A28" s="60"/>
    </row>
    <row r="29" spans="1:82" ht="13.5" customHeight="1" x14ac:dyDescent="0.2">
      <c r="A29" s="62" t="s">
        <v>3016</v>
      </c>
    </row>
    <row r="30" spans="1:82" ht="15" customHeight="1" x14ac:dyDescent="0.2"/>
    <row r="32" spans="1:82" ht="13.35" customHeight="1" x14ac:dyDescent="0.2"/>
    <row r="39" spans="1:1" x14ac:dyDescent="0.2">
      <c r="A39" s="36"/>
    </row>
    <row r="40" spans="1:1" x14ac:dyDescent="0.2">
      <c r="A40" s="36"/>
    </row>
    <row r="41" spans="1:1" x14ac:dyDescent="0.2">
      <c r="A41" s="36"/>
    </row>
    <row r="42" spans="1:1" x14ac:dyDescent="0.2">
      <c r="A42" s="36"/>
    </row>
    <row r="43" spans="1:1" x14ac:dyDescent="0.2">
      <c r="A43" s="36"/>
    </row>
    <row r="44" spans="1:1" x14ac:dyDescent="0.2">
      <c r="A44" s="36"/>
    </row>
    <row r="45" spans="1:1" x14ac:dyDescent="0.2">
      <c r="A45" s="36"/>
    </row>
    <row r="46" spans="1:1" x14ac:dyDescent="0.2">
      <c r="A46" s="36"/>
    </row>
  </sheetData>
  <mergeCells count="126">
    <mergeCell ref="BS5:BS7"/>
    <mergeCell ref="BT5:BT7"/>
    <mergeCell ref="BU5:BU7"/>
    <mergeCell ref="BV5:BV7"/>
    <mergeCell ref="BS3:BV4"/>
    <mergeCell ref="CE3:CH4"/>
    <mergeCell ref="CE5:CE7"/>
    <mergeCell ref="CF5:CF7"/>
    <mergeCell ref="CG5:CG7"/>
    <mergeCell ref="CH5:CH7"/>
    <mergeCell ref="BW3:BZ4"/>
    <mergeCell ref="BW5:BW7"/>
    <mergeCell ref="BX5:BX7"/>
    <mergeCell ref="BY5:BY7"/>
    <mergeCell ref="BZ5:BZ7"/>
    <mergeCell ref="CA3:CD4"/>
    <mergeCell ref="CA5:CA7"/>
    <mergeCell ref="CB5:CB7"/>
    <mergeCell ref="CC5:CC7"/>
    <mergeCell ref="CD5:CD7"/>
    <mergeCell ref="N1:O1"/>
    <mergeCell ref="AM3:AP4"/>
    <mergeCell ref="AM5:AM7"/>
    <mergeCell ref="BG3:BJ4"/>
    <mergeCell ref="BG5:BG7"/>
    <mergeCell ref="BH5:BH7"/>
    <mergeCell ref="BI5:BI7"/>
    <mergeCell ref="BJ5:BJ7"/>
    <mergeCell ref="AN5:AN7"/>
    <mergeCell ref="AO5:AO7"/>
    <mergeCell ref="AP5:AP7"/>
    <mergeCell ref="AE3:AH4"/>
    <mergeCell ref="AE5:AE7"/>
    <mergeCell ref="AF5:AF7"/>
    <mergeCell ref="AG5:AG7"/>
    <mergeCell ref="AH5:AH7"/>
    <mergeCell ref="S3:V4"/>
    <mergeCell ref="S5:S7"/>
    <mergeCell ref="T5:T7"/>
    <mergeCell ref="U5:U7"/>
    <mergeCell ref="V5:V7"/>
    <mergeCell ref="W3:Z4"/>
    <mergeCell ref="W5:W7"/>
    <mergeCell ref="X5:X7"/>
    <mergeCell ref="AS5:AS7"/>
    <mergeCell ref="AT5:AT7"/>
    <mergeCell ref="AQ3:AT4"/>
    <mergeCell ref="AI3:AL4"/>
    <mergeCell ref="AI5:AI7"/>
    <mergeCell ref="AJ5:AJ7"/>
    <mergeCell ref="AK5:AK7"/>
    <mergeCell ref="AL5:AL7"/>
    <mergeCell ref="O3:R4"/>
    <mergeCell ref="O5:O7"/>
    <mergeCell ref="P5:P7"/>
    <mergeCell ref="Q5:Q7"/>
    <mergeCell ref="R5:R7"/>
    <mergeCell ref="Y5:Y7"/>
    <mergeCell ref="Z5:Z7"/>
    <mergeCell ref="J5:J7"/>
    <mergeCell ref="A8:A10"/>
    <mergeCell ref="AQ5:AQ7"/>
    <mergeCell ref="AR5:AR7"/>
    <mergeCell ref="C5:C7"/>
    <mergeCell ref="D5:D7"/>
    <mergeCell ref="E5:E7"/>
    <mergeCell ref="F5:F7"/>
    <mergeCell ref="H5:H7"/>
    <mergeCell ref="AX5:AX7"/>
    <mergeCell ref="AU3:AX4"/>
    <mergeCell ref="A27:M27"/>
    <mergeCell ref="A11:A13"/>
    <mergeCell ref="A14:A16"/>
    <mergeCell ref="AY3:BB4"/>
    <mergeCell ref="AY5:AY7"/>
    <mergeCell ref="AZ5:AZ7"/>
    <mergeCell ref="BA5:BA7"/>
    <mergeCell ref="BB5:BB7"/>
    <mergeCell ref="K3:N4"/>
    <mergeCell ref="K5:K7"/>
    <mergeCell ref="L5:L7"/>
    <mergeCell ref="M5:M7"/>
    <mergeCell ref="N5:N7"/>
    <mergeCell ref="C3:F4"/>
    <mergeCell ref="G3:J4"/>
    <mergeCell ref="G5:G7"/>
    <mergeCell ref="A26:M26"/>
    <mergeCell ref="A25:M25"/>
    <mergeCell ref="A24:M24"/>
    <mergeCell ref="A21:M23"/>
    <mergeCell ref="A19:M20"/>
    <mergeCell ref="I5:I7"/>
    <mergeCell ref="A1:L1"/>
    <mergeCell ref="BO3:BR4"/>
    <mergeCell ref="BO5:BO7"/>
    <mergeCell ref="BP5:BP7"/>
    <mergeCell ref="BQ5:BQ7"/>
    <mergeCell ref="BR5:BR7"/>
    <mergeCell ref="BK3:BN4"/>
    <mergeCell ref="BK5:BK7"/>
    <mergeCell ref="BL5:BL7"/>
    <mergeCell ref="BM5:BM7"/>
    <mergeCell ref="BN5:BN7"/>
    <mergeCell ref="AA3:AD4"/>
    <mergeCell ref="AA5:AA7"/>
    <mergeCell ref="AB5:AB7"/>
    <mergeCell ref="AC5:AC7"/>
    <mergeCell ref="AD5:AD7"/>
    <mergeCell ref="BC3:BF4"/>
    <mergeCell ref="BC5:BC7"/>
    <mergeCell ref="BD5:BD7"/>
    <mergeCell ref="BE5:BE7"/>
    <mergeCell ref="BF5:BF7"/>
    <mergeCell ref="AU5:AU7"/>
    <mergeCell ref="AV5:AV7"/>
    <mergeCell ref="AW5:AW7"/>
    <mergeCell ref="CI3:CL4"/>
    <mergeCell ref="CI5:CI7"/>
    <mergeCell ref="CJ5:CJ7"/>
    <mergeCell ref="CK5:CK7"/>
    <mergeCell ref="CL5:CL7"/>
    <mergeCell ref="CM3:CP4"/>
    <mergeCell ref="CM5:CM7"/>
    <mergeCell ref="CN5:CN7"/>
    <mergeCell ref="CO5:CO7"/>
    <mergeCell ref="CP5:CP7"/>
  </mergeCells>
  <hyperlinks>
    <hyperlink ref="N1" location="Contents!A1" display="back to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K149"/>
  <sheetViews>
    <sheetView zoomScaleNormal="100" workbookViewId="0"/>
  </sheetViews>
  <sheetFormatPr defaultColWidth="9.140625" defaultRowHeight="14.25" x14ac:dyDescent="0.2"/>
  <cols>
    <col min="1" max="1" width="46.5703125" style="23" customWidth="1"/>
    <col min="2" max="2" width="9.42578125" style="23" customWidth="1"/>
    <col min="3" max="4" width="9.42578125" style="206" customWidth="1"/>
    <col min="5" max="5" width="9.42578125" style="23" customWidth="1"/>
    <col min="6" max="7" width="9.42578125" style="206" customWidth="1"/>
    <col min="8" max="71" width="9.42578125" style="23" customWidth="1"/>
    <col min="72" max="72" width="5.28515625" style="23" customWidth="1"/>
    <col min="73" max="141" width="9.42578125" style="23" customWidth="1"/>
    <col min="142" max="16384" width="9.140625" style="23"/>
  </cols>
  <sheetData>
    <row r="1" spans="1:141" ht="18" customHeight="1" x14ac:dyDescent="0.25">
      <c r="A1" s="388" t="str">
        <f>CONCATENATE("Table 5: Deaths rates between 1st March 2020 and ", Contents!A33," 2021 per 100,000 population and numbers¹ ² ³")</f>
        <v>Table 5: Deaths rates between 1st March 2020 and 31st December 2021 per 100,000 population and numbers¹ ² ³</v>
      </c>
      <c r="B1" s="388"/>
      <c r="C1" s="388"/>
      <c r="D1" s="388"/>
      <c r="E1" s="388"/>
      <c r="F1" s="388"/>
      <c r="G1" s="388"/>
      <c r="H1" s="388"/>
      <c r="I1" s="388"/>
      <c r="J1" s="205"/>
      <c r="K1" s="532" t="s">
        <v>69</v>
      </c>
      <c r="L1" s="532"/>
    </row>
    <row r="2" spans="1:141" ht="15" customHeight="1" x14ac:dyDescent="0.2"/>
    <row r="3" spans="1:141" s="207" customFormat="1" ht="13.5" customHeight="1" x14ac:dyDescent="0.25">
      <c r="A3" s="180"/>
      <c r="B3" s="533" t="s">
        <v>98</v>
      </c>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3"/>
      <c r="AP3" s="533"/>
      <c r="AQ3" s="533"/>
      <c r="AR3" s="533"/>
      <c r="AS3" s="533"/>
      <c r="AT3" s="533"/>
      <c r="AU3" s="533"/>
      <c r="AV3" s="533"/>
      <c r="AW3" s="533"/>
      <c r="AX3" s="533"/>
      <c r="AY3" s="533"/>
      <c r="AZ3" s="533"/>
      <c r="BA3" s="533"/>
      <c r="BB3" s="533"/>
      <c r="BC3" s="533"/>
      <c r="BD3" s="533"/>
      <c r="BE3" s="533"/>
      <c r="BF3" s="533"/>
      <c r="BG3" s="533"/>
      <c r="BH3" s="533"/>
      <c r="BI3" s="533"/>
      <c r="BJ3" s="533"/>
      <c r="BK3" s="533"/>
      <c r="BL3" s="533"/>
      <c r="BM3" s="533"/>
      <c r="BN3" s="533"/>
      <c r="BO3" s="533"/>
      <c r="BP3" s="533"/>
      <c r="BQ3" s="533"/>
      <c r="BR3" s="533"/>
      <c r="BS3" s="406"/>
      <c r="BT3" s="249"/>
      <c r="BU3" s="533" t="s">
        <v>31</v>
      </c>
      <c r="BV3" s="533"/>
      <c r="BW3" s="533"/>
      <c r="BX3" s="533"/>
      <c r="BY3" s="533"/>
      <c r="BZ3" s="533"/>
      <c r="CA3" s="533"/>
      <c r="CB3" s="533"/>
      <c r="CC3" s="533"/>
      <c r="CD3" s="533"/>
      <c r="CE3" s="533"/>
      <c r="CF3" s="533"/>
      <c r="CG3" s="533"/>
      <c r="CH3" s="533"/>
      <c r="CI3" s="533"/>
      <c r="CJ3" s="533"/>
      <c r="CK3" s="533"/>
      <c r="CL3" s="533"/>
      <c r="CM3" s="533"/>
      <c r="CN3" s="533"/>
      <c r="CO3" s="533"/>
      <c r="CP3" s="533"/>
      <c r="CQ3" s="533"/>
      <c r="CR3" s="533"/>
      <c r="CS3" s="533"/>
      <c r="CT3" s="533"/>
      <c r="CU3" s="533"/>
      <c r="CV3" s="533"/>
      <c r="CW3" s="533"/>
      <c r="CX3" s="533"/>
      <c r="CY3" s="533"/>
      <c r="CZ3" s="533"/>
      <c r="DA3" s="533"/>
      <c r="DB3" s="533"/>
      <c r="DC3" s="533"/>
      <c r="DD3" s="533"/>
      <c r="DE3" s="533"/>
      <c r="DF3" s="533"/>
      <c r="DG3" s="533"/>
      <c r="DH3" s="533"/>
      <c r="DI3" s="533"/>
      <c r="DJ3" s="533"/>
      <c r="DK3" s="533"/>
      <c r="DL3" s="533"/>
      <c r="DM3" s="533"/>
      <c r="DN3" s="533"/>
      <c r="DO3" s="533"/>
      <c r="DP3" s="533"/>
      <c r="DQ3" s="249"/>
      <c r="DR3" s="249"/>
      <c r="DS3" s="249"/>
      <c r="DT3" s="249"/>
      <c r="DU3" s="249"/>
      <c r="DV3" s="249"/>
      <c r="DW3" s="375"/>
      <c r="DX3" s="375"/>
      <c r="DY3" s="375"/>
      <c r="DZ3" s="397"/>
      <c r="EA3" s="397"/>
      <c r="EB3" s="397"/>
      <c r="EC3" s="406"/>
      <c r="ED3" s="406"/>
      <c r="EE3" s="406"/>
      <c r="EF3" s="426"/>
      <c r="EG3" s="426"/>
      <c r="EH3" s="426"/>
    </row>
    <row r="4" spans="1:141" s="208" customFormat="1" ht="13.5" customHeight="1" x14ac:dyDescent="0.2">
      <c r="A4" s="527"/>
      <c r="B4" s="527"/>
      <c r="C4" s="198"/>
      <c r="D4" s="198"/>
      <c r="E4" s="527"/>
      <c r="F4" s="527"/>
      <c r="G4" s="527"/>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527"/>
      <c r="AM4" s="527"/>
      <c r="AN4" s="527"/>
      <c r="AO4" s="527"/>
      <c r="AP4" s="527"/>
      <c r="AQ4" s="527"/>
      <c r="AR4" s="273"/>
      <c r="AS4" s="273"/>
      <c r="AT4" s="273"/>
      <c r="AU4" s="296"/>
      <c r="AV4" s="296"/>
      <c r="AW4" s="296"/>
      <c r="AX4" s="339"/>
      <c r="AY4" s="339"/>
      <c r="AZ4" s="339"/>
      <c r="BA4" s="362"/>
      <c r="BB4" s="362"/>
      <c r="BC4" s="362"/>
      <c r="BD4" s="370"/>
      <c r="BE4" s="370"/>
      <c r="BF4" s="370"/>
      <c r="BG4" s="395"/>
      <c r="BH4" s="395"/>
      <c r="BI4" s="395"/>
      <c r="BJ4" s="404"/>
      <c r="BK4" s="404"/>
      <c r="BL4" s="404"/>
      <c r="BM4" s="424"/>
      <c r="BN4" s="424"/>
      <c r="BO4" s="424"/>
      <c r="BP4" s="527"/>
      <c r="BQ4" s="527"/>
      <c r="BR4" s="527"/>
      <c r="BS4" s="404"/>
      <c r="BT4" s="198"/>
      <c r="BU4" s="198"/>
      <c r="BV4" s="198"/>
      <c r="BW4" s="198"/>
      <c r="BX4" s="527"/>
      <c r="BY4" s="527"/>
      <c r="BZ4" s="527"/>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527"/>
      <c r="DI4" s="527"/>
      <c r="DJ4" s="527"/>
      <c r="DK4" s="273"/>
      <c r="DL4" s="273"/>
      <c r="DM4" s="273"/>
    </row>
    <row r="5" spans="1:141" s="208" customFormat="1" ht="13.5" customHeight="1" x14ac:dyDescent="0.2">
      <c r="A5" s="16"/>
      <c r="B5" s="526" t="s">
        <v>24</v>
      </c>
      <c r="C5" s="529"/>
      <c r="D5" s="530"/>
      <c r="E5" s="526" t="s">
        <v>25</v>
      </c>
      <c r="F5" s="529"/>
      <c r="G5" s="530"/>
      <c r="H5" s="526" t="s">
        <v>97</v>
      </c>
      <c r="I5" s="529"/>
      <c r="J5" s="530"/>
      <c r="K5" s="526" t="s">
        <v>2750</v>
      </c>
      <c r="L5" s="529"/>
      <c r="M5" s="530"/>
      <c r="N5" s="526" t="s">
        <v>2753</v>
      </c>
      <c r="O5" s="529"/>
      <c r="P5" s="530"/>
      <c r="Q5" s="526" t="s">
        <v>2757</v>
      </c>
      <c r="R5" s="529"/>
      <c r="S5" s="530"/>
      <c r="T5" s="526" t="s">
        <v>2849</v>
      </c>
      <c r="U5" s="529"/>
      <c r="V5" s="530"/>
      <c r="W5" s="526" t="s">
        <v>2866</v>
      </c>
      <c r="X5" s="529"/>
      <c r="Y5" s="530"/>
      <c r="Z5" s="526" t="s">
        <v>2897</v>
      </c>
      <c r="AA5" s="529"/>
      <c r="AB5" s="530"/>
      <c r="AC5" s="526" t="s">
        <v>2899</v>
      </c>
      <c r="AD5" s="529"/>
      <c r="AE5" s="530"/>
      <c r="AF5" s="526" t="s">
        <v>2905</v>
      </c>
      <c r="AG5" s="529"/>
      <c r="AH5" s="530"/>
      <c r="AI5" s="526" t="s">
        <v>2936</v>
      </c>
      <c r="AJ5" s="529"/>
      <c r="AK5" s="530"/>
      <c r="AL5" s="526" t="s">
        <v>2942</v>
      </c>
      <c r="AM5" s="529"/>
      <c r="AN5" s="530"/>
      <c r="AO5" s="526" t="s">
        <v>2972</v>
      </c>
      <c r="AP5" s="529"/>
      <c r="AQ5" s="530"/>
      <c r="AR5" s="526" t="s">
        <v>2980</v>
      </c>
      <c r="AS5" s="529"/>
      <c r="AT5" s="530"/>
      <c r="AU5" s="300"/>
      <c r="AV5" s="305" t="s">
        <v>2988</v>
      </c>
      <c r="AW5" s="301"/>
      <c r="AX5" s="523" t="s">
        <v>2992</v>
      </c>
      <c r="AY5" s="524"/>
      <c r="AZ5" s="525"/>
      <c r="BA5" s="523" t="s">
        <v>3005</v>
      </c>
      <c r="BB5" s="524"/>
      <c r="BC5" s="525"/>
      <c r="BD5" s="523" t="s">
        <v>3006</v>
      </c>
      <c r="BE5" s="524"/>
      <c r="BF5" s="525"/>
      <c r="BG5" s="523" t="s">
        <v>3009</v>
      </c>
      <c r="BH5" s="524"/>
      <c r="BI5" s="524"/>
      <c r="BJ5" s="523" t="s">
        <v>3012</v>
      </c>
      <c r="BK5" s="524"/>
      <c r="BL5" s="525"/>
      <c r="BM5" s="523" t="s">
        <v>3018</v>
      </c>
      <c r="BN5" s="524"/>
      <c r="BO5" s="525"/>
      <c r="BP5" s="526" t="s">
        <v>3019</v>
      </c>
      <c r="BQ5" s="529"/>
      <c r="BR5" s="530"/>
      <c r="BS5" s="418"/>
      <c r="BT5" s="416"/>
      <c r="BU5" s="529" t="s">
        <v>24</v>
      </c>
      <c r="BV5" s="529"/>
      <c r="BW5" s="530"/>
      <c r="BX5" s="526" t="s">
        <v>25</v>
      </c>
      <c r="BY5" s="529"/>
      <c r="BZ5" s="530"/>
      <c r="CA5" s="526" t="s">
        <v>97</v>
      </c>
      <c r="CB5" s="529"/>
      <c r="CC5" s="530"/>
      <c r="CD5" s="526" t="s">
        <v>2750</v>
      </c>
      <c r="CE5" s="529"/>
      <c r="CF5" s="530"/>
      <c r="CG5" s="526" t="s">
        <v>2753</v>
      </c>
      <c r="CH5" s="529"/>
      <c r="CI5" s="530"/>
      <c r="CJ5" s="526" t="s">
        <v>2757</v>
      </c>
      <c r="CK5" s="529"/>
      <c r="CL5" s="530"/>
      <c r="CM5" s="526" t="s">
        <v>2849</v>
      </c>
      <c r="CN5" s="529"/>
      <c r="CO5" s="530"/>
      <c r="CP5" s="526" t="s">
        <v>2866</v>
      </c>
      <c r="CQ5" s="529"/>
      <c r="CR5" s="530"/>
      <c r="CS5" s="526" t="s">
        <v>2897</v>
      </c>
      <c r="CT5" s="529"/>
      <c r="CU5" s="530"/>
      <c r="CV5" s="526" t="s">
        <v>2899</v>
      </c>
      <c r="CW5" s="529"/>
      <c r="CX5" s="530"/>
      <c r="CY5" s="526" t="s">
        <v>2905</v>
      </c>
      <c r="CZ5" s="529"/>
      <c r="DA5" s="530"/>
      <c r="DB5" s="526" t="s">
        <v>2936</v>
      </c>
      <c r="DC5" s="529"/>
      <c r="DD5" s="530"/>
      <c r="DE5" s="526" t="s">
        <v>2942</v>
      </c>
      <c r="DF5" s="529"/>
      <c r="DG5" s="530"/>
      <c r="DH5" s="526" t="s">
        <v>2972</v>
      </c>
      <c r="DI5" s="529"/>
      <c r="DJ5" s="530"/>
      <c r="DK5" s="526" t="s">
        <v>2980</v>
      </c>
      <c r="DL5" s="529"/>
      <c r="DM5" s="530"/>
      <c r="DN5" s="300"/>
      <c r="DO5" s="305" t="s">
        <v>2988</v>
      </c>
      <c r="DP5" s="301"/>
      <c r="DQ5" s="523" t="s">
        <v>2992</v>
      </c>
      <c r="DR5" s="524"/>
      <c r="DS5" s="525"/>
      <c r="DT5" s="526" t="s">
        <v>3005</v>
      </c>
      <c r="DU5" s="524"/>
      <c r="DV5" s="525"/>
      <c r="DW5" s="526" t="s">
        <v>3006</v>
      </c>
      <c r="DX5" s="524"/>
      <c r="DY5" s="525"/>
      <c r="DZ5" s="526" t="s">
        <v>3009</v>
      </c>
      <c r="EA5" s="524"/>
      <c r="EB5" s="525"/>
      <c r="EC5" s="526" t="s">
        <v>3012</v>
      </c>
      <c r="ED5" s="524"/>
      <c r="EE5" s="525"/>
      <c r="EF5" s="526" t="s">
        <v>3018</v>
      </c>
      <c r="EG5" s="524"/>
      <c r="EH5" s="525"/>
      <c r="EI5" s="526" t="s">
        <v>3019</v>
      </c>
      <c r="EJ5" s="529"/>
      <c r="EK5" s="530"/>
    </row>
    <row r="6" spans="1:141" ht="13.5" customHeight="1" x14ac:dyDescent="0.2">
      <c r="A6" s="248" t="s">
        <v>2894</v>
      </c>
      <c r="B6" s="247" t="s">
        <v>27</v>
      </c>
      <c r="C6" s="18" t="s">
        <v>2</v>
      </c>
      <c r="D6" s="19" t="s">
        <v>3</v>
      </c>
      <c r="E6" s="17" t="s">
        <v>0</v>
      </c>
      <c r="F6" s="18" t="s">
        <v>2</v>
      </c>
      <c r="G6" s="19" t="s">
        <v>3</v>
      </c>
      <c r="H6" s="17" t="s">
        <v>0</v>
      </c>
      <c r="I6" s="18" t="s">
        <v>2</v>
      </c>
      <c r="J6" s="19" t="s">
        <v>3</v>
      </c>
      <c r="K6" s="17" t="s">
        <v>0</v>
      </c>
      <c r="L6" s="18" t="s">
        <v>2</v>
      </c>
      <c r="M6" s="19" t="s">
        <v>3</v>
      </c>
      <c r="N6" s="17" t="s">
        <v>0</v>
      </c>
      <c r="O6" s="18" t="s">
        <v>2</v>
      </c>
      <c r="P6" s="19" t="s">
        <v>3</v>
      </c>
      <c r="Q6" s="17" t="s">
        <v>0</v>
      </c>
      <c r="R6" s="18" t="s">
        <v>2</v>
      </c>
      <c r="S6" s="19" t="s">
        <v>3</v>
      </c>
      <c r="T6" s="17" t="s">
        <v>0</v>
      </c>
      <c r="U6" s="18" t="s">
        <v>2</v>
      </c>
      <c r="V6" s="19" t="s">
        <v>3</v>
      </c>
      <c r="W6" s="17" t="s">
        <v>0</v>
      </c>
      <c r="X6" s="18" t="s">
        <v>2</v>
      </c>
      <c r="Y6" s="19" t="s">
        <v>3</v>
      </c>
      <c r="Z6" s="17" t="s">
        <v>0</v>
      </c>
      <c r="AA6" s="18" t="s">
        <v>2</v>
      </c>
      <c r="AB6" s="19" t="s">
        <v>3</v>
      </c>
      <c r="AC6" s="234" t="s">
        <v>0</v>
      </c>
      <c r="AD6" s="20" t="s">
        <v>2</v>
      </c>
      <c r="AE6" s="19" t="s">
        <v>3</v>
      </c>
      <c r="AF6" s="17" t="s">
        <v>0</v>
      </c>
      <c r="AG6" s="18" t="s">
        <v>2</v>
      </c>
      <c r="AH6" s="19" t="s">
        <v>3</v>
      </c>
      <c r="AI6" s="17" t="s">
        <v>0</v>
      </c>
      <c r="AJ6" s="18" t="s">
        <v>2</v>
      </c>
      <c r="AK6" s="19" t="s">
        <v>3</v>
      </c>
      <c r="AL6" s="17" t="s">
        <v>0</v>
      </c>
      <c r="AM6" s="18" t="s">
        <v>2</v>
      </c>
      <c r="AN6" s="19" t="s">
        <v>3</v>
      </c>
      <c r="AO6" s="17" t="s">
        <v>0</v>
      </c>
      <c r="AP6" s="18" t="s">
        <v>2</v>
      </c>
      <c r="AQ6" s="19" t="s">
        <v>3</v>
      </c>
      <c r="AR6" s="17" t="s">
        <v>0</v>
      </c>
      <c r="AS6" s="18" t="s">
        <v>2</v>
      </c>
      <c r="AT6" s="19" t="s">
        <v>3</v>
      </c>
      <c r="AU6" s="17" t="s">
        <v>0</v>
      </c>
      <c r="AV6" s="18" t="s">
        <v>2</v>
      </c>
      <c r="AW6" s="19" t="s">
        <v>3</v>
      </c>
      <c r="AX6" s="17" t="s">
        <v>0</v>
      </c>
      <c r="AY6" s="18" t="s">
        <v>2</v>
      </c>
      <c r="AZ6" s="19" t="s">
        <v>3</v>
      </c>
      <c r="BA6" s="17" t="s">
        <v>0</v>
      </c>
      <c r="BB6" s="18" t="s">
        <v>2</v>
      </c>
      <c r="BC6" s="19" t="s">
        <v>3</v>
      </c>
      <c r="BD6" s="17" t="s">
        <v>0</v>
      </c>
      <c r="BE6" s="18" t="s">
        <v>2</v>
      </c>
      <c r="BF6" s="19" t="s">
        <v>3</v>
      </c>
      <c r="BG6" s="17" t="s">
        <v>0</v>
      </c>
      <c r="BH6" s="18" t="s">
        <v>2</v>
      </c>
      <c r="BI6" s="20" t="s">
        <v>3</v>
      </c>
      <c r="BJ6" s="17" t="s">
        <v>0</v>
      </c>
      <c r="BK6" s="18" t="s">
        <v>2</v>
      </c>
      <c r="BL6" s="19" t="s">
        <v>3</v>
      </c>
      <c r="BM6" s="17" t="s">
        <v>0</v>
      </c>
      <c r="BN6" s="18" t="s">
        <v>2</v>
      </c>
      <c r="BO6" s="19" t="s">
        <v>3</v>
      </c>
      <c r="BP6" s="17" t="s">
        <v>0</v>
      </c>
      <c r="BQ6" s="18" t="s">
        <v>2</v>
      </c>
      <c r="BR6" s="19" t="s">
        <v>3</v>
      </c>
      <c r="BS6" s="419"/>
      <c r="BT6" s="417"/>
      <c r="BU6" s="224" t="s">
        <v>0</v>
      </c>
      <c r="BV6" s="18" t="s">
        <v>2</v>
      </c>
      <c r="BW6" s="19" t="s">
        <v>3</v>
      </c>
      <c r="BX6" s="17" t="s">
        <v>0</v>
      </c>
      <c r="BY6" s="18" t="s">
        <v>2</v>
      </c>
      <c r="BZ6" s="19" t="s">
        <v>3</v>
      </c>
      <c r="CA6" s="17" t="s">
        <v>0</v>
      </c>
      <c r="CB6" s="18" t="s">
        <v>2</v>
      </c>
      <c r="CC6" s="19" t="s">
        <v>3</v>
      </c>
      <c r="CD6" s="17" t="s">
        <v>0</v>
      </c>
      <c r="CE6" s="18" t="s">
        <v>2</v>
      </c>
      <c r="CF6" s="19" t="s">
        <v>3</v>
      </c>
      <c r="CG6" s="17" t="s">
        <v>0</v>
      </c>
      <c r="CH6" s="18" t="s">
        <v>2</v>
      </c>
      <c r="CI6" s="19" t="s">
        <v>3</v>
      </c>
      <c r="CJ6" s="17" t="s">
        <v>0</v>
      </c>
      <c r="CK6" s="18" t="s">
        <v>2</v>
      </c>
      <c r="CL6" s="19" t="s">
        <v>3</v>
      </c>
      <c r="CM6" s="17" t="s">
        <v>0</v>
      </c>
      <c r="CN6" s="18" t="s">
        <v>2</v>
      </c>
      <c r="CO6" s="19" t="s">
        <v>3</v>
      </c>
      <c r="CP6" s="17" t="s">
        <v>0</v>
      </c>
      <c r="CQ6" s="18" t="s">
        <v>2</v>
      </c>
      <c r="CR6" s="19" t="s">
        <v>3</v>
      </c>
      <c r="CS6" s="17" t="s">
        <v>0</v>
      </c>
      <c r="CT6" s="18" t="s">
        <v>2</v>
      </c>
      <c r="CU6" s="19" t="s">
        <v>3</v>
      </c>
      <c r="CV6" s="234" t="s">
        <v>27</v>
      </c>
      <c r="CW6" s="20" t="s">
        <v>2</v>
      </c>
      <c r="CX6" s="19" t="s">
        <v>3</v>
      </c>
      <c r="CY6" s="17" t="s">
        <v>0</v>
      </c>
      <c r="CZ6" s="18" t="s">
        <v>2</v>
      </c>
      <c r="DA6" s="19" t="s">
        <v>3</v>
      </c>
      <c r="DB6" s="17" t="s">
        <v>0</v>
      </c>
      <c r="DC6" s="18" t="s">
        <v>2</v>
      </c>
      <c r="DD6" s="19" t="s">
        <v>3</v>
      </c>
      <c r="DE6" s="17" t="s">
        <v>0</v>
      </c>
      <c r="DF6" s="18" t="s">
        <v>2</v>
      </c>
      <c r="DG6" s="19" t="s">
        <v>3</v>
      </c>
      <c r="DH6" s="17" t="s">
        <v>0</v>
      </c>
      <c r="DI6" s="18" t="s">
        <v>2</v>
      </c>
      <c r="DJ6" s="19" t="s">
        <v>3</v>
      </c>
      <c r="DK6" s="17" t="s">
        <v>0</v>
      </c>
      <c r="DL6" s="18" t="s">
        <v>2</v>
      </c>
      <c r="DM6" s="19" t="s">
        <v>3</v>
      </c>
      <c r="DN6" s="17" t="s">
        <v>0</v>
      </c>
      <c r="DO6" s="18" t="s">
        <v>2</v>
      </c>
      <c r="DP6" s="19" t="s">
        <v>3</v>
      </c>
      <c r="DQ6" s="17" t="s">
        <v>0</v>
      </c>
      <c r="DR6" s="18" t="s">
        <v>2</v>
      </c>
      <c r="DS6" s="19" t="s">
        <v>3</v>
      </c>
      <c r="DT6" s="17" t="s">
        <v>0</v>
      </c>
      <c r="DU6" s="18" t="s">
        <v>2</v>
      </c>
      <c r="DV6" s="19" t="s">
        <v>3</v>
      </c>
      <c r="DW6" s="17" t="s">
        <v>0</v>
      </c>
      <c r="DX6" s="18" t="s">
        <v>2</v>
      </c>
      <c r="DY6" s="19" t="s">
        <v>3</v>
      </c>
      <c r="DZ6" s="17" t="s">
        <v>0</v>
      </c>
      <c r="EA6" s="18" t="s">
        <v>2</v>
      </c>
      <c r="EB6" s="19" t="s">
        <v>3</v>
      </c>
      <c r="EC6" s="17" t="s">
        <v>0</v>
      </c>
      <c r="ED6" s="18" t="s">
        <v>2</v>
      </c>
      <c r="EE6" s="19" t="s">
        <v>3</v>
      </c>
      <c r="EF6" s="17" t="s">
        <v>0</v>
      </c>
      <c r="EG6" s="18" t="s">
        <v>2</v>
      </c>
      <c r="EH6" s="19" t="s">
        <v>3</v>
      </c>
      <c r="EI6" s="17" t="s">
        <v>0</v>
      </c>
      <c r="EJ6" s="18" t="s">
        <v>2</v>
      </c>
      <c r="EK6" s="19" t="s">
        <v>3</v>
      </c>
    </row>
    <row r="7" spans="1:141" ht="13.5" customHeight="1" x14ac:dyDescent="0.2">
      <c r="A7" s="236" t="s">
        <v>1</v>
      </c>
      <c r="B7" s="122">
        <v>0</v>
      </c>
      <c r="C7" s="123">
        <v>0</v>
      </c>
      <c r="D7" s="196">
        <v>0</v>
      </c>
      <c r="E7" s="122">
        <v>0</v>
      </c>
      <c r="F7" s="123">
        <v>0</v>
      </c>
      <c r="G7" s="196">
        <v>0</v>
      </c>
      <c r="H7" s="122">
        <v>0</v>
      </c>
      <c r="I7" s="123">
        <v>0</v>
      </c>
      <c r="J7" s="196">
        <v>0</v>
      </c>
      <c r="K7" s="122">
        <v>0</v>
      </c>
      <c r="L7" s="123">
        <v>0</v>
      </c>
      <c r="M7" s="196">
        <v>0</v>
      </c>
      <c r="N7" s="122">
        <v>0</v>
      </c>
      <c r="O7" s="124">
        <v>0</v>
      </c>
      <c r="P7" s="196">
        <v>0</v>
      </c>
      <c r="Q7" s="122">
        <v>0</v>
      </c>
      <c r="R7" s="124">
        <v>0</v>
      </c>
      <c r="S7" s="196">
        <v>0</v>
      </c>
      <c r="T7" s="122">
        <v>0</v>
      </c>
      <c r="U7" s="124">
        <v>0</v>
      </c>
      <c r="V7" s="196">
        <v>0</v>
      </c>
      <c r="W7" s="122">
        <v>0</v>
      </c>
      <c r="X7" s="124">
        <v>0</v>
      </c>
      <c r="Y7" s="196">
        <v>0</v>
      </c>
      <c r="Z7" s="122">
        <v>0</v>
      </c>
      <c r="AA7" s="124">
        <v>0</v>
      </c>
      <c r="AB7" s="196">
        <v>0</v>
      </c>
      <c r="AC7" s="122">
        <v>23.7</v>
      </c>
      <c r="AD7" s="124">
        <v>48.7</v>
      </c>
      <c r="AE7" s="196">
        <v>0</v>
      </c>
      <c r="AF7" s="122">
        <v>0</v>
      </c>
      <c r="AG7" s="124">
        <v>0</v>
      </c>
      <c r="AH7" s="196">
        <v>0</v>
      </c>
      <c r="AI7" s="122">
        <v>0</v>
      </c>
      <c r="AJ7" s="124">
        <v>0</v>
      </c>
      <c r="AK7" s="196">
        <v>0</v>
      </c>
      <c r="AL7" s="122">
        <v>0</v>
      </c>
      <c r="AM7" s="124">
        <v>0</v>
      </c>
      <c r="AN7" s="196">
        <v>0</v>
      </c>
      <c r="AO7" s="122">
        <v>0</v>
      </c>
      <c r="AP7" s="123">
        <v>0</v>
      </c>
      <c r="AQ7" s="196">
        <v>0</v>
      </c>
      <c r="AR7" s="124">
        <v>0</v>
      </c>
      <c r="AS7" s="124">
        <v>0</v>
      </c>
      <c r="AT7" s="306">
        <v>0</v>
      </c>
      <c r="AU7" s="124">
        <v>0</v>
      </c>
      <c r="AV7" s="124">
        <v>0</v>
      </c>
      <c r="AW7" s="306">
        <v>0</v>
      </c>
      <c r="AX7" s="124">
        <v>0</v>
      </c>
      <c r="AY7" s="124">
        <v>0</v>
      </c>
      <c r="AZ7" s="306">
        <v>0</v>
      </c>
      <c r="BA7" s="124">
        <v>0</v>
      </c>
      <c r="BB7" s="124">
        <v>0</v>
      </c>
      <c r="BC7" s="124">
        <v>0</v>
      </c>
      <c r="BD7" s="377">
        <v>0</v>
      </c>
      <c r="BE7" s="378">
        <v>0</v>
      </c>
      <c r="BF7" s="124">
        <v>0</v>
      </c>
      <c r="BG7" s="377">
        <v>0</v>
      </c>
      <c r="BH7" s="378">
        <v>0</v>
      </c>
      <c r="BI7" s="124">
        <v>0</v>
      </c>
      <c r="BJ7" s="122">
        <v>0</v>
      </c>
      <c r="BK7" s="124">
        <v>0</v>
      </c>
      <c r="BL7" s="196">
        <v>0</v>
      </c>
      <c r="BM7" s="122">
        <v>0</v>
      </c>
      <c r="BN7" s="124">
        <v>0</v>
      </c>
      <c r="BO7" s="196">
        <v>0</v>
      </c>
      <c r="BP7" s="239">
        <v>1.1000000000000001</v>
      </c>
      <c r="BQ7" s="214">
        <v>2.2000000000000002</v>
      </c>
      <c r="BR7" s="240">
        <v>0</v>
      </c>
      <c r="BS7" s="214"/>
      <c r="BT7" s="240"/>
      <c r="BU7" s="127">
        <v>0</v>
      </c>
      <c r="BV7" s="126">
        <v>0</v>
      </c>
      <c r="BW7" s="128">
        <v>0</v>
      </c>
      <c r="BX7" s="125">
        <v>0</v>
      </c>
      <c r="BY7" s="126">
        <v>0</v>
      </c>
      <c r="BZ7" s="128">
        <v>0</v>
      </c>
      <c r="CA7" s="125">
        <v>0</v>
      </c>
      <c r="CB7" s="126">
        <v>0</v>
      </c>
      <c r="CC7" s="128">
        <v>0</v>
      </c>
      <c r="CD7" s="125">
        <v>0</v>
      </c>
      <c r="CE7" s="126">
        <v>0</v>
      </c>
      <c r="CF7" s="128">
        <v>0</v>
      </c>
      <c r="CG7" s="125">
        <v>0</v>
      </c>
      <c r="CH7" s="127">
        <v>0</v>
      </c>
      <c r="CI7" s="128">
        <v>0</v>
      </c>
      <c r="CJ7" s="125">
        <v>0</v>
      </c>
      <c r="CK7" s="127">
        <v>0</v>
      </c>
      <c r="CL7" s="128">
        <v>0</v>
      </c>
      <c r="CM7" s="125">
        <v>0</v>
      </c>
      <c r="CN7" s="127">
        <v>0</v>
      </c>
      <c r="CO7" s="128">
        <v>0</v>
      </c>
      <c r="CP7" s="125">
        <v>0</v>
      </c>
      <c r="CQ7" s="127">
        <v>0</v>
      </c>
      <c r="CR7" s="128">
        <v>0</v>
      </c>
      <c r="CS7" s="125">
        <v>0</v>
      </c>
      <c r="CT7" s="127">
        <v>0</v>
      </c>
      <c r="CU7" s="128">
        <v>0</v>
      </c>
      <c r="CV7" s="125">
        <v>1</v>
      </c>
      <c r="CW7" s="127">
        <v>1</v>
      </c>
      <c r="CX7" s="128">
        <v>0</v>
      </c>
      <c r="CY7" s="125">
        <v>0</v>
      </c>
      <c r="CZ7" s="127">
        <v>0</v>
      </c>
      <c r="DA7" s="128">
        <v>0</v>
      </c>
      <c r="DB7" s="125">
        <v>0</v>
      </c>
      <c r="DC7" s="127">
        <v>0</v>
      </c>
      <c r="DD7" s="128">
        <v>0</v>
      </c>
      <c r="DE7" s="125">
        <v>0</v>
      </c>
      <c r="DF7" s="127">
        <v>0</v>
      </c>
      <c r="DG7" s="128">
        <v>0</v>
      </c>
      <c r="DH7" s="125">
        <v>0</v>
      </c>
      <c r="DI7" s="126">
        <v>0</v>
      </c>
      <c r="DJ7" s="128">
        <v>0</v>
      </c>
      <c r="DK7" s="127">
        <v>0</v>
      </c>
      <c r="DL7" s="127">
        <v>0</v>
      </c>
      <c r="DM7" s="120">
        <v>0</v>
      </c>
      <c r="DN7" s="23">
        <v>0</v>
      </c>
      <c r="DO7" s="23">
        <v>0</v>
      </c>
      <c r="DP7" s="302">
        <v>0</v>
      </c>
      <c r="DQ7" s="23">
        <v>0</v>
      </c>
      <c r="DR7" s="23">
        <v>0</v>
      </c>
      <c r="DS7" s="364">
        <v>0</v>
      </c>
      <c r="DT7" s="23">
        <v>0</v>
      </c>
      <c r="DU7" s="23">
        <v>0</v>
      </c>
      <c r="DV7" s="23">
        <v>0</v>
      </c>
      <c r="DW7" s="379">
        <v>0</v>
      </c>
      <c r="DX7" s="380">
        <v>0</v>
      </c>
      <c r="DY7" s="364">
        <v>0</v>
      </c>
      <c r="DZ7" s="379">
        <v>0</v>
      </c>
      <c r="EA7" s="380">
        <v>0</v>
      </c>
      <c r="EB7" s="364">
        <v>0</v>
      </c>
      <c r="EC7" s="23">
        <v>0</v>
      </c>
      <c r="ED7" s="23">
        <v>0</v>
      </c>
      <c r="EE7" s="364">
        <v>0</v>
      </c>
      <c r="EF7" s="23">
        <v>0</v>
      </c>
      <c r="EG7" s="23">
        <v>0</v>
      </c>
      <c r="EH7" s="23">
        <v>0</v>
      </c>
      <c r="EI7" s="232">
        <v>1</v>
      </c>
      <c r="EJ7" s="208">
        <v>1</v>
      </c>
      <c r="EK7" s="229">
        <v>0</v>
      </c>
    </row>
    <row r="8" spans="1:141" ht="13.5" customHeight="1" x14ac:dyDescent="0.2">
      <c r="A8" s="237" t="s">
        <v>5</v>
      </c>
      <c r="B8" s="122">
        <v>0</v>
      </c>
      <c r="C8" s="123">
        <v>0</v>
      </c>
      <c r="D8" s="196">
        <v>0</v>
      </c>
      <c r="E8" s="122">
        <v>0</v>
      </c>
      <c r="F8" s="123">
        <v>0</v>
      </c>
      <c r="G8" s="196">
        <v>0</v>
      </c>
      <c r="H8" s="122">
        <v>0</v>
      </c>
      <c r="I8" s="123">
        <v>0</v>
      </c>
      <c r="J8" s="196">
        <v>0</v>
      </c>
      <c r="K8" s="122">
        <v>0</v>
      </c>
      <c r="L8" s="123">
        <v>0</v>
      </c>
      <c r="M8" s="196">
        <v>0</v>
      </c>
      <c r="N8" s="122">
        <v>0</v>
      </c>
      <c r="O8" s="124">
        <v>0</v>
      </c>
      <c r="P8" s="196">
        <v>0</v>
      </c>
      <c r="Q8" s="122">
        <v>0</v>
      </c>
      <c r="R8" s="124">
        <v>0</v>
      </c>
      <c r="S8" s="196">
        <v>0</v>
      </c>
      <c r="T8" s="122">
        <v>0</v>
      </c>
      <c r="U8" s="124">
        <v>0</v>
      </c>
      <c r="V8" s="196">
        <v>0</v>
      </c>
      <c r="W8" s="122">
        <v>0</v>
      </c>
      <c r="X8" s="124">
        <v>0</v>
      </c>
      <c r="Y8" s="196">
        <v>0</v>
      </c>
      <c r="Z8" s="122">
        <v>0</v>
      </c>
      <c r="AA8" s="124">
        <v>0</v>
      </c>
      <c r="AB8" s="196">
        <v>0</v>
      </c>
      <c r="AC8" s="122">
        <v>0</v>
      </c>
      <c r="AD8" s="124">
        <v>0</v>
      </c>
      <c r="AE8" s="196">
        <v>0</v>
      </c>
      <c r="AF8" s="122">
        <v>0</v>
      </c>
      <c r="AG8" s="124">
        <v>0</v>
      </c>
      <c r="AH8" s="196">
        <v>0</v>
      </c>
      <c r="AI8" s="122">
        <v>0</v>
      </c>
      <c r="AJ8" s="124">
        <v>0</v>
      </c>
      <c r="AK8" s="196">
        <v>0</v>
      </c>
      <c r="AL8" s="122">
        <v>0</v>
      </c>
      <c r="AM8" s="124">
        <v>0</v>
      </c>
      <c r="AN8" s="196">
        <v>0</v>
      </c>
      <c r="AO8" s="122">
        <v>0</v>
      </c>
      <c r="AP8" s="123">
        <v>0</v>
      </c>
      <c r="AQ8" s="196">
        <v>0</v>
      </c>
      <c r="AR8" s="124">
        <v>0</v>
      </c>
      <c r="AS8" s="124">
        <v>0</v>
      </c>
      <c r="AT8" s="196">
        <v>0</v>
      </c>
      <c r="AU8" s="124">
        <v>0</v>
      </c>
      <c r="AV8" s="124">
        <v>0</v>
      </c>
      <c r="AW8" s="196">
        <v>0</v>
      </c>
      <c r="AX8" s="124">
        <v>0</v>
      </c>
      <c r="AY8" s="124">
        <v>0</v>
      </c>
      <c r="AZ8" s="196">
        <v>0</v>
      </c>
      <c r="BA8" s="124">
        <v>0</v>
      </c>
      <c r="BB8" s="124">
        <v>0</v>
      </c>
      <c r="BC8" s="124">
        <v>0</v>
      </c>
      <c r="BD8" s="122">
        <v>0</v>
      </c>
      <c r="BE8" s="124">
        <v>0</v>
      </c>
      <c r="BF8" s="124">
        <v>0</v>
      </c>
      <c r="BG8" s="122">
        <v>0</v>
      </c>
      <c r="BH8" s="124">
        <v>0</v>
      </c>
      <c r="BI8" s="124">
        <v>0</v>
      </c>
      <c r="BJ8" s="122">
        <v>0</v>
      </c>
      <c r="BK8" s="124">
        <v>0</v>
      </c>
      <c r="BL8" s="196">
        <v>0</v>
      </c>
      <c r="BM8" s="122">
        <v>0</v>
      </c>
      <c r="BN8" s="124">
        <v>0</v>
      </c>
      <c r="BO8" s="196">
        <v>0</v>
      </c>
      <c r="BP8" s="239">
        <v>0</v>
      </c>
      <c r="BQ8" s="214">
        <v>0</v>
      </c>
      <c r="BR8" s="240">
        <v>0</v>
      </c>
      <c r="BS8" s="214"/>
      <c r="BT8" s="240"/>
      <c r="BU8" s="127">
        <v>0</v>
      </c>
      <c r="BV8" s="126">
        <v>0</v>
      </c>
      <c r="BW8" s="128">
        <v>0</v>
      </c>
      <c r="BX8" s="125">
        <v>0</v>
      </c>
      <c r="BY8" s="126">
        <v>0</v>
      </c>
      <c r="BZ8" s="128">
        <v>0</v>
      </c>
      <c r="CA8" s="125">
        <v>0</v>
      </c>
      <c r="CB8" s="126">
        <v>0</v>
      </c>
      <c r="CC8" s="128">
        <v>0</v>
      </c>
      <c r="CD8" s="125">
        <v>0</v>
      </c>
      <c r="CE8" s="126">
        <v>0</v>
      </c>
      <c r="CF8" s="128">
        <v>0</v>
      </c>
      <c r="CG8" s="125">
        <v>0</v>
      </c>
      <c r="CH8" s="127">
        <v>0</v>
      </c>
      <c r="CI8" s="128">
        <v>0</v>
      </c>
      <c r="CJ8" s="125">
        <v>0</v>
      </c>
      <c r="CK8" s="127">
        <v>0</v>
      </c>
      <c r="CL8" s="128">
        <v>0</v>
      </c>
      <c r="CM8" s="125">
        <v>0</v>
      </c>
      <c r="CN8" s="127">
        <v>0</v>
      </c>
      <c r="CO8" s="128">
        <v>0</v>
      </c>
      <c r="CP8" s="125">
        <v>0</v>
      </c>
      <c r="CQ8" s="127">
        <v>0</v>
      </c>
      <c r="CR8" s="128">
        <v>0</v>
      </c>
      <c r="CS8" s="125">
        <v>0</v>
      </c>
      <c r="CT8" s="127">
        <v>0</v>
      </c>
      <c r="CU8" s="128">
        <v>0</v>
      </c>
      <c r="CV8" s="125">
        <v>0</v>
      </c>
      <c r="CW8" s="127">
        <v>0</v>
      </c>
      <c r="CX8" s="128">
        <v>0</v>
      </c>
      <c r="CY8" s="125">
        <v>0</v>
      </c>
      <c r="CZ8" s="127">
        <v>0</v>
      </c>
      <c r="DA8" s="128">
        <v>0</v>
      </c>
      <c r="DB8" s="125">
        <v>0</v>
      </c>
      <c r="DC8" s="127">
        <v>0</v>
      </c>
      <c r="DD8" s="128">
        <v>0</v>
      </c>
      <c r="DE8" s="125">
        <v>0</v>
      </c>
      <c r="DF8" s="127">
        <v>0</v>
      </c>
      <c r="DG8" s="128">
        <v>0</v>
      </c>
      <c r="DH8" s="125">
        <v>0</v>
      </c>
      <c r="DI8" s="126">
        <v>0</v>
      </c>
      <c r="DJ8" s="128">
        <v>0</v>
      </c>
      <c r="DK8" s="127">
        <v>0</v>
      </c>
      <c r="DL8" s="127">
        <v>0</v>
      </c>
      <c r="DM8" s="128">
        <v>0</v>
      </c>
      <c r="DN8" s="23">
        <v>0</v>
      </c>
      <c r="DO8" s="23">
        <v>0</v>
      </c>
      <c r="DP8" s="302">
        <v>0</v>
      </c>
      <c r="DQ8" s="23">
        <v>0</v>
      </c>
      <c r="DR8" s="23">
        <v>0</v>
      </c>
      <c r="DS8" s="302">
        <v>0</v>
      </c>
      <c r="DT8" s="23">
        <v>0</v>
      </c>
      <c r="DU8" s="23">
        <v>0</v>
      </c>
      <c r="DV8" s="23">
        <v>0</v>
      </c>
      <c r="DW8" s="381">
        <v>0</v>
      </c>
      <c r="DX8" s="23">
        <v>0</v>
      </c>
      <c r="DY8" s="302">
        <v>0</v>
      </c>
      <c r="DZ8" s="381">
        <v>0</v>
      </c>
      <c r="EA8" s="23">
        <v>0</v>
      </c>
      <c r="EB8" s="302">
        <v>0</v>
      </c>
      <c r="EC8" s="23">
        <v>0</v>
      </c>
      <c r="ED8" s="23">
        <v>0</v>
      </c>
      <c r="EE8" s="302">
        <v>0</v>
      </c>
      <c r="EF8" s="23">
        <v>0</v>
      </c>
      <c r="EG8" s="23">
        <v>0</v>
      </c>
      <c r="EH8" s="23">
        <v>0</v>
      </c>
      <c r="EI8" s="232">
        <v>0</v>
      </c>
      <c r="EJ8" s="208">
        <v>0</v>
      </c>
      <c r="EK8" s="229">
        <v>0</v>
      </c>
    </row>
    <row r="9" spans="1:141" ht="13.5" customHeight="1" x14ac:dyDescent="0.2">
      <c r="A9" s="237" t="s">
        <v>4</v>
      </c>
      <c r="B9" s="122">
        <v>0</v>
      </c>
      <c r="C9" s="123">
        <v>0</v>
      </c>
      <c r="D9" s="196">
        <v>0</v>
      </c>
      <c r="E9" s="122">
        <v>0</v>
      </c>
      <c r="F9" s="123">
        <v>0</v>
      </c>
      <c r="G9" s="196">
        <v>0</v>
      </c>
      <c r="H9" s="122">
        <v>0</v>
      </c>
      <c r="I9" s="123">
        <v>0</v>
      </c>
      <c r="J9" s="196">
        <v>0</v>
      </c>
      <c r="K9" s="122">
        <v>0</v>
      </c>
      <c r="L9" s="123">
        <v>0</v>
      </c>
      <c r="M9" s="196">
        <v>0</v>
      </c>
      <c r="N9" s="122">
        <v>0</v>
      </c>
      <c r="O9" s="124">
        <v>0</v>
      </c>
      <c r="P9" s="196">
        <v>0</v>
      </c>
      <c r="Q9" s="122">
        <v>0</v>
      </c>
      <c r="R9" s="124">
        <v>0</v>
      </c>
      <c r="S9" s="196">
        <v>0</v>
      </c>
      <c r="T9" s="122">
        <v>0</v>
      </c>
      <c r="U9" s="124">
        <v>0</v>
      </c>
      <c r="V9" s="196">
        <v>0</v>
      </c>
      <c r="W9" s="122">
        <v>0</v>
      </c>
      <c r="X9" s="124">
        <v>0</v>
      </c>
      <c r="Y9" s="196">
        <v>0</v>
      </c>
      <c r="Z9" s="122">
        <v>0</v>
      </c>
      <c r="AA9" s="124">
        <v>0</v>
      </c>
      <c r="AB9" s="196">
        <v>0</v>
      </c>
      <c r="AC9" s="122">
        <v>0</v>
      </c>
      <c r="AD9" s="124">
        <v>0</v>
      </c>
      <c r="AE9" s="196">
        <v>0</v>
      </c>
      <c r="AF9" s="122">
        <v>0</v>
      </c>
      <c r="AG9" s="124">
        <v>0</v>
      </c>
      <c r="AH9" s="196">
        <v>0</v>
      </c>
      <c r="AI9" s="122">
        <v>4.4000000000000004</v>
      </c>
      <c r="AJ9" s="124">
        <v>0</v>
      </c>
      <c r="AK9" s="196">
        <v>8.6</v>
      </c>
      <c r="AL9" s="122">
        <v>0</v>
      </c>
      <c r="AM9" s="124">
        <v>0</v>
      </c>
      <c r="AN9" s="196">
        <v>0</v>
      </c>
      <c r="AO9" s="122">
        <v>0</v>
      </c>
      <c r="AP9" s="123">
        <v>0</v>
      </c>
      <c r="AQ9" s="196">
        <v>0</v>
      </c>
      <c r="AR9" s="124">
        <v>0</v>
      </c>
      <c r="AS9" s="124">
        <v>0</v>
      </c>
      <c r="AT9" s="196">
        <v>0</v>
      </c>
      <c r="AU9" s="124">
        <v>0</v>
      </c>
      <c r="AV9" s="124">
        <v>0</v>
      </c>
      <c r="AW9" s="196">
        <v>0</v>
      </c>
      <c r="AX9" s="124">
        <v>0</v>
      </c>
      <c r="AY9" s="124">
        <v>0</v>
      </c>
      <c r="AZ9" s="196">
        <v>0</v>
      </c>
      <c r="BA9" s="124">
        <v>0</v>
      </c>
      <c r="BB9" s="124">
        <v>0</v>
      </c>
      <c r="BC9" s="124">
        <v>0</v>
      </c>
      <c r="BD9" s="122">
        <v>0</v>
      </c>
      <c r="BE9" s="124">
        <v>0</v>
      </c>
      <c r="BF9" s="124">
        <v>0</v>
      </c>
      <c r="BG9" s="122">
        <v>0</v>
      </c>
      <c r="BH9" s="124">
        <v>0</v>
      </c>
      <c r="BI9" s="124">
        <v>0</v>
      </c>
      <c r="BJ9" s="122">
        <v>0</v>
      </c>
      <c r="BK9" s="124">
        <v>0</v>
      </c>
      <c r="BL9" s="196">
        <v>0</v>
      </c>
      <c r="BM9" s="122">
        <v>0</v>
      </c>
      <c r="BN9" s="124">
        <v>0</v>
      </c>
      <c r="BO9" s="196">
        <v>0</v>
      </c>
      <c r="BP9" s="239">
        <v>0.2</v>
      </c>
      <c r="BQ9" s="214">
        <v>0</v>
      </c>
      <c r="BR9" s="240">
        <v>0.4</v>
      </c>
      <c r="BS9" s="214"/>
      <c r="BT9" s="240"/>
      <c r="BU9" s="127">
        <v>0</v>
      </c>
      <c r="BV9" s="126">
        <v>0</v>
      </c>
      <c r="BW9" s="128">
        <v>0</v>
      </c>
      <c r="BX9" s="125">
        <v>0</v>
      </c>
      <c r="BY9" s="126">
        <v>0</v>
      </c>
      <c r="BZ9" s="128">
        <v>0</v>
      </c>
      <c r="CA9" s="125">
        <v>0</v>
      </c>
      <c r="CB9" s="126">
        <v>0</v>
      </c>
      <c r="CC9" s="128">
        <v>0</v>
      </c>
      <c r="CD9" s="125">
        <v>0</v>
      </c>
      <c r="CE9" s="126">
        <v>0</v>
      </c>
      <c r="CF9" s="128">
        <v>0</v>
      </c>
      <c r="CG9" s="125">
        <v>0</v>
      </c>
      <c r="CH9" s="127">
        <v>0</v>
      </c>
      <c r="CI9" s="128">
        <v>0</v>
      </c>
      <c r="CJ9" s="125">
        <v>0</v>
      </c>
      <c r="CK9" s="127">
        <v>0</v>
      </c>
      <c r="CL9" s="128">
        <v>0</v>
      </c>
      <c r="CM9" s="125">
        <v>0</v>
      </c>
      <c r="CN9" s="127">
        <v>0</v>
      </c>
      <c r="CO9" s="128">
        <v>0</v>
      </c>
      <c r="CP9" s="125">
        <v>0</v>
      </c>
      <c r="CQ9" s="127">
        <v>0</v>
      </c>
      <c r="CR9" s="128">
        <v>0</v>
      </c>
      <c r="CS9" s="125">
        <v>0</v>
      </c>
      <c r="CT9" s="127">
        <v>0</v>
      </c>
      <c r="CU9" s="128">
        <v>0</v>
      </c>
      <c r="CV9" s="125">
        <v>0</v>
      </c>
      <c r="CW9" s="127">
        <v>0</v>
      </c>
      <c r="CX9" s="128">
        <v>0</v>
      </c>
      <c r="CY9" s="125">
        <v>0</v>
      </c>
      <c r="CZ9" s="127">
        <v>0</v>
      </c>
      <c r="DA9" s="128">
        <v>0</v>
      </c>
      <c r="DB9" s="125">
        <v>1</v>
      </c>
      <c r="DC9" s="127">
        <v>0</v>
      </c>
      <c r="DD9" s="128">
        <v>1</v>
      </c>
      <c r="DE9" s="125">
        <v>0</v>
      </c>
      <c r="DF9" s="127">
        <v>0</v>
      </c>
      <c r="DG9" s="128">
        <v>0</v>
      </c>
      <c r="DH9" s="125">
        <v>0</v>
      </c>
      <c r="DI9" s="126">
        <v>0</v>
      </c>
      <c r="DJ9" s="128">
        <v>0</v>
      </c>
      <c r="DK9" s="127">
        <v>0</v>
      </c>
      <c r="DL9" s="127">
        <v>0</v>
      </c>
      <c r="DM9" s="128">
        <v>0</v>
      </c>
      <c r="DN9" s="23">
        <v>0</v>
      </c>
      <c r="DO9" s="23">
        <v>0</v>
      </c>
      <c r="DP9" s="302">
        <v>0</v>
      </c>
      <c r="DQ9" s="23">
        <v>0</v>
      </c>
      <c r="DR9" s="23">
        <v>0</v>
      </c>
      <c r="DS9" s="302">
        <v>0</v>
      </c>
      <c r="DT9" s="23">
        <v>0</v>
      </c>
      <c r="DU9" s="23">
        <v>0</v>
      </c>
      <c r="DV9" s="23">
        <v>0</v>
      </c>
      <c r="DW9" s="381">
        <v>0</v>
      </c>
      <c r="DX9" s="23">
        <v>0</v>
      </c>
      <c r="DY9" s="302">
        <v>0</v>
      </c>
      <c r="DZ9" s="381">
        <v>0</v>
      </c>
      <c r="EA9" s="23">
        <v>0</v>
      </c>
      <c r="EB9" s="302">
        <v>0</v>
      </c>
      <c r="EC9" s="23">
        <v>0</v>
      </c>
      <c r="ED9" s="23">
        <v>0</v>
      </c>
      <c r="EE9" s="302">
        <v>0</v>
      </c>
      <c r="EF9" s="23">
        <v>0</v>
      </c>
      <c r="EG9" s="23">
        <v>0</v>
      </c>
      <c r="EH9" s="23">
        <v>0</v>
      </c>
      <c r="EI9" s="232">
        <v>1</v>
      </c>
      <c r="EJ9" s="208">
        <v>0</v>
      </c>
      <c r="EK9" s="229">
        <v>1</v>
      </c>
    </row>
    <row r="10" spans="1:141" ht="13.5" customHeight="1" x14ac:dyDescent="0.2">
      <c r="A10" s="237" t="s">
        <v>6</v>
      </c>
      <c r="B10" s="122">
        <v>0</v>
      </c>
      <c r="C10" s="123">
        <v>0</v>
      </c>
      <c r="D10" s="196">
        <v>0</v>
      </c>
      <c r="E10" s="122">
        <v>0</v>
      </c>
      <c r="F10" s="123">
        <v>0</v>
      </c>
      <c r="G10" s="196">
        <v>0</v>
      </c>
      <c r="H10" s="122">
        <v>0</v>
      </c>
      <c r="I10" s="123">
        <v>0</v>
      </c>
      <c r="J10" s="196">
        <v>0</v>
      </c>
      <c r="K10" s="122">
        <v>0</v>
      </c>
      <c r="L10" s="123">
        <v>0</v>
      </c>
      <c r="M10" s="196">
        <v>0</v>
      </c>
      <c r="N10" s="122">
        <v>0</v>
      </c>
      <c r="O10" s="124">
        <v>0</v>
      </c>
      <c r="P10" s="196">
        <v>0</v>
      </c>
      <c r="Q10" s="122">
        <v>0</v>
      </c>
      <c r="R10" s="124">
        <v>0</v>
      </c>
      <c r="S10" s="196">
        <v>0</v>
      </c>
      <c r="T10" s="122">
        <v>0</v>
      </c>
      <c r="U10" s="124">
        <v>0</v>
      </c>
      <c r="V10" s="196">
        <v>0</v>
      </c>
      <c r="W10" s="122">
        <v>0</v>
      </c>
      <c r="X10" s="124">
        <v>0</v>
      </c>
      <c r="Y10" s="196">
        <v>0</v>
      </c>
      <c r="Z10" s="122">
        <v>0</v>
      </c>
      <c r="AA10" s="124">
        <v>0</v>
      </c>
      <c r="AB10" s="196">
        <v>0</v>
      </c>
      <c r="AC10" s="122">
        <v>0</v>
      </c>
      <c r="AD10" s="124">
        <v>0</v>
      </c>
      <c r="AE10" s="196">
        <v>0</v>
      </c>
      <c r="AF10" s="122">
        <v>0</v>
      </c>
      <c r="AG10" s="124">
        <v>0</v>
      </c>
      <c r="AH10" s="196">
        <v>0</v>
      </c>
      <c r="AI10" s="122">
        <v>0</v>
      </c>
      <c r="AJ10" s="124">
        <v>0</v>
      </c>
      <c r="AK10" s="196">
        <v>0</v>
      </c>
      <c r="AL10" s="122">
        <v>3.9</v>
      </c>
      <c r="AM10" s="124">
        <v>8</v>
      </c>
      <c r="AN10" s="196">
        <v>0</v>
      </c>
      <c r="AO10" s="122">
        <v>0</v>
      </c>
      <c r="AP10" s="123">
        <v>0</v>
      </c>
      <c r="AQ10" s="196">
        <v>0</v>
      </c>
      <c r="AR10" s="124">
        <v>0</v>
      </c>
      <c r="AS10" s="124">
        <v>0</v>
      </c>
      <c r="AT10" s="196">
        <v>0</v>
      </c>
      <c r="AU10" s="124">
        <v>0</v>
      </c>
      <c r="AV10" s="124">
        <v>0</v>
      </c>
      <c r="AW10" s="196">
        <v>0</v>
      </c>
      <c r="AX10" s="124">
        <v>0</v>
      </c>
      <c r="AY10" s="124">
        <v>0</v>
      </c>
      <c r="AZ10" s="196">
        <v>0</v>
      </c>
      <c r="BA10" s="124">
        <v>0</v>
      </c>
      <c r="BB10" s="124">
        <v>0</v>
      </c>
      <c r="BC10" s="124">
        <v>0</v>
      </c>
      <c r="BD10" s="122">
        <v>0</v>
      </c>
      <c r="BE10" s="124">
        <v>0</v>
      </c>
      <c r="BF10" s="124">
        <v>0</v>
      </c>
      <c r="BG10" s="122">
        <v>0</v>
      </c>
      <c r="BH10" s="124">
        <v>0</v>
      </c>
      <c r="BI10" s="124">
        <v>0</v>
      </c>
      <c r="BJ10" s="122">
        <v>0</v>
      </c>
      <c r="BK10" s="124">
        <v>0</v>
      </c>
      <c r="BL10" s="196">
        <v>0</v>
      </c>
      <c r="BM10" s="122">
        <v>0</v>
      </c>
      <c r="BN10" s="124">
        <v>0</v>
      </c>
      <c r="BO10" s="196">
        <v>0</v>
      </c>
      <c r="BP10" s="239">
        <v>0.2</v>
      </c>
      <c r="BQ10" s="214">
        <v>0.4</v>
      </c>
      <c r="BR10" s="240">
        <v>0</v>
      </c>
      <c r="BS10" s="214"/>
      <c r="BT10" s="240"/>
      <c r="BU10" s="127">
        <v>0</v>
      </c>
      <c r="BV10" s="126">
        <v>0</v>
      </c>
      <c r="BW10" s="128">
        <v>0</v>
      </c>
      <c r="BX10" s="125">
        <v>0</v>
      </c>
      <c r="BY10" s="126">
        <v>0</v>
      </c>
      <c r="BZ10" s="128">
        <v>0</v>
      </c>
      <c r="CA10" s="125">
        <v>0</v>
      </c>
      <c r="CB10" s="126">
        <v>0</v>
      </c>
      <c r="CC10" s="128">
        <v>0</v>
      </c>
      <c r="CD10" s="125">
        <v>0</v>
      </c>
      <c r="CE10" s="126">
        <v>0</v>
      </c>
      <c r="CF10" s="128">
        <v>0</v>
      </c>
      <c r="CG10" s="125">
        <v>0</v>
      </c>
      <c r="CH10" s="127">
        <v>0</v>
      </c>
      <c r="CI10" s="128">
        <v>0</v>
      </c>
      <c r="CJ10" s="125">
        <v>0</v>
      </c>
      <c r="CK10" s="127">
        <v>0</v>
      </c>
      <c r="CL10" s="128">
        <v>0</v>
      </c>
      <c r="CM10" s="125">
        <v>0</v>
      </c>
      <c r="CN10" s="127">
        <v>0</v>
      </c>
      <c r="CO10" s="128">
        <v>0</v>
      </c>
      <c r="CP10" s="125">
        <v>0</v>
      </c>
      <c r="CQ10" s="127">
        <v>0</v>
      </c>
      <c r="CR10" s="128">
        <v>0</v>
      </c>
      <c r="CS10" s="125">
        <v>0</v>
      </c>
      <c r="CT10" s="127">
        <v>0</v>
      </c>
      <c r="CU10" s="128">
        <v>0</v>
      </c>
      <c r="CV10" s="125">
        <v>0</v>
      </c>
      <c r="CW10" s="127">
        <v>0</v>
      </c>
      <c r="CX10" s="128">
        <v>0</v>
      </c>
      <c r="CY10" s="125">
        <v>0</v>
      </c>
      <c r="CZ10" s="127">
        <v>0</v>
      </c>
      <c r="DA10" s="128">
        <v>0</v>
      </c>
      <c r="DB10" s="125">
        <v>0</v>
      </c>
      <c r="DC10" s="127">
        <v>0</v>
      </c>
      <c r="DD10" s="128">
        <v>0</v>
      </c>
      <c r="DE10" s="125">
        <v>1</v>
      </c>
      <c r="DF10" s="127">
        <v>1</v>
      </c>
      <c r="DG10" s="128">
        <v>0</v>
      </c>
      <c r="DH10" s="125">
        <v>0</v>
      </c>
      <c r="DI10" s="126">
        <v>0</v>
      </c>
      <c r="DJ10" s="128">
        <v>0</v>
      </c>
      <c r="DK10" s="127">
        <v>0</v>
      </c>
      <c r="DL10" s="127">
        <v>0</v>
      </c>
      <c r="DM10" s="128">
        <v>0</v>
      </c>
      <c r="DN10" s="23">
        <v>0</v>
      </c>
      <c r="DO10" s="23">
        <v>0</v>
      </c>
      <c r="DP10" s="302">
        <v>0</v>
      </c>
      <c r="DQ10" s="23">
        <v>0</v>
      </c>
      <c r="DR10" s="23">
        <v>0</v>
      </c>
      <c r="DS10" s="302">
        <v>0</v>
      </c>
      <c r="DT10" s="23">
        <v>0</v>
      </c>
      <c r="DU10" s="23">
        <v>0</v>
      </c>
      <c r="DV10" s="23">
        <v>0</v>
      </c>
      <c r="DW10" s="381">
        <v>0</v>
      </c>
      <c r="DX10" s="23">
        <v>0</v>
      </c>
      <c r="DY10" s="302">
        <v>0</v>
      </c>
      <c r="DZ10" s="381">
        <v>0</v>
      </c>
      <c r="EA10" s="23">
        <v>0</v>
      </c>
      <c r="EB10" s="302">
        <v>0</v>
      </c>
      <c r="EC10" s="23">
        <v>0</v>
      </c>
      <c r="ED10" s="23">
        <v>0</v>
      </c>
      <c r="EE10" s="302">
        <v>0</v>
      </c>
      <c r="EF10" s="23">
        <v>0</v>
      </c>
      <c r="EG10" s="23">
        <v>0</v>
      </c>
      <c r="EH10" s="23">
        <v>0</v>
      </c>
      <c r="EI10" s="232">
        <v>1</v>
      </c>
      <c r="EJ10" s="208">
        <v>1</v>
      </c>
      <c r="EK10" s="229">
        <v>0</v>
      </c>
    </row>
    <row r="11" spans="1:141" ht="13.5" customHeight="1" x14ac:dyDescent="0.2">
      <c r="A11" s="237" t="s">
        <v>7</v>
      </c>
      <c r="B11" s="122">
        <v>0</v>
      </c>
      <c r="C11" s="123">
        <v>0</v>
      </c>
      <c r="D11" s="196">
        <v>0</v>
      </c>
      <c r="E11" s="122">
        <v>0</v>
      </c>
      <c r="F11" s="123">
        <v>0</v>
      </c>
      <c r="G11" s="196">
        <v>0</v>
      </c>
      <c r="H11" s="122">
        <v>0</v>
      </c>
      <c r="I11" s="123">
        <v>0</v>
      </c>
      <c r="J11" s="196">
        <v>0</v>
      </c>
      <c r="K11" s="122">
        <v>0</v>
      </c>
      <c r="L11" s="123">
        <v>0</v>
      </c>
      <c r="M11" s="196">
        <v>0</v>
      </c>
      <c r="N11" s="122">
        <v>0</v>
      </c>
      <c r="O11" s="124">
        <v>0</v>
      </c>
      <c r="P11" s="196">
        <v>0</v>
      </c>
      <c r="Q11" s="122">
        <v>0</v>
      </c>
      <c r="R11" s="124">
        <v>0</v>
      </c>
      <c r="S11" s="196">
        <v>0</v>
      </c>
      <c r="T11" s="122">
        <v>0</v>
      </c>
      <c r="U11" s="124">
        <v>0</v>
      </c>
      <c r="V11" s="196">
        <v>0</v>
      </c>
      <c r="W11" s="122">
        <v>0</v>
      </c>
      <c r="X11" s="124">
        <v>0</v>
      </c>
      <c r="Y11" s="196">
        <v>0</v>
      </c>
      <c r="Z11" s="122">
        <v>4.3</v>
      </c>
      <c r="AA11" s="124">
        <v>0</v>
      </c>
      <c r="AB11" s="196">
        <v>8.5</v>
      </c>
      <c r="AC11" s="122">
        <v>0</v>
      </c>
      <c r="AD11" s="124">
        <v>0</v>
      </c>
      <c r="AE11" s="196">
        <v>0</v>
      </c>
      <c r="AF11" s="122">
        <v>0</v>
      </c>
      <c r="AG11" s="124">
        <v>0</v>
      </c>
      <c r="AH11" s="196">
        <v>0</v>
      </c>
      <c r="AI11" s="122">
        <v>0</v>
      </c>
      <c r="AJ11" s="124">
        <v>0</v>
      </c>
      <c r="AK11" s="196">
        <v>0</v>
      </c>
      <c r="AL11" s="122">
        <v>0</v>
      </c>
      <c r="AM11" s="124">
        <v>0</v>
      </c>
      <c r="AN11" s="196">
        <v>0</v>
      </c>
      <c r="AO11" s="122">
        <v>0</v>
      </c>
      <c r="AP11" s="123">
        <v>0</v>
      </c>
      <c r="AQ11" s="196">
        <v>0</v>
      </c>
      <c r="AR11" s="124">
        <v>0</v>
      </c>
      <c r="AS11" s="124">
        <v>0</v>
      </c>
      <c r="AT11" s="196">
        <v>0</v>
      </c>
      <c r="AU11" s="124">
        <v>0</v>
      </c>
      <c r="AV11" s="124">
        <v>0</v>
      </c>
      <c r="AW11" s="196">
        <v>0</v>
      </c>
      <c r="AX11" s="124">
        <v>4.2</v>
      </c>
      <c r="AY11" s="124">
        <v>0</v>
      </c>
      <c r="AZ11" s="196">
        <v>8.1999999999999993</v>
      </c>
      <c r="BA11" s="124">
        <v>4.2</v>
      </c>
      <c r="BB11" s="124">
        <v>8.6</v>
      </c>
      <c r="BC11" s="124">
        <v>0</v>
      </c>
      <c r="BD11" s="122">
        <v>0</v>
      </c>
      <c r="BE11" s="124">
        <v>0</v>
      </c>
      <c r="BF11" s="124">
        <v>0</v>
      </c>
      <c r="BG11" s="122">
        <v>4.2</v>
      </c>
      <c r="BH11" s="124">
        <v>8.5</v>
      </c>
      <c r="BI11" s="124">
        <v>0</v>
      </c>
      <c r="BJ11" s="122">
        <v>0</v>
      </c>
      <c r="BK11" s="124">
        <v>0</v>
      </c>
      <c r="BL11" s="196">
        <v>0</v>
      </c>
      <c r="BM11" s="122">
        <v>0</v>
      </c>
      <c r="BN11" s="124">
        <v>0</v>
      </c>
      <c r="BO11" s="196">
        <v>0</v>
      </c>
      <c r="BP11" s="239">
        <v>0.8</v>
      </c>
      <c r="BQ11" s="214">
        <v>0.8</v>
      </c>
      <c r="BR11" s="240">
        <v>0.8</v>
      </c>
      <c r="BS11" s="214"/>
      <c r="BT11" s="240"/>
      <c r="BU11" s="127">
        <v>0</v>
      </c>
      <c r="BV11" s="126">
        <v>0</v>
      </c>
      <c r="BW11" s="128">
        <v>0</v>
      </c>
      <c r="BX11" s="125">
        <v>0</v>
      </c>
      <c r="BY11" s="126">
        <v>0</v>
      </c>
      <c r="BZ11" s="128">
        <v>0</v>
      </c>
      <c r="CA11" s="125">
        <v>0</v>
      </c>
      <c r="CB11" s="126">
        <v>0</v>
      </c>
      <c r="CC11" s="128">
        <v>0</v>
      </c>
      <c r="CD11" s="125">
        <v>0</v>
      </c>
      <c r="CE11" s="126">
        <v>0</v>
      </c>
      <c r="CF11" s="128">
        <v>0</v>
      </c>
      <c r="CG11" s="125">
        <v>0</v>
      </c>
      <c r="CH11" s="127">
        <v>0</v>
      </c>
      <c r="CI11" s="128">
        <v>0</v>
      </c>
      <c r="CJ11" s="125">
        <v>0</v>
      </c>
      <c r="CK11" s="127">
        <v>0</v>
      </c>
      <c r="CL11" s="128">
        <v>0</v>
      </c>
      <c r="CM11" s="125">
        <v>0</v>
      </c>
      <c r="CN11" s="127">
        <v>0</v>
      </c>
      <c r="CO11" s="128">
        <v>0</v>
      </c>
      <c r="CP11" s="125">
        <v>0</v>
      </c>
      <c r="CQ11" s="127">
        <v>0</v>
      </c>
      <c r="CR11" s="128">
        <v>0</v>
      </c>
      <c r="CS11" s="125">
        <v>1</v>
      </c>
      <c r="CT11" s="127">
        <v>0</v>
      </c>
      <c r="CU11" s="128">
        <v>1</v>
      </c>
      <c r="CV11" s="125">
        <v>0</v>
      </c>
      <c r="CW11" s="127">
        <v>0</v>
      </c>
      <c r="CX11" s="128">
        <v>0</v>
      </c>
      <c r="CY11" s="125">
        <v>0</v>
      </c>
      <c r="CZ11" s="127">
        <v>0</v>
      </c>
      <c r="DA11" s="128">
        <v>0</v>
      </c>
      <c r="DB11" s="125">
        <v>0</v>
      </c>
      <c r="DC11" s="127">
        <v>0</v>
      </c>
      <c r="DD11" s="128">
        <v>0</v>
      </c>
      <c r="DE11" s="125">
        <v>0</v>
      </c>
      <c r="DF11" s="127">
        <v>0</v>
      </c>
      <c r="DG11" s="128">
        <v>0</v>
      </c>
      <c r="DH11" s="125">
        <v>0</v>
      </c>
      <c r="DI11" s="126">
        <v>0</v>
      </c>
      <c r="DJ11" s="128">
        <v>0</v>
      </c>
      <c r="DK11" s="127">
        <v>0</v>
      </c>
      <c r="DL11" s="127">
        <v>0</v>
      </c>
      <c r="DM11" s="128">
        <v>0</v>
      </c>
      <c r="DN11" s="23">
        <v>0</v>
      </c>
      <c r="DO11" s="23">
        <v>0</v>
      </c>
      <c r="DP11" s="302">
        <v>0</v>
      </c>
      <c r="DQ11" s="23">
        <v>1</v>
      </c>
      <c r="DR11" s="23">
        <v>0</v>
      </c>
      <c r="DS11" s="302">
        <v>1</v>
      </c>
      <c r="DT11" s="23">
        <v>1</v>
      </c>
      <c r="DU11" s="23">
        <v>1</v>
      </c>
      <c r="DV11" s="23">
        <v>0</v>
      </c>
      <c r="DW11" s="381">
        <v>0</v>
      </c>
      <c r="DX11" s="23">
        <v>0</v>
      </c>
      <c r="DY11" s="302">
        <v>0</v>
      </c>
      <c r="DZ11" s="381">
        <v>1</v>
      </c>
      <c r="EA11" s="23">
        <v>1</v>
      </c>
      <c r="EB11" s="302">
        <v>0</v>
      </c>
      <c r="EC11" s="23">
        <v>0</v>
      </c>
      <c r="ED11" s="23">
        <v>0</v>
      </c>
      <c r="EE11" s="302">
        <v>0</v>
      </c>
      <c r="EF11" s="23">
        <v>0</v>
      </c>
      <c r="EG11" s="23">
        <v>0</v>
      </c>
      <c r="EH11" s="23">
        <v>0</v>
      </c>
      <c r="EI11" s="232">
        <v>4</v>
      </c>
      <c r="EJ11" s="208">
        <v>2</v>
      </c>
      <c r="EK11" s="229">
        <v>2</v>
      </c>
    </row>
    <row r="12" spans="1:141" ht="13.5" customHeight="1" x14ac:dyDescent="0.2">
      <c r="A12" s="237" t="s">
        <v>8</v>
      </c>
      <c r="B12" s="122">
        <v>0</v>
      </c>
      <c r="C12" s="123">
        <v>0</v>
      </c>
      <c r="D12" s="196">
        <v>0</v>
      </c>
      <c r="E12" s="122">
        <v>0</v>
      </c>
      <c r="F12" s="123">
        <v>0</v>
      </c>
      <c r="G12" s="196">
        <v>0</v>
      </c>
      <c r="H12" s="122">
        <v>0</v>
      </c>
      <c r="I12" s="123">
        <v>0</v>
      </c>
      <c r="J12" s="196">
        <v>0</v>
      </c>
      <c r="K12" s="122">
        <v>0</v>
      </c>
      <c r="L12" s="123">
        <v>0</v>
      </c>
      <c r="M12" s="196">
        <v>0</v>
      </c>
      <c r="N12" s="122">
        <v>0</v>
      </c>
      <c r="O12" s="124">
        <v>0</v>
      </c>
      <c r="P12" s="196">
        <v>0</v>
      </c>
      <c r="Q12" s="122">
        <v>0</v>
      </c>
      <c r="R12" s="124">
        <v>0</v>
      </c>
      <c r="S12" s="196">
        <v>0</v>
      </c>
      <c r="T12" s="122">
        <v>0</v>
      </c>
      <c r="U12" s="124">
        <v>0</v>
      </c>
      <c r="V12" s="196">
        <v>0</v>
      </c>
      <c r="W12" s="122">
        <v>3.5</v>
      </c>
      <c r="X12" s="124">
        <v>0</v>
      </c>
      <c r="Y12" s="196">
        <v>6.9</v>
      </c>
      <c r="Z12" s="122">
        <v>0</v>
      </c>
      <c r="AA12" s="124">
        <v>0</v>
      </c>
      <c r="AB12" s="196">
        <v>0</v>
      </c>
      <c r="AC12" s="122">
        <v>3.5</v>
      </c>
      <c r="AD12" s="124">
        <v>7.1</v>
      </c>
      <c r="AE12" s="196">
        <v>0</v>
      </c>
      <c r="AF12" s="122">
        <v>3.5</v>
      </c>
      <c r="AG12" s="124">
        <v>7.1</v>
      </c>
      <c r="AH12" s="196">
        <v>0</v>
      </c>
      <c r="AI12" s="122">
        <v>3.9</v>
      </c>
      <c r="AJ12" s="124">
        <v>0</v>
      </c>
      <c r="AK12" s="196">
        <v>7.6</v>
      </c>
      <c r="AL12" s="122">
        <v>0</v>
      </c>
      <c r="AM12" s="124">
        <v>0</v>
      </c>
      <c r="AN12" s="196">
        <v>0</v>
      </c>
      <c r="AO12" s="122">
        <v>0</v>
      </c>
      <c r="AP12" s="123">
        <v>0</v>
      </c>
      <c r="AQ12" s="196">
        <v>0</v>
      </c>
      <c r="AR12" s="124">
        <v>0</v>
      </c>
      <c r="AS12" s="124">
        <v>0</v>
      </c>
      <c r="AT12" s="196">
        <v>0</v>
      </c>
      <c r="AU12" s="124">
        <v>0</v>
      </c>
      <c r="AV12" s="124">
        <v>0</v>
      </c>
      <c r="AW12" s="196">
        <v>0</v>
      </c>
      <c r="AX12" s="124">
        <v>0</v>
      </c>
      <c r="AY12" s="124">
        <v>0</v>
      </c>
      <c r="AZ12" s="196">
        <v>0</v>
      </c>
      <c r="BA12" s="124">
        <v>0</v>
      </c>
      <c r="BB12" s="124">
        <v>0</v>
      </c>
      <c r="BC12" s="124">
        <v>0</v>
      </c>
      <c r="BD12" s="122">
        <v>0</v>
      </c>
      <c r="BE12" s="124">
        <v>0</v>
      </c>
      <c r="BF12" s="124">
        <v>0</v>
      </c>
      <c r="BG12" s="122">
        <v>0</v>
      </c>
      <c r="BH12" s="124">
        <v>0</v>
      </c>
      <c r="BI12" s="124">
        <v>0</v>
      </c>
      <c r="BJ12" s="122">
        <v>0</v>
      </c>
      <c r="BK12" s="124">
        <v>0</v>
      </c>
      <c r="BL12" s="196">
        <v>0</v>
      </c>
      <c r="BM12" s="122">
        <v>0</v>
      </c>
      <c r="BN12" s="124">
        <v>0</v>
      </c>
      <c r="BO12" s="196">
        <v>0</v>
      </c>
      <c r="BP12" s="239">
        <v>0.6</v>
      </c>
      <c r="BQ12" s="214">
        <v>0.7</v>
      </c>
      <c r="BR12" s="240">
        <v>0.6</v>
      </c>
      <c r="BS12" s="214"/>
      <c r="BT12" s="240"/>
      <c r="BU12" s="127">
        <v>0</v>
      </c>
      <c r="BV12" s="126">
        <v>0</v>
      </c>
      <c r="BW12" s="128">
        <v>0</v>
      </c>
      <c r="BX12" s="125">
        <v>0</v>
      </c>
      <c r="BY12" s="126">
        <v>0</v>
      </c>
      <c r="BZ12" s="128">
        <v>0</v>
      </c>
      <c r="CA12" s="125">
        <v>0</v>
      </c>
      <c r="CB12" s="126">
        <v>0</v>
      </c>
      <c r="CC12" s="128">
        <v>0</v>
      </c>
      <c r="CD12" s="125">
        <v>0</v>
      </c>
      <c r="CE12" s="126">
        <v>0</v>
      </c>
      <c r="CF12" s="128">
        <v>0</v>
      </c>
      <c r="CG12" s="125">
        <v>0</v>
      </c>
      <c r="CH12" s="127">
        <v>0</v>
      </c>
      <c r="CI12" s="128">
        <v>0</v>
      </c>
      <c r="CJ12" s="125">
        <v>0</v>
      </c>
      <c r="CK12" s="127">
        <v>0</v>
      </c>
      <c r="CL12" s="128">
        <v>0</v>
      </c>
      <c r="CM12" s="125">
        <v>0</v>
      </c>
      <c r="CN12" s="127">
        <v>0</v>
      </c>
      <c r="CO12" s="128">
        <v>0</v>
      </c>
      <c r="CP12" s="125">
        <v>1</v>
      </c>
      <c r="CQ12" s="127">
        <v>0</v>
      </c>
      <c r="CR12" s="128">
        <v>1</v>
      </c>
      <c r="CS12" s="125">
        <v>0</v>
      </c>
      <c r="CT12" s="127">
        <v>0</v>
      </c>
      <c r="CU12" s="128">
        <v>0</v>
      </c>
      <c r="CV12" s="125">
        <v>1</v>
      </c>
      <c r="CW12" s="127">
        <v>1</v>
      </c>
      <c r="CX12" s="128">
        <v>0</v>
      </c>
      <c r="CY12" s="125">
        <v>1</v>
      </c>
      <c r="CZ12" s="127">
        <v>1</v>
      </c>
      <c r="DA12" s="128">
        <v>0</v>
      </c>
      <c r="DB12" s="125">
        <v>1</v>
      </c>
      <c r="DC12" s="127">
        <v>0</v>
      </c>
      <c r="DD12" s="128">
        <v>1</v>
      </c>
      <c r="DE12" s="125">
        <v>0</v>
      </c>
      <c r="DF12" s="127">
        <v>0</v>
      </c>
      <c r="DG12" s="128">
        <v>0</v>
      </c>
      <c r="DH12" s="125">
        <v>0</v>
      </c>
      <c r="DI12" s="126">
        <v>0</v>
      </c>
      <c r="DJ12" s="128">
        <v>0</v>
      </c>
      <c r="DK12" s="127">
        <v>0</v>
      </c>
      <c r="DL12" s="127">
        <v>0</v>
      </c>
      <c r="DM12" s="128">
        <v>0</v>
      </c>
      <c r="DN12" s="23">
        <v>0</v>
      </c>
      <c r="DO12" s="23">
        <v>0</v>
      </c>
      <c r="DP12" s="302">
        <v>0</v>
      </c>
      <c r="DQ12" s="23">
        <v>0</v>
      </c>
      <c r="DR12" s="23">
        <v>0</v>
      </c>
      <c r="DS12" s="302">
        <v>0</v>
      </c>
      <c r="DT12" s="23">
        <v>0</v>
      </c>
      <c r="DU12" s="23">
        <v>0</v>
      </c>
      <c r="DV12" s="23">
        <v>0</v>
      </c>
      <c r="DW12" s="381">
        <v>0</v>
      </c>
      <c r="DX12" s="23">
        <v>0</v>
      </c>
      <c r="DY12" s="302">
        <v>0</v>
      </c>
      <c r="DZ12" s="381">
        <v>0</v>
      </c>
      <c r="EA12" s="23">
        <v>0</v>
      </c>
      <c r="EB12" s="302">
        <v>0</v>
      </c>
      <c r="EC12" s="23">
        <v>0</v>
      </c>
      <c r="ED12" s="23">
        <v>0</v>
      </c>
      <c r="EE12" s="302">
        <v>0</v>
      </c>
      <c r="EF12" s="23">
        <v>0</v>
      </c>
      <c r="EG12" s="23">
        <v>0</v>
      </c>
      <c r="EH12" s="23">
        <v>0</v>
      </c>
      <c r="EI12" s="232">
        <v>4</v>
      </c>
      <c r="EJ12" s="208">
        <v>2</v>
      </c>
      <c r="EK12" s="229">
        <v>2</v>
      </c>
    </row>
    <row r="13" spans="1:141" ht="13.5" customHeight="1" x14ac:dyDescent="0.2">
      <c r="A13" s="237" t="s">
        <v>9</v>
      </c>
      <c r="B13" s="122">
        <v>0</v>
      </c>
      <c r="C13" s="123">
        <v>0</v>
      </c>
      <c r="D13" s="196">
        <v>0</v>
      </c>
      <c r="E13" s="122">
        <v>3.2</v>
      </c>
      <c r="F13" s="123">
        <v>6.5</v>
      </c>
      <c r="G13" s="196">
        <v>0</v>
      </c>
      <c r="H13" s="122">
        <v>0</v>
      </c>
      <c r="I13" s="123">
        <v>0</v>
      </c>
      <c r="J13" s="196">
        <v>0</v>
      </c>
      <c r="K13" s="122">
        <v>0</v>
      </c>
      <c r="L13" s="123">
        <v>0</v>
      </c>
      <c r="M13" s="196">
        <v>0</v>
      </c>
      <c r="N13" s="122">
        <v>0</v>
      </c>
      <c r="O13" s="124">
        <v>0</v>
      </c>
      <c r="P13" s="196">
        <v>0</v>
      </c>
      <c r="Q13" s="122">
        <v>0</v>
      </c>
      <c r="R13" s="124">
        <v>0</v>
      </c>
      <c r="S13" s="196">
        <v>0</v>
      </c>
      <c r="T13" s="122">
        <v>0</v>
      </c>
      <c r="U13" s="124">
        <v>0</v>
      </c>
      <c r="V13" s="196">
        <v>0</v>
      </c>
      <c r="W13" s="122">
        <v>0</v>
      </c>
      <c r="X13" s="124">
        <v>0</v>
      </c>
      <c r="Y13" s="196">
        <v>0</v>
      </c>
      <c r="Z13" s="122">
        <v>0</v>
      </c>
      <c r="AA13" s="124">
        <v>0</v>
      </c>
      <c r="AB13" s="196">
        <v>0</v>
      </c>
      <c r="AC13" s="122">
        <v>0</v>
      </c>
      <c r="AD13" s="124">
        <v>0</v>
      </c>
      <c r="AE13" s="196">
        <v>0</v>
      </c>
      <c r="AF13" s="122">
        <v>3.1</v>
      </c>
      <c r="AG13" s="124">
        <v>0</v>
      </c>
      <c r="AH13" s="196">
        <v>6.3</v>
      </c>
      <c r="AI13" s="122">
        <v>0</v>
      </c>
      <c r="AJ13" s="124">
        <v>0</v>
      </c>
      <c r="AK13" s="196">
        <v>0</v>
      </c>
      <c r="AL13" s="122">
        <v>0</v>
      </c>
      <c r="AM13" s="124">
        <v>0</v>
      </c>
      <c r="AN13" s="196">
        <v>0</v>
      </c>
      <c r="AO13" s="122">
        <v>0</v>
      </c>
      <c r="AP13" s="123">
        <v>0</v>
      </c>
      <c r="AQ13" s="196">
        <v>0</v>
      </c>
      <c r="AR13" s="124">
        <v>3.2</v>
      </c>
      <c r="AS13" s="124">
        <v>6.4</v>
      </c>
      <c r="AT13" s="196">
        <v>0</v>
      </c>
      <c r="AU13" s="124">
        <v>0</v>
      </c>
      <c r="AV13" s="124">
        <v>0</v>
      </c>
      <c r="AW13" s="196">
        <v>0</v>
      </c>
      <c r="AX13" s="124">
        <v>0</v>
      </c>
      <c r="AY13" s="124">
        <v>0</v>
      </c>
      <c r="AZ13" s="196">
        <v>0</v>
      </c>
      <c r="BA13" s="124">
        <v>3.2</v>
      </c>
      <c r="BB13" s="124">
        <v>0</v>
      </c>
      <c r="BC13" s="124">
        <v>6.3</v>
      </c>
      <c r="BD13" s="122">
        <v>6.6</v>
      </c>
      <c r="BE13" s="124">
        <v>6.6</v>
      </c>
      <c r="BF13" s="124">
        <v>6.5</v>
      </c>
      <c r="BG13" s="122">
        <v>3.2</v>
      </c>
      <c r="BH13" s="124">
        <v>6.4</v>
      </c>
      <c r="BI13" s="124">
        <v>0</v>
      </c>
      <c r="BJ13" s="122">
        <v>3.3</v>
      </c>
      <c r="BK13" s="124">
        <v>6.7</v>
      </c>
      <c r="BL13" s="196">
        <v>0</v>
      </c>
      <c r="BM13" s="122">
        <v>6.4</v>
      </c>
      <c r="BN13" s="124">
        <v>6.5</v>
      </c>
      <c r="BO13" s="196">
        <v>6.3</v>
      </c>
      <c r="BP13" s="239">
        <v>1.5</v>
      </c>
      <c r="BQ13" s="214">
        <v>1.8</v>
      </c>
      <c r="BR13" s="240">
        <v>1.2</v>
      </c>
      <c r="BS13" s="214"/>
      <c r="BT13" s="240"/>
      <c r="BU13" s="127">
        <v>0</v>
      </c>
      <c r="BV13" s="126">
        <v>0</v>
      </c>
      <c r="BW13" s="128">
        <v>0</v>
      </c>
      <c r="BX13" s="125">
        <v>1</v>
      </c>
      <c r="BY13" s="126">
        <v>1</v>
      </c>
      <c r="BZ13" s="128">
        <v>0</v>
      </c>
      <c r="CA13" s="125">
        <v>0</v>
      </c>
      <c r="CB13" s="126">
        <v>0</v>
      </c>
      <c r="CC13" s="128">
        <v>0</v>
      </c>
      <c r="CD13" s="125">
        <v>0</v>
      </c>
      <c r="CE13" s="126">
        <v>0</v>
      </c>
      <c r="CF13" s="128">
        <v>0</v>
      </c>
      <c r="CG13" s="125">
        <v>0</v>
      </c>
      <c r="CH13" s="127">
        <v>0</v>
      </c>
      <c r="CI13" s="128">
        <v>0</v>
      </c>
      <c r="CJ13" s="125">
        <v>0</v>
      </c>
      <c r="CK13" s="127">
        <v>0</v>
      </c>
      <c r="CL13" s="128">
        <v>0</v>
      </c>
      <c r="CM13" s="125">
        <v>0</v>
      </c>
      <c r="CN13" s="127">
        <v>0</v>
      </c>
      <c r="CO13" s="128">
        <v>0</v>
      </c>
      <c r="CP13" s="125">
        <v>0</v>
      </c>
      <c r="CQ13" s="127">
        <v>0</v>
      </c>
      <c r="CR13" s="128">
        <v>0</v>
      </c>
      <c r="CS13" s="125">
        <v>0</v>
      </c>
      <c r="CT13" s="127">
        <v>0</v>
      </c>
      <c r="CU13" s="128">
        <v>0</v>
      </c>
      <c r="CV13" s="125">
        <v>0</v>
      </c>
      <c r="CW13" s="127">
        <v>0</v>
      </c>
      <c r="CX13" s="128">
        <v>0</v>
      </c>
      <c r="CY13" s="125">
        <v>1</v>
      </c>
      <c r="CZ13" s="127">
        <v>0</v>
      </c>
      <c r="DA13" s="128">
        <v>1</v>
      </c>
      <c r="DB13" s="125">
        <v>0</v>
      </c>
      <c r="DC13" s="127">
        <v>0</v>
      </c>
      <c r="DD13" s="128">
        <v>0</v>
      </c>
      <c r="DE13" s="125">
        <v>0</v>
      </c>
      <c r="DF13" s="127">
        <v>0</v>
      </c>
      <c r="DG13" s="128">
        <v>0</v>
      </c>
      <c r="DH13" s="125">
        <v>0</v>
      </c>
      <c r="DI13" s="126">
        <v>0</v>
      </c>
      <c r="DJ13" s="128">
        <v>0</v>
      </c>
      <c r="DK13" s="127">
        <v>1</v>
      </c>
      <c r="DL13" s="127">
        <v>1</v>
      </c>
      <c r="DM13" s="128">
        <v>0</v>
      </c>
      <c r="DN13" s="23">
        <v>0</v>
      </c>
      <c r="DO13" s="23">
        <v>0</v>
      </c>
      <c r="DP13" s="302">
        <v>0</v>
      </c>
      <c r="DQ13" s="23">
        <v>0</v>
      </c>
      <c r="DR13" s="23">
        <v>0</v>
      </c>
      <c r="DS13" s="302">
        <v>0</v>
      </c>
      <c r="DT13" s="23">
        <v>1</v>
      </c>
      <c r="DU13" s="23">
        <v>0</v>
      </c>
      <c r="DV13" s="23">
        <v>1</v>
      </c>
      <c r="DW13" s="381">
        <v>2</v>
      </c>
      <c r="DX13" s="23">
        <v>1</v>
      </c>
      <c r="DY13" s="302">
        <v>1</v>
      </c>
      <c r="DZ13" s="381">
        <v>1</v>
      </c>
      <c r="EA13" s="23">
        <v>1</v>
      </c>
      <c r="EB13" s="302">
        <v>0</v>
      </c>
      <c r="EC13" s="23">
        <v>1</v>
      </c>
      <c r="ED13" s="23">
        <v>1</v>
      </c>
      <c r="EE13" s="302">
        <v>0</v>
      </c>
      <c r="EF13" s="23">
        <v>2</v>
      </c>
      <c r="EG13" s="23">
        <v>1</v>
      </c>
      <c r="EH13" s="23">
        <v>1</v>
      </c>
      <c r="EI13" s="232">
        <v>10</v>
      </c>
      <c r="EJ13" s="208">
        <v>6</v>
      </c>
      <c r="EK13" s="229">
        <v>4</v>
      </c>
    </row>
    <row r="14" spans="1:141" ht="13.5" customHeight="1" x14ac:dyDescent="0.2">
      <c r="A14" s="237" t="s">
        <v>10</v>
      </c>
      <c r="B14" s="122">
        <v>3.2</v>
      </c>
      <c r="C14" s="123">
        <v>6.3</v>
      </c>
      <c r="D14" s="196">
        <v>0</v>
      </c>
      <c r="E14" s="122">
        <v>6.5</v>
      </c>
      <c r="F14" s="123">
        <v>6.5</v>
      </c>
      <c r="G14" s="196">
        <v>6.6</v>
      </c>
      <c r="H14" s="122">
        <v>0</v>
      </c>
      <c r="I14" s="123">
        <v>0</v>
      </c>
      <c r="J14" s="196">
        <v>0</v>
      </c>
      <c r="K14" s="122">
        <v>0</v>
      </c>
      <c r="L14" s="123">
        <v>0</v>
      </c>
      <c r="M14" s="196">
        <v>0</v>
      </c>
      <c r="N14" s="122">
        <v>0</v>
      </c>
      <c r="O14" s="124">
        <v>0</v>
      </c>
      <c r="P14" s="196">
        <v>0</v>
      </c>
      <c r="Q14" s="122">
        <v>0</v>
      </c>
      <c r="R14" s="124">
        <v>0</v>
      </c>
      <c r="S14" s="196">
        <v>0</v>
      </c>
      <c r="T14" s="122">
        <v>0</v>
      </c>
      <c r="U14" s="124">
        <v>0</v>
      </c>
      <c r="V14" s="196">
        <v>0</v>
      </c>
      <c r="W14" s="122">
        <v>6.3</v>
      </c>
      <c r="X14" s="124">
        <v>6.2</v>
      </c>
      <c r="Y14" s="196">
        <v>6.3</v>
      </c>
      <c r="Z14" s="122">
        <v>0</v>
      </c>
      <c r="AA14" s="124">
        <v>0</v>
      </c>
      <c r="AB14" s="196">
        <v>0</v>
      </c>
      <c r="AC14" s="122">
        <v>0</v>
      </c>
      <c r="AD14" s="124">
        <v>0</v>
      </c>
      <c r="AE14" s="196">
        <v>0</v>
      </c>
      <c r="AF14" s="122">
        <v>9.3000000000000007</v>
      </c>
      <c r="AG14" s="124">
        <v>6.2</v>
      </c>
      <c r="AH14" s="196">
        <v>12.5</v>
      </c>
      <c r="AI14" s="122">
        <v>3.4</v>
      </c>
      <c r="AJ14" s="124">
        <v>0</v>
      </c>
      <c r="AK14" s="196">
        <v>6.9</v>
      </c>
      <c r="AL14" s="122">
        <v>6.2</v>
      </c>
      <c r="AM14" s="124">
        <v>0</v>
      </c>
      <c r="AN14" s="196">
        <v>12.5</v>
      </c>
      <c r="AO14" s="122">
        <v>3.2</v>
      </c>
      <c r="AP14" s="123">
        <v>0</v>
      </c>
      <c r="AQ14" s="196">
        <v>6.4</v>
      </c>
      <c r="AR14" s="124">
        <v>0</v>
      </c>
      <c r="AS14" s="124">
        <v>0</v>
      </c>
      <c r="AT14" s="196">
        <v>0</v>
      </c>
      <c r="AU14" s="124">
        <v>0</v>
      </c>
      <c r="AV14" s="124">
        <v>0</v>
      </c>
      <c r="AW14" s="196">
        <v>0</v>
      </c>
      <c r="AX14" s="124">
        <v>3.1</v>
      </c>
      <c r="AY14" s="124">
        <v>0</v>
      </c>
      <c r="AZ14" s="196">
        <v>6.2</v>
      </c>
      <c r="BA14" s="124">
        <v>3.1</v>
      </c>
      <c r="BB14" s="124">
        <v>0</v>
      </c>
      <c r="BC14" s="124">
        <v>6.2</v>
      </c>
      <c r="BD14" s="122">
        <v>3.2</v>
      </c>
      <c r="BE14" s="124">
        <v>0</v>
      </c>
      <c r="BF14" s="124">
        <v>6.4</v>
      </c>
      <c r="BG14" s="122">
        <v>6.1</v>
      </c>
      <c r="BH14" s="124">
        <v>6.1</v>
      </c>
      <c r="BI14" s="124">
        <v>6.2</v>
      </c>
      <c r="BJ14" s="122">
        <v>3.2</v>
      </c>
      <c r="BK14" s="124">
        <v>6.3</v>
      </c>
      <c r="BL14" s="196">
        <v>0</v>
      </c>
      <c r="BM14" s="122">
        <v>0</v>
      </c>
      <c r="BN14" s="124">
        <v>0</v>
      </c>
      <c r="BO14" s="196">
        <v>0</v>
      </c>
      <c r="BP14" s="239">
        <v>2.6</v>
      </c>
      <c r="BQ14" s="214">
        <v>1.7</v>
      </c>
      <c r="BR14" s="240">
        <v>3.5</v>
      </c>
      <c r="BS14" s="214"/>
      <c r="BT14" s="240"/>
      <c r="BU14" s="127">
        <v>1</v>
      </c>
      <c r="BV14" s="126">
        <v>1</v>
      </c>
      <c r="BW14" s="128">
        <v>0</v>
      </c>
      <c r="BX14" s="125">
        <v>2</v>
      </c>
      <c r="BY14" s="126">
        <v>1</v>
      </c>
      <c r="BZ14" s="128">
        <v>1</v>
      </c>
      <c r="CA14" s="125">
        <v>0</v>
      </c>
      <c r="CB14" s="126">
        <v>0</v>
      </c>
      <c r="CC14" s="128">
        <v>0</v>
      </c>
      <c r="CD14" s="125">
        <v>0</v>
      </c>
      <c r="CE14" s="126">
        <v>0</v>
      </c>
      <c r="CF14" s="128">
        <v>0</v>
      </c>
      <c r="CG14" s="125">
        <v>0</v>
      </c>
      <c r="CH14" s="127">
        <v>0</v>
      </c>
      <c r="CI14" s="128">
        <v>0</v>
      </c>
      <c r="CJ14" s="125">
        <v>0</v>
      </c>
      <c r="CK14" s="127">
        <v>0</v>
      </c>
      <c r="CL14" s="128">
        <v>0</v>
      </c>
      <c r="CM14" s="125">
        <v>0</v>
      </c>
      <c r="CN14" s="127">
        <v>0</v>
      </c>
      <c r="CO14" s="128">
        <v>0</v>
      </c>
      <c r="CP14" s="125">
        <v>2</v>
      </c>
      <c r="CQ14" s="127">
        <v>1</v>
      </c>
      <c r="CR14" s="128">
        <v>1</v>
      </c>
      <c r="CS14" s="125">
        <v>0</v>
      </c>
      <c r="CT14" s="127">
        <v>0</v>
      </c>
      <c r="CU14" s="128">
        <v>0</v>
      </c>
      <c r="CV14" s="125">
        <v>0</v>
      </c>
      <c r="CW14" s="127">
        <v>0</v>
      </c>
      <c r="CX14" s="128">
        <v>0</v>
      </c>
      <c r="CY14" s="125">
        <v>3</v>
      </c>
      <c r="CZ14" s="127">
        <v>1</v>
      </c>
      <c r="DA14" s="128">
        <v>2</v>
      </c>
      <c r="DB14" s="125">
        <v>1</v>
      </c>
      <c r="DC14" s="127">
        <v>0</v>
      </c>
      <c r="DD14" s="128">
        <v>1</v>
      </c>
      <c r="DE14" s="125">
        <v>2</v>
      </c>
      <c r="DF14" s="127">
        <v>0</v>
      </c>
      <c r="DG14" s="128">
        <v>2</v>
      </c>
      <c r="DH14" s="125">
        <v>1</v>
      </c>
      <c r="DI14" s="126">
        <v>0</v>
      </c>
      <c r="DJ14" s="128">
        <v>1</v>
      </c>
      <c r="DK14" s="127">
        <v>0</v>
      </c>
      <c r="DL14" s="127">
        <v>0</v>
      </c>
      <c r="DM14" s="128">
        <v>0</v>
      </c>
      <c r="DN14" s="23">
        <v>0</v>
      </c>
      <c r="DO14" s="23">
        <v>0</v>
      </c>
      <c r="DP14" s="302">
        <v>0</v>
      </c>
      <c r="DQ14" s="23">
        <v>1</v>
      </c>
      <c r="DR14" s="23">
        <v>0</v>
      </c>
      <c r="DS14" s="302">
        <v>1</v>
      </c>
      <c r="DT14" s="23">
        <v>1</v>
      </c>
      <c r="DU14" s="23">
        <v>0</v>
      </c>
      <c r="DV14" s="23">
        <v>1</v>
      </c>
      <c r="DW14" s="381">
        <v>1</v>
      </c>
      <c r="DX14" s="23">
        <v>0</v>
      </c>
      <c r="DY14" s="302">
        <v>1</v>
      </c>
      <c r="DZ14" s="381">
        <v>2</v>
      </c>
      <c r="EA14" s="23">
        <v>1</v>
      </c>
      <c r="EB14" s="302">
        <v>1</v>
      </c>
      <c r="EC14" s="23">
        <v>1</v>
      </c>
      <c r="ED14" s="23">
        <v>1</v>
      </c>
      <c r="EE14" s="302">
        <v>0</v>
      </c>
      <c r="EF14" s="23">
        <v>0</v>
      </c>
      <c r="EG14" s="23">
        <v>0</v>
      </c>
      <c r="EH14" s="23">
        <v>0</v>
      </c>
      <c r="EI14" s="232">
        <v>18</v>
      </c>
      <c r="EJ14" s="208">
        <v>6</v>
      </c>
      <c r="EK14" s="229">
        <v>12</v>
      </c>
    </row>
    <row r="15" spans="1:141" ht="13.5" customHeight="1" x14ac:dyDescent="0.2">
      <c r="A15" s="237" t="s">
        <v>11</v>
      </c>
      <c r="B15" s="122">
        <v>6.7</v>
      </c>
      <c r="C15" s="123">
        <v>6.5</v>
      </c>
      <c r="D15" s="196">
        <v>6.8</v>
      </c>
      <c r="E15" s="122">
        <v>13.7</v>
      </c>
      <c r="F15" s="123">
        <v>13.5</v>
      </c>
      <c r="G15" s="196">
        <v>14</v>
      </c>
      <c r="H15" s="122">
        <v>10</v>
      </c>
      <c r="I15" s="123">
        <v>6.5</v>
      </c>
      <c r="J15" s="196">
        <v>13.6</v>
      </c>
      <c r="K15" s="122">
        <v>0</v>
      </c>
      <c r="L15" s="123">
        <v>0</v>
      </c>
      <c r="M15" s="196">
        <v>0</v>
      </c>
      <c r="N15" s="122">
        <v>0</v>
      </c>
      <c r="O15" s="124">
        <v>0</v>
      </c>
      <c r="P15" s="196">
        <v>0</v>
      </c>
      <c r="Q15" s="122">
        <v>0</v>
      </c>
      <c r="R15" s="124">
        <v>0</v>
      </c>
      <c r="S15" s="196">
        <v>0</v>
      </c>
      <c r="T15" s="122">
        <v>0</v>
      </c>
      <c r="U15" s="124">
        <v>0</v>
      </c>
      <c r="V15" s="196">
        <v>0</v>
      </c>
      <c r="W15" s="122">
        <v>3.3</v>
      </c>
      <c r="X15" s="124">
        <v>0</v>
      </c>
      <c r="Y15" s="196">
        <v>6.8</v>
      </c>
      <c r="Z15" s="122">
        <v>6.8</v>
      </c>
      <c r="AA15" s="124">
        <v>6.7</v>
      </c>
      <c r="AB15" s="196">
        <v>7</v>
      </c>
      <c r="AC15" s="122">
        <v>6.6</v>
      </c>
      <c r="AD15" s="124">
        <v>0</v>
      </c>
      <c r="AE15" s="196">
        <v>13.5</v>
      </c>
      <c r="AF15" s="122">
        <v>16.5</v>
      </c>
      <c r="AG15" s="124">
        <v>12.9</v>
      </c>
      <c r="AH15" s="196">
        <v>20.2</v>
      </c>
      <c r="AI15" s="122">
        <v>3.7</v>
      </c>
      <c r="AJ15" s="124">
        <v>0</v>
      </c>
      <c r="AK15" s="196">
        <v>7.5</v>
      </c>
      <c r="AL15" s="122">
        <v>6.6</v>
      </c>
      <c r="AM15" s="124">
        <v>6.5</v>
      </c>
      <c r="AN15" s="196">
        <v>6.7</v>
      </c>
      <c r="AO15" s="122">
        <v>0</v>
      </c>
      <c r="AP15" s="123">
        <v>0</v>
      </c>
      <c r="AQ15" s="196">
        <v>0</v>
      </c>
      <c r="AR15" s="124">
        <v>0</v>
      </c>
      <c r="AS15" s="124">
        <v>0</v>
      </c>
      <c r="AT15" s="196">
        <v>0</v>
      </c>
      <c r="AU15" s="124">
        <v>3.4</v>
      </c>
      <c r="AV15" s="124">
        <v>6.7</v>
      </c>
      <c r="AW15" s="196">
        <v>0</v>
      </c>
      <c r="AX15" s="124">
        <v>6.6</v>
      </c>
      <c r="AY15" s="124">
        <v>0</v>
      </c>
      <c r="AZ15" s="196">
        <v>13.4</v>
      </c>
      <c r="BA15" s="124">
        <v>9.9</v>
      </c>
      <c r="BB15" s="124">
        <v>12.9</v>
      </c>
      <c r="BC15" s="124">
        <v>6.7</v>
      </c>
      <c r="BD15" s="122">
        <v>17</v>
      </c>
      <c r="BE15" s="124">
        <v>13.3</v>
      </c>
      <c r="BF15" s="124">
        <v>20.8</v>
      </c>
      <c r="BG15" s="122">
        <v>13.1</v>
      </c>
      <c r="BH15" s="124">
        <v>12.9</v>
      </c>
      <c r="BI15" s="124">
        <v>13.4</v>
      </c>
      <c r="BJ15" s="122">
        <v>13.6</v>
      </c>
      <c r="BK15" s="124">
        <v>13.3</v>
      </c>
      <c r="BL15" s="196">
        <v>13.8</v>
      </c>
      <c r="BM15" s="122">
        <v>9.8000000000000007</v>
      </c>
      <c r="BN15" s="124">
        <v>6.4</v>
      </c>
      <c r="BO15" s="196">
        <v>13.4</v>
      </c>
      <c r="BP15" s="239">
        <v>6.7</v>
      </c>
      <c r="BQ15" s="214">
        <v>5.4</v>
      </c>
      <c r="BR15" s="240">
        <v>8.1</v>
      </c>
      <c r="BS15" s="214"/>
      <c r="BT15" s="240"/>
      <c r="BU15" s="127">
        <v>2</v>
      </c>
      <c r="BV15" s="126">
        <v>1</v>
      </c>
      <c r="BW15" s="128">
        <v>1</v>
      </c>
      <c r="BX15" s="125">
        <v>4</v>
      </c>
      <c r="BY15" s="126">
        <v>2</v>
      </c>
      <c r="BZ15" s="128">
        <v>2</v>
      </c>
      <c r="CA15" s="125">
        <v>3</v>
      </c>
      <c r="CB15" s="126">
        <v>1</v>
      </c>
      <c r="CC15" s="128">
        <v>2</v>
      </c>
      <c r="CD15" s="125">
        <v>0</v>
      </c>
      <c r="CE15" s="126">
        <v>0</v>
      </c>
      <c r="CF15" s="128">
        <v>0</v>
      </c>
      <c r="CG15" s="125">
        <v>0</v>
      </c>
      <c r="CH15" s="127">
        <v>0</v>
      </c>
      <c r="CI15" s="128">
        <v>0</v>
      </c>
      <c r="CJ15" s="125">
        <v>0</v>
      </c>
      <c r="CK15" s="127">
        <v>0</v>
      </c>
      <c r="CL15" s="128">
        <v>0</v>
      </c>
      <c r="CM15" s="125">
        <v>0</v>
      </c>
      <c r="CN15" s="127">
        <v>0</v>
      </c>
      <c r="CO15" s="128">
        <v>0</v>
      </c>
      <c r="CP15" s="125">
        <v>1</v>
      </c>
      <c r="CQ15" s="127">
        <v>0</v>
      </c>
      <c r="CR15" s="128">
        <v>1</v>
      </c>
      <c r="CS15" s="125">
        <v>2</v>
      </c>
      <c r="CT15" s="127">
        <v>1</v>
      </c>
      <c r="CU15" s="128">
        <v>1</v>
      </c>
      <c r="CV15" s="125">
        <v>2</v>
      </c>
      <c r="CW15" s="127">
        <v>0</v>
      </c>
      <c r="CX15" s="128">
        <v>2</v>
      </c>
      <c r="CY15" s="125">
        <v>5</v>
      </c>
      <c r="CZ15" s="127">
        <v>2</v>
      </c>
      <c r="DA15" s="128">
        <v>3</v>
      </c>
      <c r="DB15" s="125">
        <v>1</v>
      </c>
      <c r="DC15" s="127">
        <v>0</v>
      </c>
      <c r="DD15" s="128">
        <v>1</v>
      </c>
      <c r="DE15" s="125">
        <v>2</v>
      </c>
      <c r="DF15" s="127">
        <v>1</v>
      </c>
      <c r="DG15" s="128">
        <v>1</v>
      </c>
      <c r="DH15" s="125">
        <v>0</v>
      </c>
      <c r="DI15" s="126">
        <v>0</v>
      </c>
      <c r="DJ15" s="128">
        <v>0</v>
      </c>
      <c r="DK15" s="127">
        <v>0</v>
      </c>
      <c r="DL15" s="127">
        <v>0</v>
      </c>
      <c r="DM15" s="128">
        <v>0</v>
      </c>
      <c r="DN15" s="23">
        <v>1</v>
      </c>
      <c r="DO15" s="23">
        <v>1</v>
      </c>
      <c r="DP15" s="302">
        <v>0</v>
      </c>
      <c r="DQ15" s="23">
        <v>2</v>
      </c>
      <c r="DR15" s="23">
        <v>0</v>
      </c>
      <c r="DS15" s="302">
        <v>2</v>
      </c>
      <c r="DT15" s="23">
        <v>3</v>
      </c>
      <c r="DU15" s="23">
        <v>2</v>
      </c>
      <c r="DV15" s="23">
        <v>1</v>
      </c>
      <c r="DW15" s="381">
        <v>5</v>
      </c>
      <c r="DX15" s="23">
        <v>2</v>
      </c>
      <c r="DY15" s="302">
        <v>3</v>
      </c>
      <c r="DZ15" s="381">
        <v>4</v>
      </c>
      <c r="EA15" s="23">
        <v>2</v>
      </c>
      <c r="EB15" s="302">
        <v>2</v>
      </c>
      <c r="EC15" s="23">
        <v>4</v>
      </c>
      <c r="ED15" s="23">
        <v>2</v>
      </c>
      <c r="EE15" s="302">
        <v>2</v>
      </c>
      <c r="EF15" s="23">
        <v>3</v>
      </c>
      <c r="EG15" s="23">
        <v>1</v>
      </c>
      <c r="EH15" s="23">
        <v>2</v>
      </c>
      <c r="EI15" s="232">
        <v>44</v>
      </c>
      <c r="EJ15" s="208">
        <v>18</v>
      </c>
      <c r="EK15" s="229">
        <v>26</v>
      </c>
    </row>
    <row r="16" spans="1:141" ht="13.5" customHeight="1" x14ac:dyDescent="0.2">
      <c r="A16" s="237" t="s">
        <v>12</v>
      </c>
      <c r="B16" s="122">
        <v>7.3</v>
      </c>
      <c r="C16" s="123">
        <v>0</v>
      </c>
      <c r="D16" s="196">
        <v>14.9</v>
      </c>
      <c r="E16" s="122">
        <v>30.2</v>
      </c>
      <c r="F16" s="123">
        <v>37.1</v>
      </c>
      <c r="G16" s="196">
        <v>23</v>
      </c>
      <c r="H16" s="122">
        <v>18.2</v>
      </c>
      <c r="I16" s="123">
        <v>14.4</v>
      </c>
      <c r="J16" s="196">
        <v>22.2</v>
      </c>
      <c r="K16" s="122">
        <v>7.5</v>
      </c>
      <c r="L16" s="123">
        <v>7.4</v>
      </c>
      <c r="M16" s="196">
        <v>7.7</v>
      </c>
      <c r="N16" s="122">
        <v>0</v>
      </c>
      <c r="O16" s="124">
        <v>0</v>
      </c>
      <c r="P16" s="196">
        <v>0</v>
      </c>
      <c r="Q16" s="122">
        <v>0</v>
      </c>
      <c r="R16" s="124">
        <v>0</v>
      </c>
      <c r="S16" s="196">
        <v>0</v>
      </c>
      <c r="T16" s="122">
        <v>0</v>
      </c>
      <c r="U16" s="124">
        <v>0</v>
      </c>
      <c r="V16" s="196">
        <v>0</v>
      </c>
      <c r="W16" s="122">
        <v>3.6</v>
      </c>
      <c r="X16" s="124">
        <v>0</v>
      </c>
      <c r="Y16" s="196">
        <v>7.4</v>
      </c>
      <c r="Z16" s="122">
        <v>14.9</v>
      </c>
      <c r="AA16" s="124">
        <v>14.7</v>
      </c>
      <c r="AB16" s="196">
        <v>15.2</v>
      </c>
      <c r="AC16" s="122">
        <v>0</v>
      </c>
      <c r="AD16" s="124">
        <v>0</v>
      </c>
      <c r="AE16" s="196">
        <v>0</v>
      </c>
      <c r="AF16" s="122">
        <v>25.1</v>
      </c>
      <c r="AG16" s="124">
        <v>21.2</v>
      </c>
      <c r="AH16" s="196">
        <v>29.2</v>
      </c>
      <c r="AI16" s="122">
        <v>31.8</v>
      </c>
      <c r="AJ16" s="124">
        <v>46.9</v>
      </c>
      <c r="AK16" s="196">
        <v>16.2</v>
      </c>
      <c r="AL16" s="122">
        <v>21.5</v>
      </c>
      <c r="AM16" s="124">
        <v>14.1</v>
      </c>
      <c r="AN16" s="196">
        <v>29.1</v>
      </c>
      <c r="AO16" s="122">
        <v>3.7</v>
      </c>
      <c r="AP16" s="123">
        <v>0</v>
      </c>
      <c r="AQ16" s="196">
        <v>7.5</v>
      </c>
      <c r="AR16" s="124">
        <v>0</v>
      </c>
      <c r="AS16" s="124">
        <v>0</v>
      </c>
      <c r="AT16" s="196">
        <v>0</v>
      </c>
      <c r="AU16" s="124">
        <v>7.4</v>
      </c>
      <c r="AV16" s="124">
        <v>14.5</v>
      </c>
      <c r="AW16" s="196">
        <v>0</v>
      </c>
      <c r="AX16" s="124">
        <v>10.7</v>
      </c>
      <c r="AY16" s="124">
        <v>7</v>
      </c>
      <c r="AZ16" s="196">
        <v>14.5</v>
      </c>
      <c r="BA16" s="124">
        <v>7.1</v>
      </c>
      <c r="BB16" s="124">
        <v>7</v>
      </c>
      <c r="BC16" s="124">
        <v>7.2</v>
      </c>
      <c r="BD16" s="122">
        <v>14.6</v>
      </c>
      <c r="BE16" s="124">
        <v>7.2</v>
      </c>
      <c r="BF16" s="124">
        <v>22.3</v>
      </c>
      <c r="BG16" s="122">
        <v>14.1</v>
      </c>
      <c r="BH16" s="124">
        <v>13.9</v>
      </c>
      <c r="BI16" s="124">
        <v>14.4</v>
      </c>
      <c r="BJ16" s="122">
        <v>18.2</v>
      </c>
      <c r="BK16" s="124">
        <v>7.1</v>
      </c>
      <c r="BL16" s="196">
        <v>29.6</v>
      </c>
      <c r="BM16" s="122">
        <v>14</v>
      </c>
      <c r="BN16" s="124">
        <v>13.8</v>
      </c>
      <c r="BO16" s="196">
        <v>14.3</v>
      </c>
      <c r="BP16" s="239">
        <v>11.3</v>
      </c>
      <c r="BQ16" s="214">
        <v>10.1</v>
      </c>
      <c r="BR16" s="240">
        <v>12.5</v>
      </c>
      <c r="BS16" s="214"/>
      <c r="BT16" s="240"/>
      <c r="BU16" s="127">
        <v>2</v>
      </c>
      <c r="BV16" s="126">
        <v>0</v>
      </c>
      <c r="BW16" s="128">
        <v>2</v>
      </c>
      <c r="BX16" s="125">
        <v>8</v>
      </c>
      <c r="BY16" s="126">
        <v>5</v>
      </c>
      <c r="BZ16" s="128">
        <v>3</v>
      </c>
      <c r="CA16" s="125">
        <v>5</v>
      </c>
      <c r="CB16" s="126">
        <v>2</v>
      </c>
      <c r="CC16" s="128">
        <v>3</v>
      </c>
      <c r="CD16" s="125">
        <v>2</v>
      </c>
      <c r="CE16" s="126">
        <v>1</v>
      </c>
      <c r="CF16" s="128">
        <v>1</v>
      </c>
      <c r="CG16" s="125">
        <v>0</v>
      </c>
      <c r="CH16" s="127">
        <v>0</v>
      </c>
      <c r="CI16" s="128">
        <v>0</v>
      </c>
      <c r="CJ16" s="125">
        <v>0</v>
      </c>
      <c r="CK16" s="127">
        <v>0</v>
      </c>
      <c r="CL16" s="128">
        <v>0</v>
      </c>
      <c r="CM16" s="125">
        <v>0</v>
      </c>
      <c r="CN16" s="127">
        <v>0</v>
      </c>
      <c r="CO16" s="128">
        <v>0</v>
      </c>
      <c r="CP16" s="125">
        <v>1</v>
      </c>
      <c r="CQ16" s="127">
        <v>0</v>
      </c>
      <c r="CR16" s="128">
        <v>1</v>
      </c>
      <c r="CS16" s="125">
        <v>4</v>
      </c>
      <c r="CT16" s="127">
        <v>2</v>
      </c>
      <c r="CU16" s="128">
        <v>2</v>
      </c>
      <c r="CV16" s="125">
        <v>0</v>
      </c>
      <c r="CW16" s="127">
        <v>0</v>
      </c>
      <c r="CX16" s="128">
        <v>0</v>
      </c>
      <c r="CY16" s="125">
        <v>7</v>
      </c>
      <c r="CZ16" s="127">
        <v>3</v>
      </c>
      <c r="DA16" s="128">
        <v>4</v>
      </c>
      <c r="DB16" s="125">
        <v>8</v>
      </c>
      <c r="DC16" s="127">
        <v>6</v>
      </c>
      <c r="DD16" s="128">
        <v>2</v>
      </c>
      <c r="DE16" s="125">
        <v>6</v>
      </c>
      <c r="DF16" s="127">
        <v>2</v>
      </c>
      <c r="DG16" s="128">
        <v>4</v>
      </c>
      <c r="DH16" s="125">
        <v>1</v>
      </c>
      <c r="DI16" s="126">
        <v>0</v>
      </c>
      <c r="DJ16" s="128">
        <v>1</v>
      </c>
      <c r="DK16" s="127">
        <v>0</v>
      </c>
      <c r="DL16" s="127">
        <v>0</v>
      </c>
      <c r="DM16" s="128">
        <v>0</v>
      </c>
      <c r="DN16" s="23">
        <v>2</v>
      </c>
      <c r="DO16" s="23">
        <v>2</v>
      </c>
      <c r="DP16" s="302">
        <v>0</v>
      </c>
      <c r="DQ16" s="23">
        <v>3</v>
      </c>
      <c r="DR16" s="23">
        <v>1</v>
      </c>
      <c r="DS16" s="302">
        <v>2</v>
      </c>
      <c r="DT16" s="23">
        <v>2</v>
      </c>
      <c r="DU16" s="23">
        <v>1</v>
      </c>
      <c r="DV16" s="23">
        <v>1</v>
      </c>
      <c r="DW16" s="381">
        <v>4</v>
      </c>
      <c r="DX16" s="23">
        <v>1</v>
      </c>
      <c r="DY16" s="302">
        <v>3</v>
      </c>
      <c r="DZ16" s="381">
        <v>4</v>
      </c>
      <c r="EA16" s="23">
        <v>2</v>
      </c>
      <c r="EB16" s="302">
        <v>2</v>
      </c>
      <c r="EC16" s="23">
        <v>5</v>
      </c>
      <c r="ED16" s="23">
        <v>1</v>
      </c>
      <c r="EE16" s="302">
        <v>4</v>
      </c>
      <c r="EF16" s="23">
        <v>4</v>
      </c>
      <c r="EG16" s="23">
        <v>2</v>
      </c>
      <c r="EH16" s="23">
        <v>2</v>
      </c>
      <c r="EI16" s="232">
        <v>68</v>
      </c>
      <c r="EJ16" s="208">
        <v>31</v>
      </c>
      <c r="EK16" s="229">
        <v>37</v>
      </c>
    </row>
    <row r="17" spans="1:141" ht="13.5" customHeight="1" x14ac:dyDescent="0.2">
      <c r="A17" s="237" t="s">
        <v>13</v>
      </c>
      <c r="B17" s="122">
        <v>13.4</v>
      </c>
      <c r="C17" s="123">
        <v>6.5</v>
      </c>
      <c r="D17" s="196">
        <v>20.7</v>
      </c>
      <c r="E17" s="122">
        <v>83.1</v>
      </c>
      <c r="F17" s="123">
        <v>40.299999999999997</v>
      </c>
      <c r="G17" s="196">
        <v>128.80000000000001</v>
      </c>
      <c r="H17" s="122">
        <v>33.6</v>
      </c>
      <c r="I17" s="123">
        <v>32.6</v>
      </c>
      <c r="J17" s="196">
        <v>34.700000000000003</v>
      </c>
      <c r="K17" s="122">
        <v>7</v>
      </c>
      <c r="L17" s="123">
        <v>6.7</v>
      </c>
      <c r="M17" s="196">
        <v>7.2</v>
      </c>
      <c r="N17" s="122">
        <v>0</v>
      </c>
      <c r="O17" s="124">
        <v>0</v>
      </c>
      <c r="P17" s="196">
        <v>0</v>
      </c>
      <c r="Q17" s="122">
        <v>0</v>
      </c>
      <c r="R17" s="124">
        <v>0</v>
      </c>
      <c r="S17" s="196">
        <v>0</v>
      </c>
      <c r="T17" s="122">
        <v>0</v>
      </c>
      <c r="U17" s="124">
        <v>0</v>
      </c>
      <c r="V17" s="196">
        <v>0</v>
      </c>
      <c r="W17" s="122">
        <v>10.199999999999999</v>
      </c>
      <c r="X17" s="124">
        <v>13.2</v>
      </c>
      <c r="Y17" s="196">
        <v>7</v>
      </c>
      <c r="Z17" s="122">
        <v>38.9</v>
      </c>
      <c r="AA17" s="124">
        <v>41.2</v>
      </c>
      <c r="AB17" s="196">
        <v>36.5</v>
      </c>
      <c r="AC17" s="122">
        <v>48</v>
      </c>
      <c r="AD17" s="124">
        <v>53.3</v>
      </c>
      <c r="AE17" s="196">
        <v>42.5</v>
      </c>
      <c r="AF17" s="122">
        <v>61.8</v>
      </c>
      <c r="AG17" s="124">
        <v>80</v>
      </c>
      <c r="AH17" s="196">
        <v>42.5</v>
      </c>
      <c r="AI17" s="122">
        <v>26.7</v>
      </c>
      <c r="AJ17" s="124">
        <v>7.4</v>
      </c>
      <c r="AK17" s="196">
        <v>47.1</v>
      </c>
      <c r="AL17" s="122">
        <v>10.4</v>
      </c>
      <c r="AM17" s="124">
        <v>6.7</v>
      </c>
      <c r="AN17" s="196">
        <v>14.2</v>
      </c>
      <c r="AO17" s="122">
        <v>17.899999999999999</v>
      </c>
      <c r="AP17" s="123">
        <v>20.9</v>
      </c>
      <c r="AQ17" s="196">
        <v>14.7</v>
      </c>
      <c r="AR17" s="124">
        <v>3.5</v>
      </c>
      <c r="AS17" s="124">
        <v>6.8</v>
      </c>
      <c r="AT17" s="196">
        <v>0</v>
      </c>
      <c r="AU17" s="124">
        <v>3.6</v>
      </c>
      <c r="AV17" s="124">
        <v>7</v>
      </c>
      <c r="AW17" s="196">
        <v>0</v>
      </c>
      <c r="AX17" s="124">
        <v>24.5</v>
      </c>
      <c r="AY17" s="124">
        <v>34</v>
      </c>
      <c r="AZ17" s="196">
        <v>14.4</v>
      </c>
      <c r="BA17" s="124">
        <v>7</v>
      </c>
      <c r="BB17" s="124">
        <v>6.8</v>
      </c>
      <c r="BC17" s="124">
        <v>7.2</v>
      </c>
      <c r="BD17" s="122">
        <v>47.3</v>
      </c>
      <c r="BE17" s="124">
        <v>49.6</v>
      </c>
      <c r="BF17" s="124">
        <v>44.8</v>
      </c>
      <c r="BG17" s="122">
        <v>21.2</v>
      </c>
      <c r="BH17" s="124">
        <v>6.9</v>
      </c>
      <c r="BI17" s="124">
        <v>36.299999999999997</v>
      </c>
      <c r="BJ17" s="122">
        <v>29.3</v>
      </c>
      <c r="BK17" s="124">
        <v>28.5</v>
      </c>
      <c r="BL17" s="196">
        <v>30.1</v>
      </c>
      <c r="BM17" s="122">
        <v>14.2</v>
      </c>
      <c r="BN17" s="124">
        <v>13.9</v>
      </c>
      <c r="BO17" s="196">
        <v>14.6</v>
      </c>
      <c r="BP17" s="239">
        <v>22.7</v>
      </c>
      <c r="BQ17" s="214">
        <v>21</v>
      </c>
      <c r="BR17" s="240">
        <v>24.6</v>
      </c>
      <c r="BS17" s="214"/>
      <c r="BT17" s="240"/>
      <c r="BU17" s="127">
        <v>4</v>
      </c>
      <c r="BV17" s="126">
        <v>1</v>
      </c>
      <c r="BW17" s="128">
        <v>3</v>
      </c>
      <c r="BX17" s="125">
        <v>24</v>
      </c>
      <c r="BY17" s="126">
        <v>6</v>
      </c>
      <c r="BZ17" s="128">
        <v>18</v>
      </c>
      <c r="CA17" s="125">
        <v>10</v>
      </c>
      <c r="CB17" s="126">
        <v>5</v>
      </c>
      <c r="CC17" s="128">
        <v>5</v>
      </c>
      <c r="CD17" s="125">
        <v>2</v>
      </c>
      <c r="CE17" s="126">
        <v>1</v>
      </c>
      <c r="CF17" s="128">
        <v>1</v>
      </c>
      <c r="CG17" s="125">
        <v>0</v>
      </c>
      <c r="CH17" s="127">
        <v>0</v>
      </c>
      <c r="CI17" s="128">
        <v>0</v>
      </c>
      <c r="CJ17" s="125">
        <v>0</v>
      </c>
      <c r="CK17" s="127">
        <v>0</v>
      </c>
      <c r="CL17" s="128">
        <v>0</v>
      </c>
      <c r="CM17" s="125">
        <v>0</v>
      </c>
      <c r="CN17" s="127">
        <v>0</v>
      </c>
      <c r="CO17" s="128">
        <v>0</v>
      </c>
      <c r="CP17" s="125">
        <v>3</v>
      </c>
      <c r="CQ17" s="127">
        <v>2</v>
      </c>
      <c r="CR17" s="128">
        <v>1</v>
      </c>
      <c r="CS17" s="125">
        <v>11</v>
      </c>
      <c r="CT17" s="127">
        <v>6</v>
      </c>
      <c r="CU17" s="128">
        <v>5</v>
      </c>
      <c r="CV17" s="125">
        <v>14</v>
      </c>
      <c r="CW17" s="127">
        <v>8</v>
      </c>
      <c r="CX17" s="128">
        <v>6</v>
      </c>
      <c r="CY17" s="125">
        <v>18</v>
      </c>
      <c r="CZ17" s="127">
        <v>12</v>
      </c>
      <c r="DA17" s="128">
        <v>6</v>
      </c>
      <c r="DB17" s="125">
        <v>7</v>
      </c>
      <c r="DC17" s="127">
        <v>1</v>
      </c>
      <c r="DD17" s="128">
        <v>6</v>
      </c>
      <c r="DE17" s="125">
        <v>3</v>
      </c>
      <c r="DF17" s="127">
        <v>1</v>
      </c>
      <c r="DG17" s="128">
        <v>2</v>
      </c>
      <c r="DH17" s="125">
        <v>5</v>
      </c>
      <c r="DI17" s="126">
        <v>3</v>
      </c>
      <c r="DJ17" s="128">
        <v>2</v>
      </c>
      <c r="DK17" s="127">
        <v>1</v>
      </c>
      <c r="DL17" s="127">
        <v>1</v>
      </c>
      <c r="DM17" s="128">
        <v>0</v>
      </c>
      <c r="DN17" s="23">
        <v>1</v>
      </c>
      <c r="DO17" s="23">
        <v>1</v>
      </c>
      <c r="DP17" s="302">
        <v>0</v>
      </c>
      <c r="DQ17" s="23">
        <v>7</v>
      </c>
      <c r="DR17" s="23">
        <v>5</v>
      </c>
      <c r="DS17" s="302">
        <v>2</v>
      </c>
      <c r="DT17" s="23">
        <v>2</v>
      </c>
      <c r="DU17" s="23">
        <v>1</v>
      </c>
      <c r="DV17" s="23">
        <v>1</v>
      </c>
      <c r="DW17" s="381">
        <v>13</v>
      </c>
      <c r="DX17" s="23">
        <v>7</v>
      </c>
      <c r="DY17" s="302">
        <v>6</v>
      </c>
      <c r="DZ17" s="381">
        <v>6</v>
      </c>
      <c r="EA17" s="23">
        <v>1</v>
      </c>
      <c r="EB17" s="302">
        <v>5</v>
      </c>
      <c r="EC17" s="23">
        <v>8</v>
      </c>
      <c r="ED17" s="23">
        <v>4</v>
      </c>
      <c r="EE17" s="302">
        <v>4</v>
      </c>
      <c r="EF17" s="23">
        <v>4</v>
      </c>
      <c r="EG17" s="23">
        <v>2</v>
      </c>
      <c r="EH17" s="23">
        <v>2</v>
      </c>
      <c r="EI17" s="232">
        <v>143</v>
      </c>
      <c r="EJ17" s="208">
        <v>68</v>
      </c>
      <c r="EK17" s="229">
        <v>75</v>
      </c>
    </row>
    <row r="18" spans="1:141" ht="13.5" customHeight="1" x14ac:dyDescent="0.2">
      <c r="A18" s="237" t="s">
        <v>14</v>
      </c>
      <c r="B18" s="122">
        <v>23.9</v>
      </c>
      <c r="C18" s="123">
        <v>11.5</v>
      </c>
      <c r="D18" s="196">
        <v>37.200000000000003</v>
      </c>
      <c r="E18" s="122">
        <v>123.6</v>
      </c>
      <c r="F18" s="123">
        <v>53.7</v>
      </c>
      <c r="G18" s="196">
        <v>198.7</v>
      </c>
      <c r="H18" s="122">
        <v>38.9</v>
      </c>
      <c r="I18" s="123">
        <v>46.3</v>
      </c>
      <c r="J18" s="196">
        <v>31.1</v>
      </c>
      <c r="K18" s="122">
        <v>6.2</v>
      </c>
      <c r="L18" s="123">
        <v>0</v>
      </c>
      <c r="M18" s="196">
        <v>12.9</v>
      </c>
      <c r="N18" s="122">
        <v>0</v>
      </c>
      <c r="O18" s="124">
        <v>0</v>
      </c>
      <c r="P18" s="196">
        <v>0</v>
      </c>
      <c r="Q18" s="122">
        <v>0</v>
      </c>
      <c r="R18" s="124">
        <v>0</v>
      </c>
      <c r="S18" s="196">
        <v>0</v>
      </c>
      <c r="T18" s="122">
        <v>0</v>
      </c>
      <c r="U18" s="124">
        <v>0</v>
      </c>
      <c r="V18" s="196">
        <v>0</v>
      </c>
      <c r="W18" s="122">
        <v>39.200000000000003</v>
      </c>
      <c r="X18" s="124">
        <v>40.700000000000003</v>
      </c>
      <c r="Y18" s="196">
        <v>37.5</v>
      </c>
      <c r="Z18" s="122">
        <v>81</v>
      </c>
      <c r="AA18" s="124">
        <v>36</v>
      </c>
      <c r="AB18" s="196">
        <v>129.4</v>
      </c>
      <c r="AC18" s="122">
        <v>51.3</v>
      </c>
      <c r="AD18" s="124">
        <v>40.700000000000003</v>
      </c>
      <c r="AE18" s="196">
        <v>62.7</v>
      </c>
      <c r="AF18" s="122">
        <v>93.4</v>
      </c>
      <c r="AG18" s="124">
        <v>81.3</v>
      </c>
      <c r="AH18" s="196">
        <v>106.4</v>
      </c>
      <c r="AI18" s="122">
        <v>70.099999999999994</v>
      </c>
      <c r="AJ18" s="124">
        <v>51.5</v>
      </c>
      <c r="AK18" s="196">
        <v>90.1</v>
      </c>
      <c r="AL18" s="122">
        <v>30.2</v>
      </c>
      <c r="AM18" s="124">
        <v>17.399999999999999</v>
      </c>
      <c r="AN18" s="196">
        <v>43.9</v>
      </c>
      <c r="AO18" s="122">
        <v>3.1</v>
      </c>
      <c r="AP18" s="123">
        <v>6</v>
      </c>
      <c r="AQ18" s="196">
        <v>0</v>
      </c>
      <c r="AR18" s="124">
        <v>3</v>
      </c>
      <c r="AS18" s="124">
        <v>5.8</v>
      </c>
      <c r="AT18" s="196">
        <v>0</v>
      </c>
      <c r="AU18" s="124">
        <v>3.1</v>
      </c>
      <c r="AV18" s="124">
        <v>6</v>
      </c>
      <c r="AW18" s="196">
        <v>0</v>
      </c>
      <c r="AX18" s="124">
        <v>21.2</v>
      </c>
      <c r="AY18" s="124">
        <v>17.5</v>
      </c>
      <c r="AZ18" s="196">
        <v>25.2</v>
      </c>
      <c r="BA18" s="124">
        <v>24.3</v>
      </c>
      <c r="BB18" s="124">
        <v>17.5</v>
      </c>
      <c r="BC18" s="124">
        <v>31.5</v>
      </c>
      <c r="BD18" s="122">
        <v>56.5</v>
      </c>
      <c r="BE18" s="124">
        <v>30.2</v>
      </c>
      <c r="BF18" s="124">
        <v>84.9</v>
      </c>
      <c r="BG18" s="122">
        <v>54.7</v>
      </c>
      <c r="BH18" s="124">
        <v>23.4</v>
      </c>
      <c r="BI18" s="124">
        <v>88.6</v>
      </c>
      <c r="BJ18" s="122">
        <v>53.5</v>
      </c>
      <c r="BK18" s="124">
        <v>36.4</v>
      </c>
      <c r="BL18" s="196">
        <v>72.099999999999994</v>
      </c>
      <c r="BM18" s="122">
        <v>42.7</v>
      </c>
      <c r="BN18" s="124">
        <v>52.8</v>
      </c>
      <c r="BO18" s="196">
        <v>31.8</v>
      </c>
      <c r="BP18" s="239">
        <v>37.1</v>
      </c>
      <c r="BQ18" s="214">
        <v>26.1</v>
      </c>
      <c r="BR18" s="240">
        <v>48.9</v>
      </c>
      <c r="BS18" s="214"/>
      <c r="BT18" s="240"/>
      <c r="BU18" s="127">
        <v>8</v>
      </c>
      <c r="BV18" s="126">
        <v>2</v>
      </c>
      <c r="BW18" s="128">
        <v>6</v>
      </c>
      <c r="BX18" s="125">
        <v>40</v>
      </c>
      <c r="BY18" s="126">
        <v>9</v>
      </c>
      <c r="BZ18" s="128">
        <v>31</v>
      </c>
      <c r="CA18" s="125">
        <v>13</v>
      </c>
      <c r="CB18" s="126">
        <v>8</v>
      </c>
      <c r="CC18" s="128">
        <v>5</v>
      </c>
      <c r="CD18" s="125">
        <v>2</v>
      </c>
      <c r="CE18" s="126">
        <v>0</v>
      </c>
      <c r="CF18" s="128">
        <v>2</v>
      </c>
      <c r="CG18" s="125">
        <v>0</v>
      </c>
      <c r="CH18" s="127">
        <v>0</v>
      </c>
      <c r="CI18" s="128">
        <v>0</v>
      </c>
      <c r="CJ18" s="125">
        <v>0</v>
      </c>
      <c r="CK18" s="127">
        <v>0</v>
      </c>
      <c r="CL18" s="128">
        <v>0</v>
      </c>
      <c r="CM18" s="125">
        <v>0</v>
      </c>
      <c r="CN18" s="127">
        <v>0</v>
      </c>
      <c r="CO18" s="128">
        <v>0</v>
      </c>
      <c r="CP18" s="125">
        <v>13</v>
      </c>
      <c r="CQ18" s="127">
        <v>7</v>
      </c>
      <c r="CR18" s="128">
        <v>6</v>
      </c>
      <c r="CS18" s="125">
        <v>26</v>
      </c>
      <c r="CT18" s="127">
        <v>6</v>
      </c>
      <c r="CU18" s="128">
        <v>20</v>
      </c>
      <c r="CV18" s="125">
        <v>17</v>
      </c>
      <c r="CW18" s="127">
        <v>7</v>
      </c>
      <c r="CX18" s="128">
        <v>10</v>
      </c>
      <c r="CY18" s="125">
        <v>31</v>
      </c>
      <c r="CZ18" s="127">
        <v>14</v>
      </c>
      <c r="DA18" s="128">
        <v>17</v>
      </c>
      <c r="DB18" s="125">
        <v>21</v>
      </c>
      <c r="DC18" s="127">
        <v>8</v>
      </c>
      <c r="DD18" s="128">
        <v>13</v>
      </c>
      <c r="DE18" s="125">
        <v>10</v>
      </c>
      <c r="DF18" s="127">
        <v>3</v>
      </c>
      <c r="DG18" s="128">
        <v>7</v>
      </c>
      <c r="DH18" s="125">
        <v>1</v>
      </c>
      <c r="DI18" s="126">
        <v>1</v>
      </c>
      <c r="DJ18" s="128">
        <v>0</v>
      </c>
      <c r="DK18" s="127">
        <v>1</v>
      </c>
      <c r="DL18" s="127">
        <v>1</v>
      </c>
      <c r="DM18" s="128">
        <v>0</v>
      </c>
      <c r="DN18" s="23">
        <v>1</v>
      </c>
      <c r="DO18" s="23">
        <v>1</v>
      </c>
      <c r="DP18" s="302">
        <v>0</v>
      </c>
      <c r="DQ18" s="23">
        <v>7</v>
      </c>
      <c r="DR18" s="23">
        <v>3</v>
      </c>
      <c r="DS18" s="302">
        <v>4</v>
      </c>
      <c r="DT18" s="23">
        <v>8</v>
      </c>
      <c r="DU18" s="23">
        <v>3</v>
      </c>
      <c r="DV18" s="23">
        <v>5</v>
      </c>
      <c r="DW18" s="381">
        <v>18</v>
      </c>
      <c r="DX18" s="23">
        <v>5</v>
      </c>
      <c r="DY18" s="302">
        <v>13</v>
      </c>
      <c r="DZ18" s="381">
        <v>18</v>
      </c>
      <c r="EA18" s="23">
        <v>4</v>
      </c>
      <c r="EB18" s="302">
        <v>14</v>
      </c>
      <c r="EC18" s="23">
        <v>17</v>
      </c>
      <c r="ED18" s="23">
        <v>6</v>
      </c>
      <c r="EE18" s="302">
        <v>11</v>
      </c>
      <c r="EF18" s="23">
        <v>14</v>
      </c>
      <c r="EG18" s="23">
        <v>9</v>
      </c>
      <c r="EH18" s="23">
        <v>5</v>
      </c>
      <c r="EI18" s="232">
        <v>266</v>
      </c>
      <c r="EJ18" s="208">
        <v>97</v>
      </c>
      <c r="EK18" s="229">
        <v>169</v>
      </c>
    </row>
    <row r="19" spans="1:141" ht="13.5" customHeight="1" x14ac:dyDescent="0.2">
      <c r="A19" s="237" t="s">
        <v>15</v>
      </c>
      <c r="B19" s="122">
        <v>35.6</v>
      </c>
      <c r="C19" s="123">
        <v>17.3</v>
      </c>
      <c r="D19" s="196">
        <v>55.2</v>
      </c>
      <c r="E19" s="122">
        <v>202.3</v>
      </c>
      <c r="F19" s="123">
        <v>142.69999999999999</v>
      </c>
      <c r="G19" s="196">
        <v>265.7</v>
      </c>
      <c r="H19" s="122">
        <v>59.2</v>
      </c>
      <c r="I19" s="123">
        <v>51.7</v>
      </c>
      <c r="J19" s="196">
        <v>67.3</v>
      </c>
      <c r="K19" s="122">
        <v>18.3</v>
      </c>
      <c r="L19" s="123">
        <v>5.9</v>
      </c>
      <c r="M19" s="196">
        <v>31.6</v>
      </c>
      <c r="N19" s="122">
        <v>0</v>
      </c>
      <c r="O19" s="124">
        <v>0</v>
      </c>
      <c r="P19" s="196">
        <v>0</v>
      </c>
      <c r="Q19" s="122">
        <v>3</v>
      </c>
      <c r="R19" s="124">
        <v>0</v>
      </c>
      <c r="S19" s="196">
        <v>6.1</v>
      </c>
      <c r="T19" s="122">
        <v>0</v>
      </c>
      <c r="U19" s="124">
        <v>0</v>
      </c>
      <c r="V19" s="196">
        <v>0</v>
      </c>
      <c r="W19" s="122">
        <v>44.3</v>
      </c>
      <c r="X19" s="124">
        <v>34.299999999999997</v>
      </c>
      <c r="Y19" s="196">
        <v>54.9</v>
      </c>
      <c r="Z19" s="122">
        <v>70.2</v>
      </c>
      <c r="AA19" s="124">
        <v>41.4</v>
      </c>
      <c r="AB19" s="196">
        <v>100.9</v>
      </c>
      <c r="AC19" s="122">
        <v>67.900000000000006</v>
      </c>
      <c r="AD19" s="124">
        <v>62.9</v>
      </c>
      <c r="AE19" s="196">
        <v>73.2</v>
      </c>
      <c r="AF19" s="122">
        <v>161.80000000000001</v>
      </c>
      <c r="AG19" s="124">
        <v>148.19999999999999</v>
      </c>
      <c r="AH19" s="196">
        <v>176.4</v>
      </c>
      <c r="AI19" s="122">
        <v>127</v>
      </c>
      <c r="AJ19" s="124">
        <v>145</v>
      </c>
      <c r="AK19" s="196">
        <v>107.8</v>
      </c>
      <c r="AL19" s="122">
        <v>73.5</v>
      </c>
      <c r="AM19" s="124">
        <v>68.3</v>
      </c>
      <c r="AN19" s="196">
        <v>79.099999999999994</v>
      </c>
      <c r="AO19" s="122">
        <v>15.2</v>
      </c>
      <c r="AP19" s="123">
        <v>11.8</v>
      </c>
      <c r="AQ19" s="196">
        <v>18.899999999999999</v>
      </c>
      <c r="AR19" s="124">
        <v>5.9</v>
      </c>
      <c r="AS19" s="124">
        <v>11.4</v>
      </c>
      <c r="AT19" s="196">
        <v>0</v>
      </c>
      <c r="AU19" s="124">
        <v>3</v>
      </c>
      <c r="AV19" s="124">
        <v>5.9</v>
      </c>
      <c r="AW19" s="196">
        <v>0</v>
      </c>
      <c r="AX19" s="124">
        <v>29.4</v>
      </c>
      <c r="AY19" s="124">
        <v>11.4</v>
      </c>
      <c r="AZ19" s="196">
        <v>48.6</v>
      </c>
      <c r="BA19" s="124">
        <v>44.1</v>
      </c>
      <c r="BB19" s="124">
        <v>45.5</v>
      </c>
      <c r="BC19" s="124">
        <v>42.6</v>
      </c>
      <c r="BD19" s="122">
        <v>78.900000000000006</v>
      </c>
      <c r="BE19" s="124">
        <v>52.8</v>
      </c>
      <c r="BF19" s="124">
        <v>106.8</v>
      </c>
      <c r="BG19" s="122">
        <v>47</v>
      </c>
      <c r="BH19" s="124">
        <v>39.799999999999997</v>
      </c>
      <c r="BI19" s="124">
        <v>54.7</v>
      </c>
      <c r="BJ19" s="122">
        <v>57.7</v>
      </c>
      <c r="BK19" s="124">
        <v>23.5</v>
      </c>
      <c r="BL19" s="196">
        <v>94.2</v>
      </c>
      <c r="BM19" s="122">
        <v>52.9</v>
      </c>
      <c r="BN19" s="124">
        <v>28.4</v>
      </c>
      <c r="BO19" s="196">
        <v>79</v>
      </c>
      <c r="BP19" s="239">
        <v>54.1</v>
      </c>
      <c r="BQ19" s="214">
        <v>42.7</v>
      </c>
      <c r="BR19" s="240">
        <v>66.2</v>
      </c>
      <c r="BS19" s="214"/>
      <c r="BT19" s="240"/>
      <c r="BU19" s="127">
        <v>12</v>
      </c>
      <c r="BV19" s="126">
        <v>3</v>
      </c>
      <c r="BW19" s="128">
        <v>9</v>
      </c>
      <c r="BX19" s="125">
        <v>66</v>
      </c>
      <c r="BY19" s="126">
        <v>24</v>
      </c>
      <c r="BZ19" s="128">
        <v>42</v>
      </c>
      <c r="CA19" s="125">
        <v>20</v>
      </c>
      <c r="CB19" s="126">
        <v>9</v>
      </c>
      <c r="CC19" s="128">
        <v>11</v>
      </c>
      <c r="CD19" s="125">
        <v>6</v>
      </c>
      <c r="CE19" s="126">
        <v>1</v>
      </c>
      <c r="CF19" s="128">
        <v>5</v>
      </c>
      <c r="CG19" s="125">
        <v>0</v>
      </c>
      <c r="CH19" s="127">
        <v>0</v>
      </c>
      <c r="CI19" s="128">
        <v>0</v>
      </c>
      <c r="CJ19" s="125">
        <v>1</v>
      </c>
      <c r="CK19" s="127">
        <v>0</v>
      </c>
      <c r="CL19" s="128">
        <v>1</v>
      </c>
      <c r="CM19" s="125">
        <v>0</v>
      </c>
      <c r="CN19" s="127">
        <v>0</v>
      </c>
      <c r="CO19" s="128">
        <v>0</v>
      </c>
      <c r="CP19" s="125">
        <v>15</v>
      </c>
      <c r="CQ19" s="127">
        <v>6</v>
      </c>
      <c r="CR19" s="128">
        <v>9</v>
      </c>
      <c r="CS19" s="125">
        <v>23</v>
      </c>
      <c r="CT19" s="127">
        <v>7</v>
      </c>
      <c r="CU19" s="128">
        <v>16</v>
      </c>
      <c r="CV19" s="125">
        <v>23</v>
      </c>
      <c r="CW19" s="127">
        <v>11</v>
      </c>
      <c r="CX19" s="128">
        <v>12</v>
      </c>
      <c r="CY19" s="125">
        <v>55</v>
      </c>
      <c r="CZ19" s="127">
        <v>26</v>
      </c>
      <c r="DA19" s="128">
        <v>29</v>
      </c>
      <c r="DB19" s="125">
        <v>39</v>
      </c>
      <c r="DC19" s="127">
        <v>23</v>
      </c>
      <c r="DD19" s="128">
        <v>16</v>
      </c>
      <c r="DE19" s="125">
        <v>25</v>
      </c>
      <c r="DF19" s="127">
        <v>12</v>
      </c>
      <c r="DG19" s="128">
        <v>13</v>
      </c>
      <c r="DH19" s="125">
        <v>5</v>
      </c>
      <c r="DI19" s="126">
        <v>2</v>
      </c>
      <c r="DJ19" s="128">
        <v>3</v>
      </c>
      <c r="DK19" s="127">
        <v>2</v>
      </c>
      <c r="DL19" s="127">
        <v>2</v>
      </c>
      <c r="DM19" s="128">
        <v>0</v>
      </c>
      <c r="DN19" s="23">
        <v>1</v>
      </c>
      <c r="DO19" s="23">
        <v>1</v>
      </c>
      <c r="DP19" s="302">
        <v>0</v>
      </c>
      <c r="DQ19" s="23">
        <v>10</v>
      </c>
      <c r="DR19" s="23">
        <v>2</v>
      </c>
      <c r="DS19" s="302">
        <v>8</v>
      </c>
      <c r="DT19" s="23">
        <v>15</v>
      </c>
      <c r="DU19" s="23">
        <v>8</v>
      </c>
      <c r="DV19" s="23">
        <v>7</v>
      </c>
      <c r="DW19" s="381">
        <v>26</v>
      </c>
      <c r="DX19" s="23">
        <v>9</v>
      </c>
      <c r="DY19" s="302">
        <v>17</v>
      </c>
      <c r="DZ19" s="381">
        <v>16</v>
      </c>
      <c r="EA19" s="23">
        <v>7</v>
      </c>
      <c r="EB19" s="302">
        <v>9</v>
      </c>
      <c r="EC19" s="23">
        <v>19</v>
      </c>
      <c r="ED19" s="23">
        <v>4</v>
      </c>
      <c r="EE19" s="302">
        <v>15</v>
      </c>
      <c r="EF19" s="23">
        <v>18</v>
      </c>
      <c r="EG19" s="23">
        <v>5</v>
      </c>
      <c r="EH19" s="23">
        <v>13</v>
      </c>
      <c r="EI19" s="232">
        <v>397</v>
      </c>
      <c r="EJ19" s="208">
        <v>162</v>
      </c>
      <c r="EK19" s="229">
        <v>235</v>
      </c>
    </row>
    <row r="20" spans="1:141" ht="13.5" customHeight="1" x14ac:dyDescent="0.2">
      <c r="A20" s="237" t="s">
        <v>16</v>
      </c>
      <c r="B20" s="122">
        <v>50.6</v>
      </c>
      <c r="C20" s="123">
        <v>32.700000000000003</v>
      </c>
      <c r="D20" s="196">
        <v>69.599999999999994</v>
      </c>
      <c r="E20" s="122">
        <v>274.60000000000002</v>
      </c>
      <c r="F20" s="123">
        <v>188.7</v>
      </c>
      <c r="G20" s="196">
        <v>366.2</v>
      </c>
      <c r="H20" s="122">
        <v>141</v>
      </c>
      <c r="I20" s="123">
        <v>97.6</v>
      </c>
      <c r="J20" s="196">
        <v>187.3</v>
      </c>
      <c r="K20" s="122">
        <v>10.4</v>
      </c>
      <c r="L20" s="123">
        <v>6.7</v>
      </c>
      <c r="M20" s="196">
        <v>14.3</v>
      </c>
      <c r="N20" s="122">
        <v>10</v>
      </c>
      <c r="O20" s="124">
        <v>13</v>
      </c>
      <c r="P20" s="196">
        <v>6.9</v>
      </c>
      <c r="Q20" s="122">
        <v>3.3</v>
      </c>
      <c r="R20" s="124">
        <v>6.5</v>
      </c>
      <c r="S20" s="196">
        <v>0</v>
      </c>
      <c r="T20" s="122">
        <v>10.3</v>
      </c>
      <c r="U20" s="124">
        <v>0</v>
      </c>
      <c r="V20" s="196">
        <v>21.3</v>
      </c>
      <c r="W20" s="122">
        <v>76.5</v>
      </c>
      <c r="X20" s="124">
        <v>38.700000000000003</v>
      </c>
      <c r="Y20" s="196">
        <v>116.8</v>
      </c>
      <c r="Z20" s="122">
        <v>216.1</v>
      </c>
      <c r="AA20" s="124">
        <v>133</v>
      </c>
      <c r="AB20" s="196">
        <v>304.7</v>
      </c>
      <c r="AC20" s="122">
        <v>132.5</v>
      </c>
      <c r="AD20" s="124">
        <v>77.099999999999994</v>
      </c>
      <c r="AE20" s="196">
        <v>191.7</v>
      </c>
      <c r="AF20" s="122">
        <v>310</v>
      </c>
      <c r="AG20" s="124">
        <v>249.3</v>
      </c>
      <c r="AH20" s="196">
        <v>374.8</v>
      </c>
      <c r="AI20" s="122">
        <v>244.2</v>
      </c>
      <c r="AJ20" s="124">
        <v>169.5</v>
      </c>
      <c r="AK20" s="196">
        <v>323.8</v>
      </c>
      <c r="AL20" s="122">
        <v>75.599999999999994</v>
      </c>
      <c r="AM20" s="124">
        <v>50.9</v>
      </c>
      <c r="AN20" s="196">
        <v>101.8</v>
      </c>
      <c r="AO20" s="122">
        <v>37.299999999999997</v>
      </c>
      <c r="AP20" s="123">
        <v>46</v>
      </c>
      <c r="AQ20" s="196">
        <v>28</v>
      </c>
      <c r="AR20" s="124">
        <v>9.8000000000000007</v>
      </c>
      <c r="AS20" s="124">
        <v>6.3</v>
      </c>
      <c r="AT20" s="196">
        <v>13.5</v>
      </c>
      <c r="AU20" s="124">
        <v>13.5</v>
      </c>
      <c r="AV20" s="124">
        <v>13.1</v>
      </c>
      <c r="AW20" s="196">
        <v>14</v>
      </c>
      <c r="AX20" s="124">
        <v>71.7</v>
      </c>
      <c r="AY20" s="124">
        <v>50.5</v>
      </c>
      <c r="AZ20" s="196">
        <v>94.4</v>
      </c>
      <c r="BA20" s="124">
        <v>65.099999999999994</v>
      </c>
      <c r="BB20" s="124">
        <v>37.799999999999997</v>
      </c>
      <c r="BC20" s="124">
        <v>94.2</v>
      </c>
      <c r="BD20" s="122">
        <v>124.2</v>
      </c>
      <c r="BE20" s="124">
        <v>97.6</v>
      </c>
      <c r="BF20" s="124">
        <v>152.69999999999999</v>
      </c>
      <c r="BG20" s="122">
        <v>120</v>
      </c>
      <c r="BH20" s="124">
        <v>81.7</v>
      </c>
      <c r="BI20" s="124">
        <v>160.9</v>
      </c>
      <c r="BJ20" s="122">
        <v>100.4</v>
      </c>
      <c r="BK20" s="124">
        <v>64.8</v>
      </c>
      <c r="BL20" s="196">
        <v>138.30000000000001</v>
      </c>
      <c r="BM20" s="122">
        <v>84</v>
      </c>
      <c r="BN20" s="124">
        <v>81.400000000000006</v>
      </c>
      <c r="BO20" s="196">
        <v>86.9</v>
      </c>
      <c r="BP20" s="239">
        <v>98.5</v>
      </c>
      <c r="BQ20" s="214">
        <v>69.7</v>
      </c>
      <c r="BR20" s="240">
        <v>129.1</v>
      </c>
      <c r="BS20" s="214"/>
      <c r="BT20" s="240"/>
      <c r="BU20" s="127">
        <v>15</v>
      </c>
      <c r="BV20" s="126">
        <v>5</v>
      </c>
      <c r="BW20" s="128">
        <v>10</v>
      </c>
      <c r="BX20" s="125">
        <v>79</v>
      </c>
      <c r="BY20" s="126">
        <v>28</v>
      </c>
      <c r="BZ20" s="128">
        <v>51</v>
      </c>
      <c r="CA20" s="125">
        <v>42</v>
      </c>
      <c r="CB20" s="126">
        <v>15</v>
      </c>
      <c r="CC20" s="128">
        <v>27</v>
      </c>
      <c r="CD20" s="125">
        <v>3</v>
      </c>
      <c r="CE20" s="126">
        <v>1</v>
      </c>
      <c r="CF20" s="128">
        <v>2</v>
      </c>
      <c r="CG20" s="125">
        <v>3</v>
      </c>
      <c r="CH20" s="127">
        <v>2</v>
      </c>
      <c r="CI20" s="128">
        <v>1</v>
      </c>
      <c r="CJ20" s="125">
        <v>1</v>
      </c>
      <c r="CK20" s="127">
        <v>1</v>
      </c>
      <c r="CL20" s="128">
        <v>0</v>
      </c>
      <c r="CM20" s="125">
        <v>3</v>
      </c>
      <c r="CN20" s="127">
        <v>0</v>
      </c>
      <c r="CO20" s="128">
        <v>3</v>
      </c>
      <c r="CP20" s="125">
        <v>23</v>
      </c>
      <c r="CQ20" s="127">
        <v>6</v>
      </c>
      <c r="CR20" s="128">
        <v>17</v>
      </c>
      <c r="CS20" s="125">
        <v>63</v>
      </c>
      <c r="CT20" s="127">
        <v>20</v>
      </c>
      <c r="CU20" s="128">
        <v>43</v>
      </c>
      <c r="CV20" s="125">
        <v>40</v>
      </c>
      <c r="CW20" s="127">
        <v>12</v>
      </c>
      <c r="CX20" s="128">
        <v>28</v>
      </c>
      <c r="CY20" s="125">
        <v>94</v>
      </c>
      <c r="CZ20" s="127">
        <v>39</v>
      </c>
      <c r="DA20" s="128">
        <v>55</v>
      </c>
      <c r="DB20" s="125">
        <v>67</v>
      </c>
      <c r="DC20" s="127">
        <v>24</v>
      </c>
      <c r="DD20" s="128">
        <v>43</v>
      </c>
      <c r="DE20" s="125">
        <v>23</v>
      </c>
      <c r="DF20" s="127">
        <v>8</v>
      </c>
      <c r="DG20" s="128">
        <v>15</v>
      </c>
      <c r="DH20" s="125">
        <v>11</v>
      </c>
      <c r="DI20" s="126">
        <v>7</v>
      </c>
      <c r="DJ20" s="128">
        <v>4</v>
      </c>
      <c r="DK20" s="127">
        <v>3</v>
      </c>
      <c r="DL20" s="127">
        <v>1</v>
      </c>
      <c r="DM20" s="128">
        <v>2</v>
      </c>
      <c r="DN20" s="23">
        <v>4</v>
      </c>
      <c r="DO20" s="23">
        <v>2</v>
      </c>
      <c r="DP20" s="302">
        <v>2</v>
      </c>
      <c r="DQ20" s="23">
        <v>22</v>
      </c>
      <c r="DR20" s="23">
        <v>8</v>
      </c>
      <c r="DS20" s="302">
        <v>14</v>
      </c>
      <c r="DT20" s="23">
        <v>20</v>
      </c>
      <c r="DU20" s="23">
        <v>6</v>
      </c>
      <c r="DV20" s="23">
        <v>14</v>
      </c>
      <c r="DW20" s="381">
        <v>37</v>
      </c>
      <c r="DX20" s="23">
        <v>15</v>
      </c>
      <c r="DY20" s="302">
        <v>22</v>
      </c>
      <c r="DZ20" s="381">
        <v>37</v>
      </c>
      <c r="EA20" s="23">
        <v>13</v>
      </c>
      <c r="EB20" s="302">
        <v>24</v>
      </c>
      <c r="EC20" s="23">
        <v>30</v>
      </c>
      <c r="ED20" s="23">
        <v>10</v>
      </c>
      <c r="EE20" s="302">
        <v>20</v>
      </c>
      <c r="EF20" s="23">
        <v>26</v>
      </c>
      <c r="EG20" s="23">
        <v>13</v>
      </c>
      <c r="EH20" s="23">
        <v>13</v>
      </c>
      <c r="EI20" s="232">
        <v>646</v>
      </c>
      <c r="EJ20" s="208">
        <v>236</v>
      </c>
      <c r="EK20" s="229">
        <v>410</v>
      </c>
    </row>
    <row r="21" spans="1:141" ht="13.5" customHeight="1" x14ac:dyDescent="0.2">
      <c r="A21" s="237" t="s">
        <v>17</v>
      </c>
      <c r="B21" s="122">
        <v>82.6</v>
      </c>
      <c r="C21" s="123">
        <v>22.8</v>
      </c>
      <c r="D21" s="196">
        <v>147.1</v>
      </c>
      <c r="E21" s="122">
        <v>503.9</v>
      </c>
      <c r="F21" s="123">
        <v>368.2</v>
      </c>
      <c r="G21" s="196">
        <v>650</v>
      </c>
      <c r="H21" s="122">
        <v>192.6</v>
      </c>
      <c r="I21" s="123">
        <v>90.9</v>
      </c>
      <c r="J21" s="196">
        <v>302.3</v>
      </c>
      <c r="K21" s="122">
        <v>32.5</v>
      </c>
      <c r="L21" s="123">
        <v>39.1</v>
      </c>
      <c r="M21" s="196">
        <v>25.3</v>
      </c>
      <c r="N21" s="122">
        <v>3.9</v>
      </c>
      <c r="O21" s="124">
        <v>0</v>
      </c>
      <c r="P21" s="196">
        <v>8.1999999999999993</v>
      </c>
      <c r="Q21" s="122">
        <v>3.9</v>
      </c>
      <c r="R21" s="124">
        <v>7.6</v>
      </c>
      <c r="S21" s="196">
        <v>0</v>
      </c>
      <c r="T21" s="122">
        <v>0</v>
      </c>
      <c r="U21" s="124">
        <v>0</v>
      </c>
      <c r="V21" s="196">
        <v>0</v>
      </c>
      <c r="W21" s="122">
        <v>125.2</v>
      </c>
      <c r="X21" s="124">
        <v>128.1</v>
      </c>
      <c r="Y21" s="196">
        <v>121.9</v>
      </c>
      <c r="Z21" s="122">
        <v>282.5</v>
      </c>
      <c r="AA21" s="124">
        <v>186.7</v>
      </c>
      <c r="AB21" s="196">
        <v>385.9</v>
      </c>
      <c r="AC21" s="122">
        <v>218.5</v>
      </c>
      <c r="AD21" s="124">
        <v>157.9</v>
      </c>
      <c r="AE21" s="196">
        <v>283.8</v>
      </c>
      <c r="AF21" s="122">
        <v>423.5</v>
      </c>
      <c r="AG21" s="124">
        <v>329.5</v>
      </c>
      <c r="AH21" s="196">
        <v>524.79999999999995</v>
      </c>
      <c r="AI21" s="122">
        <v>326.5</v>
      </c>
      <c r="AJ21" s="124">
        <v>207</v>
      </c>
      <c r="AK21" s="196">
        <v>455.3</v>
      </c>
      <c r="AL21" s="122">
        <v>120.1</v>
      </c>
      <c r="AM21" s="124">
        <v>127</v>
      </c>
      <c r="AN21" s="196">
        <v>112.7</v>
      </c>
      <c r="AO21" s="122">
        <v>36</v>
      </c>
      <c r="AP21" s="123">
        <v>23.1</v>
      </c>
      <c r="AQ21" s="196">
        <v>49.9</v>
      </c>
      <c r="AR21" s="124">
        <v>3.9</v>
      </c>
      <c r="AS21" s="124">
        <v>0</v>
      </c>
      <c r="AT21" s="196">
        <v>8</v>
      </c>
      <c r="AU21" s="124">
        <v>27.9</v>
      </c>
      <c r="AV21" s="124">
        <v>15.4</v>
      </c>
      <c r="AW21" s="196">
        <v>41.4</v>
      </c>
      <c r="AX21" s="124">
        <v>53.9</v>
      </c>
      <c r="AY21" s="124">
        <v>37.1</v>
      </c>
      <c r="AZ21" s="196">
        <v>72.099999999999994</v>
      </c>
      <c r="BA21" s="124">
        <v>73.099999999999994</v>
      </c>
      <c r="BB21" s="124">
        <v>29.6</v>
      </c>
      <c r="BC21" s="124">
        <v>119.9</v>
      </c>
      <c r="BD21" s="122">
        <v>202.3</v>
      </c>
      <c r="BE21" s="124">
        <v>145.19999999999999</v>
      </c>
      <c r="BF21" s="124">
        <v>263.7</v>
      </c>
      <c r="BG21" s="122">
        <v>222.1</v>
      </c>
      <c r="BH21" s="124">
        <v>162.4</v>
      </c>
      <c r="BI21" s="124">
        <v>286.60000000000002</v>
      </c>
      <c r="BJ21" s="122">
        <v>162</v>
      </c>
      <c r="BK21" s="124">
        <v>137</v>
      </c>
      <c r="BL21" s="196">
        <v>188.8</v>
      </c>
      <c r="BM21" s="122">
        <v>110.6</v>
      </c>
      <c r="BN21" s="124">
        <v>117.6</v>
      </c>
      <c r="BO21" s="196">
        <v>103.1</v>
      </c>
      <c r="BP21" s="239">
        <v>144.80000000000001</v>
      </c>
      <c r="BQ21" s="214">
        <v>105.5</v>
      </c>
      <c r="BR21" s="240">
        <v>187.2</v>
      </c>
      <c r="BS21" s="214"/>
      <c r="BT21" s="240"/>
      <c r="BU21" s="127">
        <v>21</v>
      </c>
      <c r="BV21" s="126">
        <v>3</v>
      </c>
      <c r="BW21" s="128">
        <v>18</v>
      </c>
      <c r="BX21" s="125">
        <v>124</v>
      </c>
      <c r="BY21" s="126">
        <v>47</v>
      </c>
      <c r="BZ21" s="128">
        <v>77</v>
      </c>
      <c r="CA21" s="125">
        <v>49</v>
      </c>
      <c r="CB21" s="126">
        <v>12</v>
      </c>
      <c r="CC21" s="128">
        <v>37</v>
      </c>
      <c r="CD21" s="125">
        <v>8</v>
      </c>
      <c r="CE21" s="126">
        <v>5</v>
      </c>
      <c r="CF21" s="128">
        <v>3</v>
      </c>
      <c r="CG21" s="125">
        <v>1</v>
      </c>
      <c r="CH21" s="127">
        <v>0</v>
      </c>
      <c r="CI21" s="128">
        <v>1</v>
      </c>
      <c r="CJ21" s="125">
        <v>1</v>
      </c>
      <c r="CK21" s="127">
        <v>1</v>
      </c>
      <c r="CL21" s="128">
        <v>0</v>
      </c>
      <c r="CM21" s="125">
        <v>0</v>
      </c>
      <c r="CN21" s="127">
        <v>0</v>
      </c>
      <c r="CO21" s="128">
        <v>0</v>
      </c>
      <c r="CP21" s="125">
        <v>32</v>
      </c>
      <c r="CQ21" s="127">
        <v>17</v>
      </c>
      <c r="CR21" s="128">
        <v>15</v>
      </c>
      <c r="CS21" s="125">
        <v>70</v>
      </c>
      <c r="CT21" s="127">
        <v>24</v>
      </c>
      <c r="CU21" s="128">
        <v>46</v>
      </c>
      <c r="CV21" s="125">
        <v>56</v>
      </c>
      <c r="CW21" s="127">
        <v>21</v>
      </c>
      <c r="CX21" s="128">
        <v>35</v>
      </c>
      <c r="CY21" s="125">
        <v>109</v>
      </c>
      <c r="CZ21" s="127">
        <v>44</v>
      </c>
      <c r="DA21" s="128">
        <v>65</v>
      </c>
      <c r="DB21" s="125">
        <v>76</v>
      </c>
      <c r="DC21" s="127">
        <v>25</v>
      </c>
      <c r="DD21" s="128">
        <v>51</v>
      </c>
      <c r="DE21" s="125">
        <v>31</v>
      </c>
      <c r="DF21" s="127">
        <v>17</v>
      </c>
      <c r="DG21" s="128">
        <v>14</v>
      </c>
      <c r="DH21" s="125">
        <v>9</v>
      </c>
      <c r="DI21" s="126">
        <v>3</v>
      </c>
      <c r="DJ21" s="128">
        <v>6</v>
      </c>
      <c r="DK21" s="127">
        <v>1</v>
      </c>
      <c r="DL21" s="127">
        <v>0</v>
      </c>
      <c r="DM21" s="128">
        <v>1</v>
      </c>
      <c r="DN21" s="23">
        <v>7</v>
      </c>
      <c r="DO21" s="23">
        <v>2</v>
      </c>
      <c r="DP21" s="302">
        <v>5</v>
      </c>
      <c r="DQ21" s="23">
        <v>14</v>
      </c>
      <c r="DR21" s="23">
        <v>5</v>
      </c>
      <c r="DS21" s="302">
        <v>9</v>
      </c>
      <c r="DT21" s="23">
        <v>19</v>
      </c>
      <c r="DU21" s="23">
        <v>4</v>
      </c>
      <c r="DV21" s="23">
        <v>15</v>
      </c>
      <c r="DW21" s="381">
        <v>51</v>
      </c>
      <c r="DX21" s="23">
        <v>19</v>
      </c>
      <c r="DY21" s="302">
        <v>32</v>
      </c>
      <c r="DZ21" s="381">
        <v>58</v>
      </c>
      <c r="EA21" s="23">
        <v>22</v>
      </c>
      <c r="EB21" s="302">
        <v>36</v>
      </c>
      <c r="EC21" s="23">
        <v>41</v>
      </c>
      <c r="ED21" s="23">
        <v>18</v>
      </c>
      <c r="EE21" s="302">
        <v>23</v>
      </c>
      <c r="EF21" s="23">
        <v>29</v>
      </c>
      <c r="EG21" s="23">
        <v>16</v>
      </c>
      <c r="EH21" s="23">
        <v>13</v>
      </c>
      <c r="EI21" s="232">
        <v>807</v>
      </c>
      <c r="EJ21" s="208">
        <v>305</v>
      </c>
      <c r="EK21" s="229">
        <v>502</v>
      </c>
    </row>
    <row r="22" spans="1:141" ht="13.5" customHeight="1" x14ac:dyDescent="0.2">
      <c r="A22" s="237" t="s">
        <v>18</v>
      </c>
      <c r="B22" s="122">
        <v>208</v>
      </c>
      <c r="C22" s="123">
        <v>166.5</v>
      </c>
      <c r="D22" s="196">
        <v>253.9</v>
      </c>
      <c r="E22" s="122">
        <v>1021</v>
      </c>
      <c r="F22" s="123">
        <v>695</v>
      </c>
      <c r="G22" s="196">
        <v>1380.9</v>
      </c>
      <c r="H22" s="122">
        <v>414.3</v>
      </c>
      <c r="I22" s="123">
        <v>379.1</v>
      </c>
      <c r="J22" s="196">
        <v>453.2</v>
      </c>
      <c r="K22" s="122">
        <v>38.5</v>
      </c>
      <c r="L22" s="123">
        <v>40.700000000000003</v>
      </c>
      <c r="M22" s="196">
        <v>35.9</v>
      </c>
      <c r="N22" s="122">
        <v>8.3000000000000007</v>
      </c>
      <c r="O22" s="124">
        <v>15.7</v>
      </c>
      <c r="P22" s="196">
        <v>0</v>
      </c>
      <c r="Q22" s="122">
        <v>4.0999999999999996</v>
      </c>
      <c r="R22" s="124">
        <v>0</v>
      </c>
      <c r="S22" s="196">
        <v>8.6999999999999993</v>
      </c>
      <c r="T22" s="122">
        <v>21.3</v>
      </c>
      <c r="U22" s="124">
        <v>8.1</v>
      </c>
      <c r="V22" s="196">
        <v>35.799999999999997</v>
      </c>
      <c r="W22" s="122">
        <v>263.3</v>
      </c>
      <c r="X22" s="124">
        <v>188.1</v>
      </c>
      <c r="Y22" s="196">
        <v>346.4</v>
      </c>
      <c r="Z22" s="122">
        <v>458.7</v>
      </c>
      <c r="AA22" s="124">
        <v>420.7</v>
      </c>
      <c r="AB22" s="196">
        <v>500.7</v>
      </c>
      <c r="AC22" s="122">
        <v>492.7</v>
      </c>
      <c r="AD22" s="124">
        <v>375.3</v>
      </c>
      <c r="AE22" s="196">
        <v>622.4</v>
      </c>
      <c r="AF22" s="122">
        <v>854.8</v>
      </c>
      <c r="AG22" s="124">
        <v>646.4</v>
      </c>
      <c r="AH22" s="196">
        <v>1085.2</v>
      </c>
      <c r="AI22" s="122">
        <v>547.29999999999995</v>
      </c>
      <c r="AJ22" s="124">
        <v>447.8</v>
      </c>
      <c r="AK22" s="196">
        <v>657.4</v>
      </c>
      <c r="AL22" s="122">
        <v>179.6</v>
      </c>
      <c r="AM22" s="124">
        <v>147.6</v>
      </c>
      <c r="AN22" s="196">
        <v>215</v>
      </c>
      <c r="AO22" s="122">
        <v>29.5</v>
      </c>
      <c r="AP22" s="123">
        <v>16</v>
      </c>
      <c r="AQ22" s="196">
        <v>44.4</v>
      </c>
      <c r="AR22" s="124">
        <v>0</v>
      </c>
      <c r="AS22" s="124">
        <v>0</v>
      </c>
      <c r="AT22" s="196">
        <v>0</v>
      </c>
      <c r="AU22" s="124">
        <v>46.2</v>
      </c>
      <c r="AV22" s="124">
        <v>24</v>
      </c>
      <c r="AW22" s="196">
        <v>70.900000000000006</v>
      </c>
      <c r="AX22" s="124">
        <v>110</v>
      </c>
      <c r="AY22" s="124">
        <v>85.2</v>
      </c>
      <c r="AZ22" s="196">
        <v>137.4</v>
      </c>
      <c r="BA22" s="124">
        <v>98.1</v>
      </c>
      <c r="BB22" s="124">
        <v>62.2</v>
      </c>
      <c r="BC22" s="124">
        <v>137.80000000000001</v>
      </c>
      <c r="BD22" s="122">
        <v>279.60000000000002</v>
      </c>
      <c r="BE22" s="124">
        <v>209.5</v>
      </c>
      <c r="BF22" s="124">
        <v>357.2</v>
      </c>
      <c r="BG22" s="122">
        <v>316.7</v>
      </c>
      <c r="BH22" s="124">
        <v>242.5</v>
      </c>
      <c r="BI22" s="124">
        <v>398.8</v>
      </c>
      <c r="BJ22" s="122">
        <v>281.39999999999998</v>
      </c>
      <c r="BK22" s="124">
        <v>259.5</v>
      </c>
      <c r="BL22" s="196">
        <v>305.60000000000002</v>
      </c>
      <c r="BM22" s="122">
        <v>120</v>
      </c>
      <c r="BN22" s="124">
        <v>70.900000000000006</v>
      </c>
      <c r="BO22" s="196">
        <v>174.5</v>
      </c>
      <c r="BP22" s="239">
        <v>261.60000000000002</v>
      </c>
      <c r="BQ22" s="214">
        <v>203.1</v>
      </c>
      <c r="BR22" s="240">
        <v>326.2</v>
      </c>
      <c r="BS22" s="214"/>
      <c r="BT22" s="240"/>
      <c r="BU22" s="127">
        <v>50</v>
      </c>
      <c r="BV22" s="126">
        <v>21</v>
      </c>
      <c r="BW22" s="128">
        <v>29</v>
      </c>
      <c r="BX22" s="125">
        <v>238</v>
      </c>
      <c r="BY22" s="126">
        <v>85</v>
      </c>
      <c r="BZ22" s="128">
        <v>153</v>
      </c>
      <c r="CA22" s="125">
        <v>100</v>
      </c>
      <c r="CB22" s="126">
        <v>48</v>
      </c>
      <c r="CC22" s="128">
        <v>52</v>
      </c>
      <c r="CD22" s="125">
        <v>9</v>
      </c>
      <c r="CE22" s="126">
        <v>5</v>
      </c>
      <c r="CF22" s="128">
        <v>4</v>
      </c>
      <c r="CG22" s="125">
        <v>2</v>
      </c>
      <c r="CH22" s="127">
        <v>2</v>
      </c>
      <c r="CI22" s="128">
        <v>0</v>
      </c>
      <c r="CJ22" s="125">
        <v>1</v>
      </c>
      <c r="CK22" s="127">
        <v>0</v>
      </c>
      <c r="CL22" s="128">
        <v>1</v>
      </c>
      <c r="CM22" s="125">
        <v>5</v>
      </c>
      <c r="CN22" s="127">
        <v>1</v>
      </c>
      <c r="CO22" s="128">
        <v>4</v>
      </c>
      <c r="CP22" s="125">
        <v>64</v>
      </c>
      <c r="CQ22" s="127">
        <v>24</v>
      </c>
      <c r="CR22" s="128">
        <v>40</v>
      </c>
      <c r="CS22" s="125">
        <v>108</v>
      </c>
      <c r="CT22" s="127">
        <v>52</v>
      </c>
      <c r="CU22" s="128">
        <v>56</v>
      </c>
      <c r="CV22" s="125">
        <v>120</v>
      </c>
      <c r="CW22" s="127">
        <v>48</v>
      </c>
      <c r="CX22" s="128">
        <v>72</v>
      </c>
      <c r="CY22" s="125">
        <v>209</v>
      </c>
      <c r="CZ22" s="127">
        <v>83</v>
      </c>
      <c r="DA22" s="128">
        <v>126</v>
      </c>
      <c r="DB22" s="125">
        <v>121</v>
      </c>
      <c r="DC22" s="127">
        <v>52</v>
      </c>
      <c r="DD22" s="128">
        <v>69</v>
      </c>
      <c r="DE22" s="125">
        <v>44</v>
      </c>
      <c r="DF22" s="127">
        <v>19</v>
      </c>
      <c r="DG22" s="128">
        <v>25</v>
      </c>
      <c r="DH22" s="125">
        <v>7</v>
      </c>
      <c r="DI22" s="126">
        <v>2</v>
      </c>
      <c r="DJ22" s="128">
        <v>5</v>
      </c>
      <c r="DK22" s="127">
        <v>0</v>
      </c>
      <c r="DL22" s="127">
        <v>0</v>
      </c>
      <c r="DM22" s="128">
        <v>0</v>
      </c>
      <c r="DN22" s="23">
        <v>11</v>
      </c>
      <c r="DO22" s="23">
        <v>3</v>
      </c>
      <c r="DP22" s="302">
        <v>8</v>
      </c>
      <c r="DQ22" s="23">
        <v>27</v>
      </c>
      <c r="DR22" s="23">
        <v>11</v>
      </c>
      <c r="DS22" s="302">
        <v>16</v>
      </c>
      <c r="DT22" s="23">
        <v>24</v>
      </c>
      <c r="DU22" s="23">
        <v>8</v>
      </c>
      <c r="DV22" s="23">
        <v>16</v>
      </c>
      <c r="DW22" s="381">
        <v>66</v>
      </c>
      <c r="DX22" s="23">
        <v>26</v>
      </c>
      <c r="DY22" s="302">
        <v>40</v>
      </c>
      <c r="DZ22" s="381">
        <v>77</v>
      </c>
      <c r="EA22" s="23">
        <v>31</v>
      </c>
      <c r="EB22" s="302">
        <v>46</v>
      </c>
      <c r="EC22" s="23">
        <v>66</v>
      </c>
      <c r="ED22" s="23">
        <v>32</v>
      </c>
      <c r="EE22" s="302">
        <v>34</v>
      </c>
      <c r="EF22" s="23">
        <v>29</v>
      </c>
      <c r="EG22" s="23">
        <v>9</v>
      </c>
      <c r="EH22" s="23">
        <v>20</v>
      </c>
      <c r="EI22" s="232">
        <v>1378</v>
      </c>
      <c r="EJ22" s="208">
        <v>562</v>
      </c>
      <c r="EK22" s="229">
        <v>816</v>
      </c>
    </row>
    <row r="23" spans="1:141" ht="13.5" customHeight="1" x14ac:dyDescent="0.2">
      <c r="A23" s="237" t="s">
        <v>19</v>
      </c>
      <c r="B23" s="122">
        <v>274.89999999999998</v>
      </c>
      <c r="C23" s="123">
        <v>184.6</v>
      </c>
      <c r="D23" s="196">
        <v>385.5</v>
      </c>
      <c r="E23" s="122">
        <v>2289</v>
      </c>
      <c r="F23" s="123">
        <v>1637</v>
      </c>
      <c r="G23" s="196">
        <v>3086.6</v>
      </c>
      <c r="H23" s="122">
        <v>876.8</v>
      </c>
      <c r="I23" s="123">
        <v>704.8</v>
      </c>
      <c r="J23" s="196">
        <v>1087.3</v>
      </c>
      <c r="K23" s="122">
        <v>184.7</v>
      </c>
      <c r="L23" s="123">
        <v>190.3</v>
      </c>
      <c r="M23" s="196">
        <v>177.9</v>
      </c>
      <c r="N23" s="122">
        <v>35.700000000000003</v>
      </c>
      <c r="O23" s="124">
        <v>32.5</v>
      </c>
      <c r="P23" s="196">
        <v>39.6</v>
      </c>
      <c r="Q23" s="122">
        <v>5.9</v>
      </c>
      <c r="R23" s="124">
        <v>10.8</v>
      </c>
      <c r="S23" s="196">
        <v>0</v>
      </c>
      <c r="T23" s="122">
        <v>48.9</v>
      </c>
      <c r="U23" s="124">
        <v>22.3</v>
      </c>
      <c r="V23" s="196">
        <v>81.3</v>
      </c>
      <c r="W23" s="122">
        <v>406.9</v>
      </c>
      <c r="X23" s="124">
        <v>279.5</v>
      </c>
      <c r="Y23" s="196">
        <v>561.70000000000005</v>
      </c>
      <c r="Z23" s="122">
        <v>917.7</v>
      </c>
      <c r="AA23" s="124">
        <v>687.4</v>
      </c>
      <c r="AB23" s="196">
        <v>1196.9000000000001</v>
      </c>
      <c r="AC23" s="122">
        <v>733.1</v>
      </c>
      <c r="AD23" s="124">
        <v>631.70000000000005</v>
      </c>
      <c r="AE23" s="196">
        <v>855.8</v>
      </c>
      <c r="AF23" s="122">
        <v>1277.0999999999999</v>
      </c>
      <c r="AG23" s="124">
        <v>1140.0999999999999</v>
      </c>
      <c r="AH23" s="196">
        <v>1442.7</v>
      </c>
      <c r="AI23" s="122">
        <v>1036.7</v>
      </c>
      <c r="AJ23" s="124">
        <v>824.2</v>
      </c>
      <c r="AK23" s="196">
        <v>1293.3</v>
      </c>
      <c r="AL23" s="122">
        <v>220.4</v>
      </c>
      <c r="AM23" s="124">
        <v>222.9</v>
      </c>
      <c r="AN23" s="196">
        <v>217.4</v>
      </c>
      <c r="AO23" s="122">
        <v>53.8</v>
      </c>
      <c r="AP23" s="123">
        <v>32.799999999999997</v>
      </c>
      <c r="AQ23" s="196">
        <v>79</v>
      </c>
      <c r="AR23" s="124">
        <v>23.1</v>
      </c>
      <c r="AS23" s="124">
        <v>10.6</v>
      </c>
      <c r="AT23" s="196">
        <v>38.1</v>
      </c>
      <c r="AU23" s="124">
        <v>53.5</v>
      </c>
      <c r="AV23" s="124">
        <v>21.8</v>
      </c>
      <c r="AW23" s="196">
        <v>91.5</v>
      </c>
      <c r="AX23" s="124">
        <v>154.5</v>
      </c>
      <c r="AY23" s="124">
        <v>126</v>
      </c>
      <c r="AZ23" s="196">
        <v>188.7</v>
      </c>
      <c r="BA23" s="124">
        <v>153.30000000000001</v>
      </c>
      <c r="BB23" s="124">
        <v>83.4</v>
      </c>
      <c r="BC23" s="124">
        <v>237</v>
      </c>
      <c r="BD23" s="122">
        <v>448.6</v>
      </c>
      <c r="BE23" s="124">
        <v>342.5</v>
      </c>
      <c r="BF23" s="124">
        <v>575.4</v>
      </c>
      <c r="BG23" s="122">
        <v>475.7</v>
      </c>
      <c r="BH23" s="124">
        <v>339.5</v>
      </c>
      <c r="BI23" s="124">
        <v>638.29999999999995</v>
      </c>
      <c r="BJ23" s="122">
        <v>379</v>
      </c>
      <c r="BK23" s="124">
        <v>295.7</v>
      </c>
      <c r="BL23" s="196">
        <v>478.2</v>
      </c>
      <c r="BM23" s="122">
        <v>237.2</v>
      </c>
      <c r="BN23" s="124">
        <v>223.3</v>
      </c>
      <c r="BO23" s="196">
        <v>253.7</v>
      </c>
      <c r="BP23" s="239">
        <v>461</v>
      </c>
      <c r="BQ23" s="214">
        <v>361.3</v>
      </c>
      <c r="BR23" s="240">
        <v>581.4</v>
      </c>
      <c r="BS23" s="214"/>
      <c r="BT23" s="240"/>
      <c r="BU23" s="127">
        <v>46</v>
      </c>
      <c r="BV23" s="126">
        <v>17</v>
      </c>
      <c r="BW23" s="128">
        <v>29</v>
      </c>
      <c r="BX23" s="125">
        <v>371</v>
      </c>
      <c r="BY23" s="126">
        <v>146</v>
      </c>
      <c r="BZ23" s="128">
        <v>225</v>
      </c>
      <c r="CA23" s="125">
        <v>147</v>
      </c>
      <c r="CB23" s="126">
        <v>65</v>
      </c>
      <c r="CC23" s="128">
        <v>82</v>
      </c>
      <c r="CD23" s="125">
        <v>30</v>
      </c>
      <c r="CE23" s="126">
        <v>17</v>
      </c>
      <c r="CF23" s="128">
        <v>13</v>
      </c>
      <c r="CG23" s="125">
        <v>6</v>
      </c>
      <c r="CH23" s="127">
        <v>3</v>
      </c>
      <c r="CI23" s="128">
        <v>3</v>
      </c>
      <c r="CJ23" s="125">
        <v>1</v>
      </c>
      <c r="CK23" s="127">
        <v>1</v>
      </c>
      <c r="CL23" s="128">
        <v>0</v>
      </c>
      <c r="CM23" s="125">
        <v>8</v>
      </c>
      <c r="CN23" s="127">
        <v>2</v>
      </c>
      <c r="CO23" s="128">
        <v>6</v>
      </c>
      <c r="CP23" s="125">
        <v>69</v>
      </c>
      <c r="CQ23" s="127">
        <v>26</v>
      </c>
      <c r="CR23" s="128">
        <v>43</v>
      </c>
      <c r="CS23" s="125">
        <v>151</v>
      </c>
      <c r="CT23" s="127">
        <v>62</v>
      </c>
      <c r="CU23" s="128">
        <v>89</v>
      </c>
      <c r="CV23" s="125">
        <v>125</v>
      </c>
      <c r="CW23" s="127">
        <v>59</v>
      </c>
      <c r="CX23" s="128">
        <v>66</v>
      </c>
      <c r="CY23" s="125">
        <v>219</v>
      </c>
      <c r="CZ23" s="127">
        <v>107</v>
      </c>
      <c r="DA23" s="128">
        <v>112</v>
      </c>
      <c r="DB23" s="125">
        <v>161</v>
      </c>
      <c r="DC23" s="127">
        <v>70</v>
      </c>
      <c r="DD23" s="128">
        <v>91</v>
      </c>
      <c r="DE23" s="125">
        <v>38</v>
      </c>
      <c r="DF23" s="127">
        <v>21</v>
      </c>
      <c r="DG23" s="128">
        <v>17</v>
      </c>
      <c r="DH23" s="125">
        <v>9</v>
      </c>
      <c r="DI23" s="126">
        <v>3</v>
      </c>
      <c r="DJ23" s="128">
        <v>6</v>
      </c>
      <c r="DK23" s="127">
        <v>4</v>
      </c>
      <c r="DL23" s="127">
        <v>1</v>
      </c>
      <c r="DM23" s="128">
        <v>3</v>
      </c>
      <c r="DN23" s="23">
        <v>9</v>
      </c>
      <c r="DO23" s="23">
        <v>2</v>
      </c>
      <c r="DP23" s="302">
        <v>7</v>
      </c>
      <c r="DQ23" s="23">
        <v>27</v>
      </c>
      <c r="DR23" s="23">
        <v>12</v>
      </c>
      <c r="DS23" s="302">
        <v>15</v>
      </c>
      <c r="DT23" s="23">
        <v>27</v>
      </c>
      <c r="DU23" s="23">
        <v>8</v>
      </c>
      <c r="DV23" s="23">
        <v>19</v>
      </c>
      <c r="DW23" s="381">
        <v>77</v>
      </c>
      <c r="DX23" s="23">
        <v>32</v>
      </c>
      <c r="DY23" s="302">
        <v>45</v>
      </c>
      <c r="DZ23" s="381">
        <v>85</v>
      </c>
      <c r="EA23" s="23">
        <v>33</v>
      </c>
      <c r="EB23" s="302">
        <v>52</v>
      </c>
      <c r="EC23" s="23">
        <v>66</v>
      </c>
      <c r="ED23" s="23">
        <v>28</v>
      </c>
      <c r="EE23" s="302">
        <v>38</v>
      </c>
      <c r="EF23" s="23">
        <v>43</v>
      </c>
      <c r="EG23" s="23">
        <v>22</v>
      </c>
      <c r="EH23" s="23">
        <v>21</v>
      </c>
      <c r="EI23" s="232">
        <v>1719</v>
      </c>
      <c r="EJ23" s="208">
        <v>737</v>
      </c>
      <c r="EK23" s="229">
        <v>982</v>
      </c>
    </row>
    <row r="24" spans="1:141" ht="13.5" customHeight="1" x14ac:dyDescent="0.2">
      <c r="A24" s="237" t="s">
        <v>20</v>
      </c>
      <c r="B24" s="122">
        <v>503.1</v>
      </c>
      <c r="C24" s="123">
        <v>398.3</v>
      </c>
      <c r="D24" s="196">
        <v>647.79999999999995</v>
      </c>
      <c r="E24" s="122">
        <v>4089.5</v>
      </c>
      <c r="F24" s="123">
        <v>3380.2</v>
      </c>
      <c r="G24" s="196">
        <v>5067.8999999999996</v>
      </c>
      <c r="H24" s="122">
        <v>1821.6</v>
      </c>
      <c r="I24" s="123">
        <v>1550.2</v>
      </c>
      <c r="J24" s="196">
        <v>2195.9</v>
      </c>
      <c r="K24" s="122">
        <v>323.60000000000002</v>
      </c>
      <c r="L24" s="123">
        <v>264.5</v>
      </c>
      <c r="M24" s="196">
        <v>405</v>
      </c>
      <c r="N24" s="122">
        <v>82.4</v>
      </c>
      <c r="O24" s="124">
        <v>71.099999999999994</v>
      </c>
      <c r="P24" s="196">
        <v>97.9</v>
      </c>
      <c r="Q24" s="122">
        <v>24.7</v>
      </c>
      <c r="R24" s="124">
        <v>14.2</v>
      </c>
      <c r="S24" s="196">
        <v>39.1</v>
      </c>
      <c r="T24" s="122">
        <v>102.1</v>
      </c>
      <c r="U24" s="124">
        <v>58.8</v>
      </c>
      <c r="V24" s="196">
        <v>161.69999999999999</v>
      </c>
      <c r="W24" s="122">
        <v>987.6</v>
      </c>
      <c r="X24" s="124">
        <v>796</v>
      </c>
      <c r="Y24" s="196">
        <v>1251</v>
      </c>
      <c r="Z24" s="122">
        <v>1691.8</v>
      </c>
      <c r="AA24" s="124">
        <v>1174.9000000000001</v>
      </c>
      <c r="AB24" s="196">
        <v>2402.3000000000002</v>
      </c>
      <c r="AC24" s="122">
        <v>1653.1</v>
      </c>
      <c r="AD24" s="124">
        <v>1207.9000000000001</v>
      </c>
      <c r="AE24" s="196">
        <v>2264.8000000000002</v>
      </c>
      <c r="AF24" s="122">
        <v>2377.6999999999998</v>
      </c>
      <c r="AG24" s="124">
        <v>1813.7</v>
      </c>
      <c r="AH24" s="196">
        <v>3152.3</v>
      </c>
      <c r="AI24" s="122">
        <v>1687.9</v>
      </c>
      <c r="AJ24" s="124">
        <v>1474.5</v>
      </c>
      <c r="AK24" s="196">
        <v>1980.9</v>
      </c>
      <c r="AL24" s="122">
        <v>401.5</v>
      </c>
      <c r="AM24" s="124">
        <v>354.1</v>
      </c>
      <c r="AN24" s="196">
        <v>466.5</v>
      </c>
      <c r="AO24" s="122">
        <v>101.6</v>
      </c>
      <c r="AP24" s="123">
        <v>73.2</v>
      </c>
      <c r="AQ24" s="196">
        <v>140.5</v>
      </c>
      <c r="AR24" s="124">
        <v>57.3</v>
      </c>
      <c r="AS24" s="124">
        <v>56.6</v>
      </c>
      <c r="AT24" s="196">
        <v>58.2</v>
      </c>
      <c r="AU24" s="124">
        <v>118.4</v>
      </c>
      <c r="AV24" s="124">
        <v>102.4</v>
      </c>
      <c r="AW24" s="196">
        <v>140.30000000000001</v>
      </c>
      <c r="AX24" s="124">
        <v>261.8</v>
      </c>
      <c r="AY24" s="124">
        <v>113.3</v>
      </c>
      <c r="AZ24" s="196">
        <v>465.2</v>
      </c>
      <c r="BA24" s="124">
        <v>220.7</v>
      </c>
      <c r="BB24" s="124">
        <v>169.8</v>
      </c>
      <c r="BC24" s="124">
        <v>290.39999999999998</v>
      </c>
      <c r="BD24" s="122">
        <v>844.1</v>
      </c>
      <c r="BE24" s="124">
        <v>599.29999999999995</v>
      </c>
      <c r="BF24" s="124">
        <v>1178.5999999999999</v>
      </c>
      <c r="BG24" s="122">
        <v>718.2</v>
      </c>
      <c r="BH24" s="124">
        <v>480.7</v>
      </c>
      <c r="BI24" s="124">
        <v>1042.5999999999999</v>
      </c>
      <c r="BJ24" s="122">
        <v>573.1</v>
      </c>
      <c r="BK24" s="124">
        <v>584.20000000000005</v>
      </c>
      <c r="BL24" s="196">
        <v>557.9</v>
      </c>
      <c r="BM24" s="122">
        <v>423.7</v>
      </c>
      <c r="BN24" s="124">
        <v>423.8</v>
      </c>
      <c r="BO24" s="196">
        <v>423.7</v>
      </c>
      <c r="BP24" s="239">
        <v>860.5</v>
      </c>
      <c r="BQ24" s="214">
        <v>684.1</v>
      </c>
      <c r="BR24" s="240">
        <v>1102.5999999999999</v>
      </c>
      <c r="BS24" s="214"/>
      <c r="BT24" s="240"/>
      <c r="BU24" s="127">
        <v>61</v>
      </c>
      <c r="BV24" s="126">
        <v>28</v>
      </c>
      <c r="BW24" s="128">
        <v>33</v>
      </c>
      <c r="BX24" s="125">
        <v>480</v>
      </c>
      <c r="BY24" s="126">
        <v>230</v>
      </c>
      <c r="BZ24" s="128">
        <v>250</v>
      </c>
      <c r="CA24" s="125">
        <v>221</v>
      </c>
      <c r="CB24" s="126">
        <v>109</v>
      </c>
      <c r="CC24" s="128">
        <v>112</v>
      </c>
      <c r="CD24" s="125">
        <v>38</v>
      </c>
      <c r="CE24" s="126">
        <v>18</v>
      </c>
      <c r="CF24" s="128">
        <v>20</v>
      </c>
      <c r="CG24" s="125">
        <v>10</v>
      </c>
      <c r="CH24" s="127">
        <v>5</v>
      </c>
      <c r="CI24" s="128">
        <v>5</v>
      </c>
      <c r="CJ24" s="125">
        <v>3</v>
      </c>
      <c r="CK24" s="127">
        <v>1</v>
      </c>
      <c r="CL24" s="128">
        <v>2</v>
      </c>
      <c r="CM24" s="125">
        <v>12</v>
      </c>
      <c r="CN24" s="127">
        <v>4</v>
      </c>
      <c r="CO24" s="128">
        <v>8</v>
      </c>
      <c r="CP24" s="125">
        <v>120</v>
      </c>
      <c r="CQ24" s="127">
        <v>56</v>
      </c>
      <c r="CR24" s="128">
        <v>64</v>
      </c>
      <c r="CS24" s="125">
        <v>199</v>
      </c>
      <c r="CT24" s="127">
        <v>80</v>
      </c>
      <c r="CU24" s="128">
        <v>119</v>
      </c>
      <c r="CV24" s="125">
        <v>201</v>
      </c>
      <c r="CW24" s="127">
        <v>85</v>
      </c>
      <c r="CX24" s="128">
        <v>116</v>
      </c>
      <c r="CY24" s="125">
        <v>290</v>
      </c>
      <c r="CZ24" s="127">
        <v>128</v>
      </c>
      <c r="DA24" s="128">
        <v>162</v>
      </c>
      <c r="DB24" s="125">
        <v>186</v>
      </c>
      <c r="DC24" s="127">
        <v>94</v>
      </c>
      <c r="DD24" s="128">
        <v>92</v>
      </c>
      <c r="DE24" s="125">
        <v>49</v>
      </c>
      <c r="DF24" s="127">
        <v>25</v>
      </c>
      <c r="DG24" s="128">
        <v>24</v>
      </c>
      <c r="DH24" s="125">
        <v>12</v>
      </c>
      <c r="DI24" s="126">
        <v>5</v>
      </c>
      <c r="DJ24" s="128">
        <v>7</v>
      </c>
      <c r="DK24" s="127">
        <v>7</v>
      </c>
      <c r="DL24" s="127">
        <v>4</v>
      </c>
      <c r="DM24" s="128">
        <v>3</v>
      </c>
      <c r="DN24" s="23">
        <v>14</v>
      </c>
      <c r="DO24" s="23">
        <v>7</v>
      </c>
      <c r="DP24" s="302">
        <v>7</v>
      </c>
      <c r="DQ24" s="23">
        <v>32</v>
      </c>
      <c r="DR24" s="23">
        <v>8</v>
      </c>
      <c r="DS24" s="302">
        <v>24</v>
      </c>
      <c r="DT24" s="23">
        <v>27</v>
      </c>
      <c r="DU24" s="23">
        <v>12</v>
      </c>
      <c r="DV24" s="23">
        <v>15</v>
      </c>
      <c r="DW24" s="381">
        <v>100</v>
      </c>
      <c r="DX24" s="23">
        <v>41</v>
      </c>
      <c r="DY24" s="302">
        <v>59</v>
      </c>
      <c r="DZ24" s="381">
        <v>88</v>
      </c>
      <c r="EA24" s="23">
        <v>34</v>
      </c>
      <c r="EB24" s="302">
        <v>54</v>
      </c>
      <c r="EC24" s="23">
        <v>68</v>
      </c>
      <c r="ED24" s="23">
        <v>40</v>
      </c>
      <c r="EE24" s="302">
        <v>28</v>
      </c>
      <c r="EF24" s="23">
        <v>52</v>
      </c>
      <c r="EG24" s="23">
        <v>30</v>
      </c>
      <c r="EH24" s="23">
        <v>22</v>
      </c>
      <c r="EI24" s="232">
        <v>2270</v>
      </c>
      <c r="EJ24" s="208">
        <v>1044</v>
      </c>
      <c r="EK24" s="229">
        <v>1226</v>
      </c>
    </row>
    <row r="25" spans="1:141" ht="13.5" customHeight="1" x14ac:dyDescent="0.2">
      <c r="A25" s="237" t="s">
        <v>21</v>
      </c>
      <c r="B25" s="122">
        <v>602.70000000000005</v>
      </c>
      <c r="C25" s="123">
        <v>542.6</v>
      </c>
      <c r="D25" s="196">
        <v>700.8</v>
      </c>
      <c r="E25" s="122">
        <v>7855.9</v>
      </c>
      <c r="F25" s="123">
        <v>6840.8</v>
      </c>
      <c r="G25" s="196">
        <v>9509.7999999999993</v>
      </c>
      <c r="H25" s="122">
        <v>3580.1</v>
      </c>
      <c r="I25" s="123">
        <v>3432.2</v>
      </c>
      <c r="J25" s="196">
        <v>3820.9</v>
      </c>
      <c r="K25" s="122">
        <v>649.6</v>
      </c>
      <c r="L25" s="123">
        <v>722.9</v>
      </c>
      <c r="M25" s="196">
        <v>530.5</v>
      </c>
      <c r="N25" s="122">
        <v>83.7</v>
      </c>
      <c r="O25" s="124">
        <v>112.7</v>
      </c>
      <c r="P25" s="196">
        <v>36.6</v>
      </c>
      <c r="Q25" s="122">
        <v>69.599999999999994</v>
      </c>
      <c r="R25" s="124">
        <v>90</v>
      </c>
      <c r="S25" s="196">
        <v>36.5</v>
      </c>
      <c r="T25" s="122">
        <v>114.9</v>
      </c>
      <c r="U25" s="124">
        <v>92.9</v>
      </c>
      <c r="V25" s="196">
        <v>150.5</v>
      </c>
      <c r="W25" s="122">
        <v>1193</v>
      </c>
      <c r="X25" s="124">
        <v>808.2</v>
      </c>
      <c r="Y25" s="196">
        <v>1815.3</v>
      </c>
      <c r="Z25" s="122">
        <v>2990.6</v>
      </c>
      <c r="AA25" s="124">
        <v>2479</v>
      </c>
      <c r="AB25" s="196">
        <v>3817</v>
      </c>
      <c r="AC25" s="122">
        <v>3192.9</v>
      </c>
      <c r="AD25" s="124">
        <v>2619.6</v>
      </c>
      <c r="AE25" s="196">
        <v>4117.8</v>
      </c>
      <c r="AF25" s="122">
        <v>5145.8</v>
      </c>
      <c r="AG25" s="124">
        <v>4058.1</v>
      </c>
      <c r="AH25" s="196">
        <v>6898.3</v>
      </c>
      <c r="AI25" s="122">
        <v>2995.7</v>
      </c>
      <c r="AJ25" s="124">
        <v>2712</v>
      </c>
      <c r="AK25" s="196">
        <v>3452.4</v>
      </c>
      <c r="AL25" s="122">
        <v>603.29999999999995</v>
      </c>
      <c r="AM25" s="124">
        <v>578.20000000000005</v>
      </c>
      <c r="AN25" s="196">
        <v>643.6</v>
      </c>
      <c r="AO25" s="122">
        <v>198</v>
      </c>
      <c r="AP25" s="123">
        <v>183.6</v>
      </c>
      <c r="AQ25" s="196">
        <v>221.1</v>
      </c>
      <c r="AR25" s="124">
        <v>54.6</v>
      </c>
      <c r="AS25" s="124">
        <v>66.5</v>
      </c>
      <c r="AT25" s="196">
        <v>35.6</v>
      </c>
      <c r="AU25" s="124">
        <v>126.8</v>
      </c>
      <c r="AV25" s="124">
        <v>22.9</v>
      </c>
      <c r="AW25" s="196">
        <v>293.39999999999998</v>
      </c>
      <c r="AX25" s="124">
        <v>381.3</v>
      </c>
      <c r="AY25" s="124">
        <v>287.60000000000002</v>
      </c>
      <c r="AZ25" s="196">
        <v>531.20000000000005</v>
      </c>
      <c r="BA25" s="124">
        <v>476</v>
      </c>
      <c r="BB25" s="124">
        <v>397.8</v>
      </c>
      <c r="BC25" s="124">
        <v>601.1</v>
      </c>
      <c r="BD25" s="122">
        <v>1473.7</v>
      </c>
      <c r="BE25" s="124">
        <v>1186.3</v>
      </c>
      <c r="BF25" s="124">
        <v>1933.3</v>
      </c>
      <c r="BG25" s="122">
        <v>1370.1</v>
      </c>
      <c r="BH25" s="124">
        <v>1102.7</v>
      </c>
      <c r="BI25" s="124">
        <v>1797.4</v>
      </c>
      <c r="BJ25" s="122">
        <v>910.1</v>
      </c>
      <c r="BK25" s="124">
        <v>796.8</v>
      </c>
      <c r="BL25" s="196">
        <v>1090.9000000000001</v>
      </c>
      <c r="BM25" s="122">
        <v>446.6</v>
      </c>
      <c r="BN25" s="124">
        <v>396.2</v>
      </c>
      <c r="BO25" s="196">
        <v>527</v>
      </c>
      <c r="BP25" s="239">
        <v>1552.6</v>
      </c>
      <c r="BQ25" s="214">
        <v>1328.7</v>
      </c>
      <c r="BR25" s="240">
        <v>1913.4</v>
      </c>
      <c r="BS25" s="214"/>
      <c r="BT25" s="240"/>
      <c r="BU25" s="127">
        <v>43</v>
      </c>
      <c r="BV25" s="126">
        <v>24</v>
      </c>
      <c r="BW25" s="128">
        <v>19</v>
      </c>
      <c r="BX25" s="125">
        <v>543</v>
      </c>
      <c r="BY25" s="126">
        <v>293</v>
      </c>
      <c r="BZ25" s="128">
        <v>250</v>
      </c>
      <c r="CA25" s="125">
        <v>256</v>
      </c>
      <c r="CB25" s="126">
        <v>152</v>
      </c>
      <c r="CC25" s="128">
        <v>104</v>
      </c>
      <c r="CD25" s="125">
        <v>45</v>
      </c>
      <c r="CE25" s="126">
        <v>31</v>
      </c>
      <c r="CF25" s="128">
        <v>14</v>
      </c>
      <c r="CG25" s="125">
        <v>6</v>
      </c>
      <c r="CH25" s="127">
        <v>5</v>
      </c>
      <c r="CI25" s="128">
        <v>1</v>
      </c>
      <c r="CJ25" s="125">
        <v>5</v>
      </c>
      <c r="CK25" s="127">
        <v>4</v>
      </c>
      <c r="CL25" s="128">
        <v>1</v>
      </c>
      <c r="CM25" s="125">
        <v>8</v>
      </c>
      <c r="CN25" s="127">
        <v>4</v>
      </c>
      <c r="CO25" s="128">
        <v>4</v>
      </c>
      <c r="CP25" s="125">
        <v>86</v>
      </c>
      <c r="CQ25" s="127">
        <v>36</v>
      </c>
      <c r="CR25" s="128">
        <v>50</v>
      </c>
      <c r="CS25" s="125">
        <v>209</v>
      </c>
      <c r="CT25" s="127">
        <v>107</v>
      </c>
      <c r="CU25" s="128">
        <v>102</v>
      </c>
      <c r="CV25" s="125">
        <v>231</v>
      </c>
      <c r="CW25" s="127">
        <v>117</v>
      </c>
      <c r="CX25" s="128">
        <v>114</v>
      </c>
      <c r="CY25" s="125">
        <v>374</v>
      </c>
      <c r="CZ25" s="127">
        <v>182</v>
      </c>
      <c r="DA25" s="128">
        <v>192</v>
      </c>
      <c r="DB25" s="125">
        <v>197</v>
      </c>
      <c r="DC25" s="127">
        <v>110</v>
      </c>
      <c r="DD25" s="128">
        <v>87</v>
      </c>
      <c r="DE25" s="125">
        <v>44</v>
      </c>
      <c r="DF25" s="127">
        <v>26</v>
      </c>
      <c r="DG25" s="128">
        <v>18</v>
      </c>
      <c r="DH25" s="125">
        <v>14</v>
      </c>
      <c r="DI25" s="126">
        <v>8</v>
      </c>
      <c r="DJ25" s="128">
        <v>6</v>
      </c>
      <c r="DK25" s="127">
        <v>4</v>
      </c>
      <c r="DL25" s="127">
        <v>3</v>
      </c>
      <c r="DM25" s="128">
        <v>1</v>
      </c>
      <c r="DN25" s="23">
        <v>9</v>
      </c>
      <c r="DO25" s="23">
        <v>1</v>
      </c>
      <c r="DP25" s="302">
        <v>8</v>
      </c>
      <c r="DQ25" s="23">
        <v>28</v>
      </c>
      <c r="DR25" s="23">
        <v>13</v>
      </c>
      <c r="DS25" s="302">
        <v>15</v>
      </c>
      <c r="DT25" s="23">
        <v>35</v>
      </c>
      <c r="DU25" s="23">
        <v>18</v>
      </c>
      <c r="DV25" s="23">
        <v>17</v>
      </c>
      <c r="DW25" s="381">
        <v>105</v>
      </c>
      <c r="DX25" s="23">
        <v>52</v>
      </c>
      <c r="DY25" s="302">
        <v>53</v>
      </c>
      <c r="DZ25" s="381">
        <v>101</v>
      </c>
      <c r="EA25" s="23">
        <v>50</v>
      </c>
      <c r="EB25" s="302">
        <v>51</v>
      </c>
      <c r="EC25" s="23">
        <v>65</v>
      </c>
      <c r="ED25" s="23">
        <v>35</v>
      </c>
      <c r="EE25" s="302">
        <v>30</v>
      </c>
      <c r="EF25" s="23">
        <v>33</v>
      </c>
      <c r="EG25" s="23">
        <v>18</v>
      </c>
      <c r="EH25" s="23">
        <v>15</v>
      </c>
      <c r="EI25" s="232">
        <v>2441</v>
      </c>
      <c r="EJ25" s="208">
        <v>1289</v>
      </c>
      <c r="EK25" s="229">
        <v>1152</v>
      </c>
    </row>
    <row r="26" spans="1:141" ht="13.5" customHeight="1" x14ac:dyDescent="0.2">
      <c r="A26" s="238" t="s">
        <v>22</v>
      </c>
      <c r="B26" s="225">
        <v>864.1</v>
      </c>
      <c r="C26" s="226">
        <v>744.4</v>
      </c>
      <c r="D26" s="235">
        <v>1129.5999999999999</v>
      </c>
      <c r="E26" s="225">
        <v>14674.6</v>
      </c>
      <c r="F26" s="226">
        <v>14053.9</v>
      </c>
      <c r="G26" s="235">
        <v>16048.5</v>
      </c>
      <c r="H26" s="225">
        <v>8368</v>
      </c>
      <c r="I26" s="226">
        <v>8077.7</v>
      </c>
      <c r="J26" s="235">
        <v>9009.6</v>
      </c>
      <c r="K26" s="225">
        <v>1450.2</v>
      </c>
      <c r="L26" s="226">
        <v>1378.2</v>
      </c>
      <c r="M26" s="235">
        <v>1608.9</v>
      </c>
      <c r="N26" s="225">
        <v>242.6</v>
      </c>
      <c r="O26" s="227">
        <v>274.39999999999998</v>
      </c>
      <c r="P26" s="235">
        <v>172.5</v>
      </c>
      <c r="Q26" s="225">
        <v>161.30000000000001</v>
      </c>
      <c r="R26" s="227">
        <v>195.7</v>
      </c>
      <c r="S26" s="235">
        <v>85.9</v>
      </c>
      <c r="T26" s="225">
        <v>221.7</v>
      </c>
      <c r="U26" s="227">
        <v>201.9</v>
      </c>
      <c r="V26" s="235">
        <v>265.10000000000002</v>
      </c>
      <c r="W26" s="225">
        <v>1525.2</v>
      </c>
      <c r="X26" s="227">
        <v>1365.5</v>
      </c>
      <c r="Y26" s="235">
        <v>1873.8</v>
      </c>
      <c r="Z26" s="225">
        <v>5765.2</v>
      </c>
      <c r="AA26" s="227">
        <v>5232.8</v>
      </c>
      <c r="AB26" s="235">
        <v>6924.6</v>
      </c>
      <c r="AC26" s="225">
        <v>4899.8999999999996</v>
      </c>
      <c r="AD26" s="227">
        <v>4550.2</v>
      </c>
      <c r="AE26" s="235">
        <v>5659.7</v>
      </c>
      <c r="AF26" s="225">
        <v>9272.2000000000007</v>
      </c>
      <c r="AG26" s="227">
        <v>9138</v>
      </c>
      <c r="AH26" s="235">
        <v>9563</v>
      </c>
      <c r="AI26" s="225">
        <v>5238.3</v>
      </c>
      <c r="AJ26" s="227">
        <v>4922.3999999999996</v>
      </c>
      <c r="AK26" s="235">
        <v>5920.8</v>
      </c>
      <c r="AL26" s="225">
        <v>1213</v>
      </c>
      <c r="AM26" s="227">
        <v>1042.2</v>
      </c>
      <c r="AN26" s="235">
        <v>1581.3</v>
      </c>
      <c r="AO26" s="225">
        <v>435</v>
      </c>
      <c r="AP26" s="226">
        <v>398.3</v>
      </c>
      <c r="AQ26" s="235">
        <v>513.9</v>
      </c>
      <c r="AR26" s="227">
        <v>105</v>
      </c>
      <c r="AS26" s="227">
        <v>115.4</v>
      </c>
      <c r="AT26" s="235">
        <v>82.6</v>
      </c>
      <c r="AU26" s="227">
        <v>162.30000000000001</v>
      </c>
      <c r="AV26" s="227">
        <v>119.1</v>
      </c>
      <c r="AW26" s="235">
        <v>254.9</v>
      </c>
      <c r="AX26" s="227">
        <v>653.1</v>
      </c>
      <c r="AY26" s="227">
        <v>383.6</v>
      </c>
      <c r="AZ26" s="235">
        <v>1228.5</v>
      </c>
      <c r="BA26" s="227">
        <v>703.7</v>
      </c>
      <c r="BB26" s="227">
        <v>612.79999999999995</v>
      </c>
      <c r="BC26" s="227">
        <v>897.3</v>
      </c>
      <c r="BD26" s="225">
        <v>2096.1</v>
      </c>
      <c r="BE26" s="227">
        <v>1738.9</v>
      </c>
      <c r="BF26" s="227">
        <v>2855.1</v>
      </c>
      <c r="BG26" s="225">
        <v>2231.5</v>
      </c>
      <c r="BH26" s="227">
        <v>2024</v>
      </c>
      <c r="BI26" s="227">
        <v>2671.2</v>
      </c>
      <c r="BJ26" s="225">
        <v>1177.2</v>
      </c>
      <c r="BK26" s="227">
        <v>906.3</v>
      </c>
      <c r="BL26" s="235">
        <v>1749.9</v>
      </c>
      <c r="BM26" s="225">
        <v>1214.0999999999999</v>
      </c>
      <c r="BN26" s="227">
        <v>951.9</v>
      </c>
      <c r="BO26" s="235">
        <v>1767.2</v>
      </c>
      <c r="BP26" s="241">
        <v>2814.7</v>
      </c>
      <c r="BQ26" s="242">
        <v>2629.3</v>
      </c>
      <c r="BR26" s="243">
        <v>3215.7</v>
      </c>
      <c r="BS26" s="214"/>
      <c r="BT26" s="240"/>
      <c r="BU26" s="133">
        <v>32</v>
      </c>
      <c r="BV26" s="228">
        <v>19</v>
      </c>
      <c r="BW26" s="134">
        <v>13</v>
      </c>
      <c r="BX26" s="132">
        <v>526</v>
      </c>
      <c r="BY26" s="228">
        <v>347</v>
      </c>
      <c r="BZ26" s="134">
        <v>179</v>
      </c>
      <c r="CA26" s="132">
        <v>310</v>
      </c>
      <c r="CB26" s="228">
        <v>206</v>
      </c>
      <c r="CC26" s="134">
        <v>104</v>
      </c>
      <c r="CD26" s="132">
        <v>52</v>
      </c>
      <c r="CE26" s="228">
        <v>34</v>
      </c>
      <c r="CF26" s="134">
        <v>18</v>
      </c>
      <c r="CG26" s="132">
        <v>9</v>
      </c>
      <c r="CH26" s="133">
        <v>7</v>
      </c>
      <c r="CI26" s="134">
        <v>2</v>
      </c>
      <c r="CJ26" s="132">
        <v>6</v>
      </c>
      <c r="CK26" s="133">
        <v>5</v>
      </c>
      <c r="CL26" s="134">
        <v>1</v>
      </c>
      <c r="CM26" s="132">
        <v>8</v>
      </c>
      <c r="CN26" s="133">
        <v>5</v>
      </c>
      <c r="CO26" s="134">
        <v>3</v>
      </c>
      <c r="CP26" s="132">
        <v>57</v>
      </c>
      <c r="CQ26" s="133">
        <v>35</v>
      </c>
      <c r="CR26" s="134">
        <v>22</v>
      </c>
      <c r="CS26" s="132">
        <v>209</v>
      </c>
      <c r="CT26" s="133">
        <v>130</v>
      </c>
      <c r="CU26" s="134">
        <v>79</v>
      </c>
      <c r="CV26" s="132">
        <v>184</v>
      </c>
      <c r="CW26" s="133">
        <v>117</v>
      </c>
      <c r="CX26" s="134">
        <v>67</v>
      </c>
      <c r="CY26" s="132">
        <v>350</v>
      </c>
      <c r="CZ26" s="133">
        <v>236</v>
      </c>
      <c r="DA26" s="134">
        <v>114</v>
      </c>
      <c r="DB26" s="132">
        <v>179</v>
      </c>
      <c r="DC26" s="133">
        <v>115</v>
      </c>
      <c r="DD26" s="134">
        <v>64</v>
      </c>
      <c r="DE26" s="132">
        <v>46</v>
      </c>
      <c r="DF26" s="133">
        <v>27</v>
      </c>
      <c r="DG26" s="134">
        <v>19</v>
      </c>
      <c r="DH26" s="132">
        <v>16</v>
      </c>
      <c r="DI26" s="228">
        <v>10</v>
      </c>
      <c r="DJ26" s="134">
        <v>6</v>
      </c>
      <c r="DK26" s="133">
        <v>4</v>
      </c>
      <c r="DL26" s="133">
        <v>3</v>
      </c>
      <c r="DM26" s="134">
        <v>1</v>
      </c>
      <c r="DN26" s="303">
        <v>6</v>
      </c>
      <c r="DO26" s="303">
        <v>3</v>
      </c>
      <c r="DP26" s="304">
        <v>3</v>
      </c>
      <c r="DQ26" s="303">
        <v>25</v>
      </c>
      <c r="DR26" s="303">
        <v>10</v>
      </c>
      <c r="DS26" s="304">
        <v>15</v>
      </c>
      <c r="DT26" s="303">
        <v>27</v>
      </c>
      <c r="DU26" s="303">
        <v>16</v>
      </c>
      <c r="DV26" s="303">
        <v>11</v>
      </c>
      <c r="DW26" s="382">
        <v>78</v>
      </c>
      <c r="DX26" s="303">
        <v>44</v>
      </c>
      <c r="DY26" s="304">
        <v>34</v>
      </c>
      <c r="DZ26" s="382">
        <v>86</v>
      </c>
      <c r="EA26" s="303">
        <v>53</v>
      </c>
      <c r="EB26" s="304">
        <v>33</v>
      </c>
      <c r="EC26" s="303">
        <v>44</v>
      </c>
      <c r="ED26" s="303">
        <v>23</v>
      </c>
      <c r="EE26" s="304">
        <v>21</v>
      </c>
      <c r="EF26" s="303">
        <v>47</v>
      </c>
      <c r="EG26" s="303">
        <v>25</v>
      </c>
      <c r="EH26" s="303">
        <v>22</v>
      </c>
      <c r="EI26" s="233">
        <v>2301</v>
      </c>
      <c r="EJ26" s="230">
        <v>1470</v>
      </c>
      <c r="EK26" s="231">
        <v>831</v>
      </c>
    </row>
    <row r="27" spans="1:141" ht="13.5" customHeight="1" x14ac:dyDescent="0.2">
      <c r="A27" s="209"/>
      <c r="B27" s="124"/>
      <c r="C27" s="123"/>
      <c r="D27" s="124"/>
      <c r="E27" s="124"/>
      <c r="F27" s="123"/>
      <c r="G27" s="124"/>
      <c r="H27" s="124"/>
      <c r="I27" s="123"/>
      <c r="J27" s="124"/>
      <c r="K27" s="124"/>
      <c r="L27" s="123"/>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3"/>
      <c r="AN27" s="124"/>
      <c r="AO27" s="124"/>
      <c r="AP27" s="123"/>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7"/>
      <c r="BV27" s="126"/>
      <c r="BW27" s="127"/>
      <c r="BX27" s="127"/>
      <c r="BY27" s="126"/>
      <c r="BZ27" s="127"/>
      <c r="CA27" s="127"/>
      <c r="CB27" s="126"/>
      <c r="CC27" s="127"/>
      <c r="CD27" s="124"/>
      <c r="CE27" s="123"/>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7"/>
      <c r="DI27" s="126"/>
      <c r="DJ27" s="127"/>
      <c r="DK27" s="127"/>
      <c r="DL27" s="127"/>
      <c r="DM27" s="127"/>
    </row>
    <row r="28" spans="1:141" s="208" customFormat="1" ht="13.5" customHeight="1" x14ac:dyDescent="0.2">
      <c r="A28" s="527" t="s">
        <v>66</v>
      </c>
      <c r="B28" s="527"/>
      <c r="C28" s="527"/>
      <c r="D28" s="527"/>
      <c r="E28" s="531"/>
      <c r="F28" s="531"/>
      <c r="G28" s="531"/>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531"/>
      <c r="AM28" s="531"/>
      <c r="AN28" s="531"/>
      <c r="AO28" s="531"/>
      <c r="AP28" s="531"/>
      <c r="AQ28" s="531"/>
      <c r="AR28" s="275"/>
      <c r="AS28" s="275"/>
      <c r="AT28" s="275"/>
      <c r="AU28" s="297"/>
      <c r="AV28" s="297"/>
      <c r="AW28" s="297"/>
      <c r="AX28" s="340"/>
      <c r="AY28" s="340"/>
      <c r="AZ28" s="340"/>
      <c r="BA28" s="363"/>
      <c r="BB28" s="363"/>
      <c r="BC28" s="363"/>
      <c r="BD28" s="371"/>
      <c r="BE28" s="371"/>
      <c r="BF28" s="371"/>
      <c r="BG28" s="396"/>
      <c r="BH28" s="396"/>
      <c r="BI28" s="396"/>
      <c r="BJ28" s="405"/>
      <c r="BK28" s="405"/>
      <c r="BL28" s="405"/>
      <c r="BM28" s="425"/>
      <c r="BN28" s="425"/>
      <c r="BO28" s="425"/>
      <c r="BP28" s="211"/>
      <c r="BQ28" s="211"/>
      <c r="BR28" s="211"/>
      <c r="BS28" s="405"/>
      <c r="BT28" s="211"/>
      <c r="BU28" s="212"/>
      <c r="BV28" s="212"/>
      <c r="BW28" s="212"/>
      <c r="BX28" s="528"/>
      <c r="BY28" s="528"/>
      <c r="BZ28" s="528"/>
      <c r="CA28" s="212"/>
      <c r="CB28" s="212"/>
      <c r="CC28" s="212"/>
      <c r="CD28" s="210"/>
      <c r="CE28" s="210"/>
      <c r="CF28" s="210"/>
      <c r="CG28" s="210"/>
      <c r="CH28" s="210"/>
      <c r="CI28" s="210"/>
      <c r="CJ28" s="210"/>
      <c r="CK28" s="210"/>
      <c r="CL28" s="210"/>
      <c r="CM28" s="210"/>
      <c r="CN28" s="210"/>
      <c r="CO28" s="210"/>
      <c r="CP28" s="210"/>
      <c r="CQ28" s="210"/>
      <c r="CR28" s="210"/>
      <c r="CS28" s="210"/>
      <c r="CT28" s="210"/>
      <c r="CU28" s="210"/>
      <c r="CV28" s="210"/>
      <c r="CW28" s="210"/>
      <c r="CX28" s="210"/>
      <c r="CY28" s="210"/>
      <c r="CZ28" s="210"/>
      <c r="DA28" s="210"/>
      <c r="DB28" s="210"/>
      <c r="DC28" s="210"/>
      <c r="DD28" s="210"/>
      <c r="DE28" s="210"/>
      <c r="DF28" s="210"/>
      <c r="DG28" s="210"/>
      <c r="DH28" s="528"/>
      <c r="DI28" s="528"/>
      <c r="DJ28" s="528"/>
      <c r="DK28" s="274"/>
      <c r="DL28" s="274"/>
      <c r="DM28" s="274"/>
    </row>
    <row r="29" spans="1:141" s="208" customFormat="1" ht="13.5" customHeight="1" x14ac:dyDescent="0.2">
      <c r="A29" s="244"/>
      <c r="B29" s="526" t="s">
        <v>24</v>
      </c>
      <c r="C29" s="529"/>
      <c r="D29" s="530"/>
      <c r="E29" s="526" t="s">
        <v>25</v>
      </c>
      <c r="F29" s="529"/>
      <c r="G29" s="530"/>
      <c r="H29" s="526" t="s">
        <v>97</v>
      </c>
      <c r="I29" s="529"/>
      <c r="J29" s="530"/>
      <c r="K29" s="526" t="s">
        <v>2750</v>
      </c>
      <c r="L29" s="529"/>
      <c r="M29" s="530"/>
      <c r="N29" s="526" t="s">
        <v>2753</v>
      </c>
      <c r="O29" s="529"/>
      <c r="P29" s="530"/>
      <c r="Q29" s="526" t="s">
        <v>2757</v>
      </c>
      <c r="R29" s="529"/>
      <c r="S29" s="530"/>
      <c r="T29" s="526" t="s">
        <v>2849</v>
      </c>
      <c r="U29" s="529"/>
      <c r="V29" s="530"/>
      <c r="W29" s="526" t="s">
        <v>2866</v>
      </c>
      <c r="X29" s="529"/>
      <c r="Y29" s="530"/>
      <c r="Z29" s="526" t="s">
        <v>2897</v>
      </c>
      <c r="AA29" s="529"/>
      <c r="AB29" s="530"/>
      <c r="AC29" s="526" t="s">
        <v>2899</v>
      </c>
      <c r="AD29" s="529"/>
      <c r="AE29" s="530"/>
      <c r="AF29" s="526" t="s">
        <v>2905</v>
      </c>
      <c r="AG29" s="529"/>
      <c r="AH29" s="530"/>
      <c r="AI29" s="526" t="s">
        <v>2936</v>
      </c>
      <c r="AJ29" s="529"/>
      <c r="AK29" s="530"/>
      <c r="AL29" s="526" t="s">
        <v>2942</v>
      </c>
      <c r="AM29" s="529"/>
      <c r="AN29" s="530"/>
      <c r="AO29" s="526" t="s">
        <v>2972</v>
      </c>
      <c r="AP29" s="529"/>
      <c r="AQ29" s="530"/>
      <c r="AR29" s="526" t="s">
        <v>2980</v>
      </c>
      <c r="AS29" s="529"/>
      <c r="AT29" s="530"/>
      <c r="AU29" s="300"/>
      <c r="AV29" s="305" t="s">
        <v>2988</v>
      </c>
      <c r="AW29" s="301"/>
      <c r="AX29" s="523" t="s">
        <v>2992</v>
      </c>
      <c r="AY29" s="524"/>
      <c r="AZ29" s="525"/>
      <c r="BA29" s="523" t="s">
        <v>3005</v>
      </c>
      <c r="BB29" s="524"/>
      <c r="BC29" s="525"/>
      <c r="BD29" s="523" t="s">
        <v>3006</v>
      </c>
      <c r="BE29" s="524"/>
      <c r="BF29" s="525"/>
      <c r="BG29" s="523" t="s">
        <v>3009</v>
      </c>
      <c r="BH29" s="524"/>
      <c r="BI29" s="525"/>
      <c r="BJ29" s="523" t="s">
        <v>3012</v>
      </c>
      <c r="BK29" s="524"/>
      <c r="BL29" s="525"/>
      <c r="BM29" s="523" t="s">
        <v>3018</v>
      </c>
      <c r="BN29" s="524"/>
      <c r="BO29" s="525"/>
      <c r="BP29" s="526" t="s">
        <v>3019</v>
      </c>
      <c r="BQ29" s="529"/>
      <c r="BR29" s="530"/>
      <c r="BS29" s="418"/>
      <c r="BT29" s="416"/>
      <c r="BU29" s="529" t="s">
        <v>24</v>
      </c>
      <c r="BV29" s="529"/>
      <c r="BW29" s="530"/>
      <c r="BX29" s="526" t="s">
        <v>25</v>
      </c>
      <c r="BY29" s="529"/>
      <c r="BZ29" s="530"/>
      <c r="CA29" s="526" t="s">
        <v>97</v>
      </c>
      <c r="CB29" s="529"/>
      <c r="CC29" s="530"/>
      <c r="CD29" s="526" t="s">
        <v>2750</v>
      </c>
      <c r="CE29" s="529"/>
      <c r="CF29" s="530"/>
      <c r="CG29" s="526" t="s">
        <v>2753</v>
      </c>
      <c r="CH29" s="529"/>
      <c r="CI29" s="530"/>
      <c r="CJ29" s="526" t="s">
        <v>2757</v>
      </c>
      <c r="CK29" s="529"/>
      <c r="CL29" s="530"/>
      <c r="CM29" s="526" t="s">
        <v>2849</v>
      </c>
      <c r="CN29" s="529"/>
      <c r="CO29" s="530"/>
      <c r="CP29" s="526" t="s">
        <v>2866</v>
      </c>
      <c r="CQ29" s="529"/>
      <c r="CR29" s="530"/>
      <c r="CS29" s="526" t="s">
        <v>2897</v>
      </c>
      <c r="CT29" s="529"/>
      <c r="CU29" s="530"/>
      <c r="CV29" s="526" t="s">
        <v>2899</v>
      </c>
      <c r="CW29" s="529"/>
      <c r="CX29" s="530"/>
      <c r="CY29" s="526" t="s">
        <v>2905</v>
      </c>
      <c r="CZ29" s="529"/>
      <c r="DA29" s="530"/>
      <c r="DB29" s="526" t="s">
        <v>2936</v>
      </c>
      <c r="DC29" s="529"/>
      <c r="DD29" s="530"/>
      <c r="DE29" s="526" t="s">
        <v>2942</v>
      </c>
      <c r="DF29" s="529"/>
      <c r="DG29" s="530"/>
      <c r="DH29" s="526" t="s">
        <v>2972</v>
      </c>
      <c r="DI29" s="529"/>
      <c r="DJ29" s="530"/>
      <c r="DK29" s="526" t="s">
        <v>2980</v>
      </c>
      <c r="DL29" s="529"/>
      <c r="DM29" s="530"/>
      <c r="DN29" s="300"/>
      <c r="DO29" s="305" t="s">
        <v>2988</v>
      </c>
      <c r="DP29" s="301"/>
      <c r="DQ29" s="523" t="s">
        <v>2992</v>
      </c>
      <c r="DR29" s="524"/>
      <c r="DS29" s="525"/>
      <c r="DT29" s="526" t="s">
        <v>3005</v>
      </c>
      <c r="DU29" s="524"/>
      <c r="DV29" s="525"/>
      <c r="DW29" s="526" t="s">
        <v>3006</v>
      </c>
      <c r="DX29" s="524"/>
      <c r="DY29" s="525"/>
      <c r="DZ29" s="526" t="s">
        <v>3009</v>
      </c>
      <c r="EA29" s="524"/>
      <c r="EB29" s="525"/>
      <c r="EC29" s="526" t="s">
        <v>3012</v>
      </c>
      <c r="ED29" s="524"/>
      <c r="EE29" s="525"/>
      <c r="EF29" s="526" t="s">
        <v>3018</v>
      </c>
      <c r="EG29" s="524"/>
      <c r="EH29" s="525"/>
      <c r="EI29" s="526" t="s">
        <v>3019</v>
      </c>
      <c r="EJ29" s="529"/>
      <c r="EK29" s="530"/>
    </row>
    <row r="30" spans="1:141" ht="13.5" customHeight="1" x14ac:dyDescent="0.2">
      <c r="A30" s="245"/>
      <c r="B30" s="17" t="s">
        <v>0</v>
      </c>
      <c r="C30" s="18" t="s">
        <v>2</v>
      </c>
      <c r="D30" s="19" t="s">
        <v>3</v>
      </c>
      <c r="E30" s="17" t="s">
        <v>0</v>
      </c>
      <c r="F30" s="18" t="s">
        <v>2</v>
      </c>
      <c r="G30" s="19" t="s">
        <v>3</v>
      </c>
      <c r="H30" s="17" t="s">
        <v>0</v>
      </c>
      <c r="I30" s="18" t="s">
        <v>2</v>
      </c>
      <c r="J30" s="19" t="s">
        <v>3</v>
      </c>
      <c r="K30" s="17" t="s">
        <v>0</v>
      </c>
      <c r="L30" s="18" t="s">
        <v>2</v>
      </c>
      <c r="M30" s="19" t="s">
        <v>3</v>
      </c>
      <c r="N30" s="17" t="s">
        <v>0</v>
      </c>
      <c r="O30" s="18" t="s">
        <v>2</v>
      </c>
      <c r="P30" s="19" t="s">
        <v>3</v>
      </c>
      <c r="Q30" s="17" t="s">
        <v>0</v>
      </c>
      <c r="R30" s="18" t="s">
        <v>2</v>
      </c>
      <c r="S30" s="19" t="s">
        <v>3</v>
      </c>
      <c r="T30" s="17" t="s">
        <v>0</v>
      </c>
      <c r="U30" s="18" t="s">
        <v>2</v>
      </c>
      <c r="V30" s="19" t="s">
        <v>3</v>
      </c>
      <c r="W30" s="17" t="s">
        <v>0</v>
      </c>
      <c r="X30" s="18" t="s">
        <v>2</v>
      </c>
      <c r="Y30" s="19" t="s">
        <v>3</v>
      </c>
      <c r="Z30" s="17" t="s">
        <v>0</v>
      </c>
      <c r="AA30" s="18" t="s">
        <v>2</v>
      </c>
      <c r="AB30" s="19" t="s">
        <v>3</v>
      </c>
      <c r="AC30" s="234" t="s">
        <v>0</v>
      </c>
      <c r="AD30" s="20" t="s">
        <v>2</v>
      </c>
      <c r="AE30" s="19" t="s">
        <v>3</v>
      </c>
      <c r="AF30" s="17" t="s">
        <v>0</v>
      </c>
      <c r="AG30" s="18" t="s">
        <v>2</v>
      </c>
      <c r="AH30" s="19" t="s">
        <v>3</v>
      </c>
      <c r="AI30" s="17" t="s">
        <v>0</v>
      </c>
      <c r="AJ30" s="18" t="s">
        <v>2</v>
      </c>
      <c r="AK30" s="19" t="s">
        <v>3</v>
      </c>
      <c r="AL30" s="17" t="s">
        <v>0</v>
      </c>
      <c r="AM30" s="18" t="s">
        <v>2</v>
      </c>
      <c r="AN30" s="19" t="s">
        <v>3</v>
      </c>
      <c r="AO30" s="17" t="s">
        <v>0</v>
      </c>
      <c r="AP30" s="18" t="s">
        <v>2</v>
      </c>
      <c r="AQ30" s="19" t="s">
        <v>3</v>
      </c>
      <c r="AR30" s="17" t="s">
        <v>0</v>
      </c>
      <c r="AS30" s="18" t="s">
        <v>2</v>
      </c>
      <c r="AT30" s="19" t="s">
        <v>3</v>
      </c>
      <c r="AU30" s="17" t="s">
        <v>0</v>
      </c>
      <c r="AV30" s="18" t="s">
        <v>2</v>
      </c>
      <c r="AW30" s="19" t="s">
        <v>3</v>
      </c>
      <c r="AX30" s="17" t="s">
        <v>0</v>
      </c>
      <c r="AY30" s="18" t="s">
        <v>2</v>
      </c>
      <c r="AZ30" s="19" t="s">
        <v>3</v>
      </c>
      <c r="BA30" s="17" t="s">
        <v>0</v>
      </c>
      <c r="BB30" s="18" t="s">
        <v>2</v>
      </c>
      <c r="BC30" s="19" t="s">
        <v>3</v>
      </c>
      <c r="BD30" s="17" t="s">
        <v>0</v>
      </c>
      <c r="BE30" s="18" t="s">
        <v>2</v>
      </c>
      <c r="BF30" s="19" t="s">
        <v>3</v>
      </c>
      <c r="BG30" s="17" t="s">
        <v>0</v>
      </c>
      <c r="BH30" s="18" t="s">
        <v>2</v>
      </c>
      <c r="BI30" s="20" t="s">
        <v>3</v>
      </c>
      <c r="BJ30" s="17" t="s">
        <v>0</v>
      </c>
      <c r="BK30" s="18" t="s">
        <v>2</v>
      </c>
      <c r="BL30" s="19" t="s">
        <v>3</v>
      </c>
      <c r="BM30" s="17" t="s">
        <v>0</v>
      </c>
      <c r="BN30" s="18" t="s">
        <v>2</v>
      </c>
      <c r="BO30" s="19" t="s">
        <v>3</v>
      </c>
      <c r="BP30" s="17" t="s">
        <v>0</v>
      </c>
      <c r="BQ30" s="18" t="s">
        <v>2</v>
      </c>
      <c r="BR30" s="19" t="s">
        <v>3</v>
      </c>
      <c r="BS30" s="419"/>
      <c r="BT30" s="417"/>
      <c r="BU30" s="224" t="s">
        <v>0</v>
      </c>
      <c r="BV30" s="18" t="s">
        <v>2</v>
      </c>
      <c r="BW30" s="19" t="s">
        <v>3</v>
      </c>
      <c r="BX30" s="17" t="s">
        <v>0</v>
      </c>
      <c r="BY30" s="18" t="s">
        <v>2</v>
      </c>
      <c r="BZ30" s="19" t="s">
        <v>3</v>
      </c>
      <c r="CA30" s="17" t="s">
        <v>0</v>
      </c>
      <c r="CB30" s="18" t="s">
        <v>2</v>
      </c>
      <c r="CC30" s="19" t="s">
        <v>3</v>
      </c>
      <c r="CD30" s="17" t="s">
        <v>0</v>
      </c>
      <c r="CE30" s="18" t="s">
        <v>2</v>
      </c>
      <c r="CF30" s="19" t="s">
        <v>3</v>
      </c>
      <c r="CG30" s="17" t="s">
        <v>0</v>
      </c>
      <c r="CH30" s="18" t="s">
        <v>2</v>
      </c>
      <c r="CI30" s="19" t="s">
        <v>3</v>
      </c>
      <c r="CJ30" s="17" t="s">
        <v>0</v>
      </c>
      <c r="CK30" s="18" t="s">
        <v>2</v>
      </c>
      <c r="CL30" s="19" t="s">
        <v>3</v>
      </c>
      <c r="CM30" s="17" t="s">
        <v>0</v>
      </c>
      <c r="CN30" s="18" t="s">
        <v>2</v>
      </c>
      <c r="CO30" s="19" t="s">
        <v>3</v>
      </c>
      <c r="CP30" s="17" t="s">
        <v>0</v>
      </c>
      <c r="CQ30" s="18" t="s">
        <v>2</v>
      </c>
      <c r="CR30" s="19" t="s">
        <v>3</v>
      </c>
      <c r="CS30" s="17" t="s">
        <v>0</v>
      </c>
      <c r="CT30" s="18" t="s">
        <v>2</v>
      </c>
      <c r="CU30" s="19" t="s">
        <v>3</v>
      </c>
      <c r="CV30" s="234" t="s">
        <v>27</v>
      </c>
      <c r="CW30" s="20" t="s">
        <v>2</v>
      </c>
      <c r="CX30" s="19" t="s">
        <v>3</v>
      </c>
      <c r="CY30" s="17" t="s">
        <v>0</v>
      </c>
      <c r="CZ30" s="18" t="s">
        <v>2</v>
      </c>
      <c r="DA30" s="19" t="s">
        <v>3</v>
      </c>
      <c r="DB30" s="17" t="s">
        <v>0</v>
      </c>
      <c r="DC30" s="18" t="s">
        <v>2</v>
      </c>
      <c r="DD30" s="19" t="s">
        <v>3</v>
      </c>
      <c r="DE30" s="17" t="s">
        <v>0</v>
      </c>
      <c r="DF30" s="18" t="s">
        <v>2</v>
      </c>
      <c r="DG30" s="19" t="s">
        <v>3</v>
      </c>
      <c r="DH30" s="17" t="s">
        <v>0</v>
      </c>
      <c r="DI30" s="18" t="s">
        <v>2</v>
      </c>
      <c r="DJ30" s="19" t="s">
        <v>3</v>
      </c>
      <c r="DK30" s="17" t="s">
        <v>0</v>
      </c>
      <c r="DL30" s="18" t="s">
        <v>2</v>
      </c>
      <c r="DM30" s="19" t="s">
        <v>3</v>
      </c>
      <c r="DN30" s="17" t="s">
        <v>0</v>
      </c>
      <c r="DO30" s="18" t="s">
        <v>2</v>
      </c>
      <c r="DP30" s="19" t="s">
        <v>3</v>
      </c>
      <c r="DQ30" s="17" t="s">
        <v>0</v>
      </c>
      <c r="DR30" s="18" t="s">
        <v>2</v>
      </c>
      <c r="DS30" s="19" t="s">
        <v>3</v>
      </c>
      <c r="DT30" s="17" t="s">
        <v>0</v>
      </c>
      <c r="DU30" s="18" t="s">
        <v>2</v>
      </c>
      <c r="DV30" s="19" t="s">
        <v>3</v>
      </c>
      <c r="DW30" s="17" t="s">
        <v>0</v>
      </c>
      <c r="DX30" s="18" t="s">
        <v>2</v>
      </c>
      <c r="DY30" s="19" t="s">
        <v>3</v>
      </c>
      <c r="DZ30" s="17" t="s">
        <v>0</v>
      </c>
      <c r="EA30" s="18" t="s">
        <v>2</v>
      </c>
      <c r="EB30" s="19" t="s">
        <v>3</v>
      </c>
      <c r="EC30" s="17" t="s">
        <v>0</v>
      </c>
      <c r="ED30" s="18" t="s">
        <v>2</v>
      </c>
      <c r="EE30" s="19" t="s">
        <v>3</v>
      </c>
      <c r="EF30" s="17" t="s">
        <v>0</v>
      </c>
      <c r="EG30" s="18" t="s">
        <v>2</v>
      </c>
      <c r="EH30" s="19" t="s">
        <v>3</v>
      </c>
      <c r="EI30" s="17" t="s">
        <v>0</v>
      </c>
      <c r="EJ30" s="18" t="s">
        <v>2</v>
      </c>
      <c r="EK30" s="19" t="s">
        <v>3</v>
      </c>
    </row>
    <row r="31" spans="1:141" ht="13.5" customHeight="1" x14ac:dyDescent="0.2">
      <c r="A31" s="246" t="s">
        <v>1</v>
      </c>
      <c r="B31" s="122">
        <v>0</v>
      </c>
      <c r="C31" s="123">
        <v>0</v>
      </c>
      <c r="D31" s="196">
        <v>0</v>
      </c>
      <c r="E31" s="122">
        <v>0</v>
      </c>
      <c r="F31" s="123">
        <v>0</v>
      </c>
      <c r="G31" s="196">
        <v>0</v>
      </c>
      <c r="H31" s="122">
        <v>0</v>
      </c>
      <c r="I31" s="123">
        <v>0</v>
      </c>
      <c r="J31" s="196">
        <v>0</v>
      </c>
      <c r="K31" s="122">
        <v>0</v>
      </c>
      <c r="L31" s="123">
        <v>0</v>
      </c>
      <c r="M31" s="196">
        <v>0</v>
      </c>
      <c r="N31" s="122">
        <v>0</v>
      </c>
      <c r="O31" s="124">
        <v>0</v>
      </c>
      <c r="P31" s="196">
        <v>0</v>
      </c>
      <c r="Q31" s="122">
        <v>0</v>
      </c>
      <c r="R31" s="124">
        <v>0</v>
      </c>
      <c r="S31" s="196">
        <v>0</v>
      </c>
      <c r="T31" s="122">
        <v>0</v>
      </c>
      <c r="U31" s="124">
        <v>0</v>
      </c>
      <c r="V31" s="196">
        <v>0</v>
      </c>
      <c r="W31" s="122">
        <v>0</v>
      </c>
      <c r="X31" s="124">
        <v>0</v>
      </c>
      <c r="Y31" s="196">
        <v>0</v>
      </c>
      <c r="Z31" s="122">
        <v>0</v>
      </c>
      <c r="AA31" s="124">
        <v>0</v>
      </c>
      <c r="AB31" s="196">
        <v>0</v>
      </c>
      <c r="AC31" s="122">
        <v>0</v>
      </c>
      <c r="AD31" s="124">
        <v>0</v>
      </c>
      <c r="AE31" s="196">
        <v>0</v>
      </c>
      <c r="AF31" s="122">
        <v>0</v>
      </c>
      <c r="AG31" s="124">
        <v>0</v>
      </c>
      <c r="AH31" s="196">
        <v>0</v>
      </c>
      <c r="AI31" s="122">
        <v>0</v>
      </c>
      <c r="AJ31" s="124">
        <v>0</v>
      </c>
      <c r="AK31" s="196">
        <v>0</v>
      </c>
      <c r="AL31" s="122">
        <v>0</v>
      </c>
      <c r="AM31" s="124">
        <v>0</v>
      </c>
      <c r="AN31" s="196">
        <v>0</v>
      </c>
      <c r="AO31" s="122">
        <v>0</v>
      </c>
      <c r="AP31" s="123">
        <v>0</v>
      </c>
      <c r="AQ31" s="196">
        <v>0</v>
      </c>
      <c r="AR31" s="124">
        <v>0</v>
      </c>
      <c r="AS31" s="124">
        <v>0</v>
      </c>
      <c r="AT31" s="306">
        <v>0</v>
      </c>
      <c r="AU31" s="124">
        <v>0</v>
      </c>
      <c r="AV31" s="124">
        <v>0</v>
      </c>
      <c r="AW31" s="306">
        <v>0</v>
      </c>
      <c r="AX31" s="124">
        <v>0</v>
      </c>
      <c r="AY31" s="124">
        <v>0</v>
      </c>
      <c r="AZ31" s="306">
        <v>0</v>
      </c>
      <c r="BA31" s="124">
        <v>0</v>
      </c>
      <c r="BB31" s="124">
        <v>0</v>
      </c>
      <c r="BC31" s="124">
        <v>0</v>
      </c>
      <c r="BD31" s="377">
        <v>0</v>
      </c>
      <c r="BE31" s="378">
        <v>0</v>
      </c>
      <c r="BF31" s="124">
        <v>0</v>
      </c>
      <c r="BG31" s="377">
        <v>0</v>
      </c>
      <c r="BH31" s="378">
        <v>0</v>
      </c>
      <c r="BI31" s="124">
        <v>0</v>
      </c>
      <c r="BJ31" s="122">
        <v>0</v>
      </c>
      <c r="BK31" s="124">
        <v>0</v>
      </c>
      <c r="BL31" s="196">
        <v>0</v>
      </c>
      <c r="BM31" s="122">
        <v>0</v>
      </c>
      <c r="BN31" s="124">
        <v>0</v>
      </c>
      <c r="BO31" s="196">
        <v>0</v>
      </c>
      <c r="BP31" s="239">
        <v>0</v>
      </c>
      <c r="BQ31" s="214">
        <v>0</v>
      </c>
      <c r="BR31" s="240">
        <v>0</v>
      </c>
      <c r="BS31" s="214"/>
      <c r="BT31" s="240"/>
      <c r="BU31" s="127">
        <v>0</v>
      </c>
      <c r="BV31" s="126">
        <v>0</v>
      </c>
      <c r="BW31" s="128">
        <v>0</v>
      </c>
      <c r="BX31" s="125">
        <v>0</v>
      </c>
      <c r="BY31" s="126">
        <v>0</v>
      </c>
      <c r="BZ31" s="128">
        <v>0</v>
      </c>
      <c r="CA31" s="125">
        <v>0</v>
      </c>
      <c r="CB31" s="126">
        <v>0</v>
      </c>
      <c r="CC31" s="128">
        <v>0</v>
      </c>
      <c r="CD31" s="125">
        <v>0</v>
      </c>
      <c r="CE31" s="126">
        <v>0</v>
      </c>
      <c r="CF31" s="128">
        <v>0</v>
      </c>
      <c r="CG31" s="125">
        <v>0</v>
      </c>
      <c r="CH31" s="127">
        <v>0</v>
      </c>
      <c r="CI31" s="128">
        <v>0</v>
      </c>
      <c r="CJ31" s="125">
        <v>0</v>
      </c>
      <c r="CK31" s="127">
        <v>0</v>
      </c>
      <c r="CL31" s="128">
        <v>0</v>
      </c>
      <c r="CM31" s="125">
        <v>0</v>
      </c>
      <c r="CN31" s="127">
        <v>0</v>
      </c>
      <c r="CO31" s="128">
        <v>0</v>
      </c>
      <c r="CP31" s="125">
        <v>0</v>
      </c>
      <c r="CQ31" s="127">
        <v>0</v>
      </c>
      <c r="CR31" s="128">
        <v>0</v>
      </c>
      <c r="CS31" s="125">
        <v>0</v>
      </c>
      <c r="CT31" s="127">
        <v>0</v>
      </c>
      <c r="CU31" s="128">
        <v>0</v>
      </c>
      <c r="CV31" s="125">
        <v>0</v>
      </c>
      <c r="CW31" s="127">
        <v>0</v>
      </c>
      <c r="CX31" s="128">
        <v>0</v>
      </c>
      <c r="CY31" s="125">
        <v>0</v>
      </c>
      <c r="CZ31" s="127">
        <v>0</v>
      </c>
      <c r="DA31" s="128">
        <v>0</v>
      </c>
      <c r="DB31" s="125">
        <v>0</v>
      </c>
      <c r="DC31" s="127">
        <v>0</v>
      </c>
      <c r="DD31" s="128">
        <v>0</v>
      </c>
      <c r="DE31" s="125">
        <v>0</v>
      </c>
      <c r="DF31" s="127">
        <v>0</v>
      </c>
      <c r="DG31" s="128">
        <v>0</v>
      </c>
      <c r="DH31" s="125">
        <v>0</v>
      </c>
      <c r="DI31" s="126">
        <v>0</v>
      </c>
      <c r="DJ31" s="128">
        <v>0</v>
      </c>
      <c r="DK31" s="127">
        <v>0</v>
      </c>
      <c r="DL31" s="127">
        <v>0</v>
      </c>
      <c r="DM31" s="120">
        <v>0</v>
      </c>
      <c r="DN31" s="23">
        <v>0</v>
      </c>
      <c r="DO31" s="23">
        <v>0</v>
      </c>
      <c r="DP31" s="302">
        <v>0</v>
      </c>
      <c r="DQ31" s="23">
        <v>0</v>
      </c>
      <c r="DR31" s="23">
        <v>0</v>
      </c>
      <c r="DS31" s="364">
        <v>0</v>
      </c>
      <c r="DT31" s="23">
        <v>0</v>
      </c>
      <c r="DU31" s="23">
        <v>0</v>
      </c>
      <c r="DV31" s="23">
        <v>0</v>
      </c>
      <c r="DW31" s="379">
        <v>0</v>
      </c>
      <c r="DX31" s="380">
        <v>0</v>
      </c>
      <c r="DY31" s="364">
        <v>0</v>
      </c>
      <c r="DZ31" s="379">
        <v>0</v>
      </c>
      <c r="EA31" s="380">
        <v>0</v>
      </c>
      <c r="EB31" s="364">
        <v>0</v>
      </c>
      <c r="EC31" s="23">
        <v>0</v>
      </c>
      <c r="ED31" s="23">
        <v>0</v>
      </c>
      <c r="EE31" s="364">
        <v>0</v>
      </c>
      <c r="EF31" s="23">
        <v>0</v>
      </c>
      <c r="EG31" s="23">
        <v>0</v>
      </c>
      <c r="EH31" s="23">
        <v>0</v>
      </c>
      <c r="EI31" s="232">
        <v>0</v>
      </c>
      <c r="EJ31" s="208">
        <v>0</v>
      </c>
      <c r="EK31" s="229">
        <v>0</v>
      </c>
    </row>
    <row r="32" spans="1:141" ht="13.5" customHeight="1" x14ac:dyDescent="0.2">
      <c r="A32" s="237" t="s">
        <v>5</v>
      </c>
      <c r="B32" s="122">
        <v>0</v>
      </c>
      <c r="C32" s="123">
        <v>0</v>
      </c>
      <c r="D32" s="196">
        <v>0</v>
      </c>
      <c r="E32" s="122">
        <v>0</v>
      </c>
      <c r="F32" s="123">
        <v>0</v>
      </c>
      <c r="G32" s="196">
        <v>0</v>
      </c>
      <c r="H32" s="122">
        <v>0</v>
      </c>
      <c r="I32" s="123">
        <v>0</v>
      </c>
      <c r="J32" s="196">
        <v>0</v>
      </c>
      <c r="K32" s="122">
        <v>0</v>
      </c>
      <c r="L32" s="123">
        <v>0</v>
      </c>
      <c r="M32" s="196">
        <v>0</v>
      </c>
      <c r="N32" s="122">
        <v>0</v>
      </c>
      <c r="O32" s="124">
        <v>0</v>
      </c>
      <c r="P32" s="196">
        <v>0</v>
      </c>
      <c r="Q32" s="122">
        <v>0</v>
      </c>
      <c r="R32" s="124">
        <v>0</v>
      </c>
      <c r="S32" s="196">
        <v>0</v>
      </c>
      <c r="T32" s="122">
        <v>0</v>
      </c>
      <c r="U32" s="124">
        <v>0</v>
      </c>
      <c r="V32" s="196">
        <v>0</v>
      </c>
      <c r="W32" s="122">
        <v>0</v>
      </c>
      <c r="X32" s="124">
        <v>0</v>
      </c>
      <c r="Y32" s="196">
        <v>0</v>
      </c>
      <c r="Z32" s="122">
        <v>0</v>
      </c>
      <c r="AA32" s="124">
        <v>0</v>
      </c>
      <c r="AB32" s="196">
        <v>0</v>
      </c>
      <c r="AC32" s="122">
        <v>0</v>
      </c>
      <c r="AD32" s="124">
        <v>0</v>
      </c>
      <c r="AE32" s="196">
        <v>0</v>
      </c>
      <c r="AF32" s="122">
        <v>0</v>
      </c>
      <c r="AG32" s="124">
        <v>0</v>
      </c>
      <c r="AH32" s="196">
        <v>0</v>
      </c>
      <c r="AI32" s="122">
        <v>0</v>
      </c>
      <c r="AJ32" s="124">
        <v>0</v>
      </c>
      <c r="AK32" s="196">
        <v>0</v>
      </c>
      <c r="AL32" s="122">
        <v>0</v>
      </c>
      <c r="AM32" s="124">
        <v>0</v>
      </c>
      <c r="AN32" s="196">
        <v>0</v>
      </c>
      <c r="AO32" s="122">
        <v>0</v>
      </c>
      <c r="AP32" s="123">
        <v>0</v>
      </c>
      <c r="AQ32" s="196">
        <v>0</v>
      </c>
      <c r="AR32" s="124">
        <v>0</v>
      </c>
      <c r="AS32" s="124">
        <v>0</v>
      </c>
      <c r="AT32" s="196">
        <v>0</v>
      </c>
      <c r="AU32" s="124">
        <v>0</v>
      </c>
      <c r="AV32" s="124">
        <v>0</v>
      </c>
      <c r="AW32" s="196">
        <v>0</v>
      </c>
      <c r="AX32" s="124">
        <v>0</v>
      </c>
      <c r="AY32" s="124">
        <v>0</v>
      </c>
      <c r="AZ32" s="196">
        <v>0</v>
      </c>
      <c r="BA32" s="124">
        <v>0</v>
      </c>
      <c r="BB32" s="124">
        <v>0</v>
      </c>
      <c r="BC32" s="124">
        <v>0</v>
      </c>
      <c r="BD32" s="122">
        <v>0</v>
      </c>
      <c r="BE32" s="124">
        <v>0</v>
      </c>
      <c r="BF32" s="124">
        <v>0</v>
      </c>
      <c r="BG32" s="122">
        <v>0</v>
      </c>
      <c r="BH32" s="124">
        <v>0</v>
      </c>
      <c r="BI32" s="124">
        <v>0</v>
      </c>
      <c r="BJ32" s="122">
        <v>0</v>
      </c>
      <c r="BK32" s="124">
        <v>0</v>
      </c>
      <c r="BL32" s="196">
        <v>0</v>
      </c>
      <c r="BM32" s="122">
        <v>0</v>
      </c>
      <c r="BN32" s="124">
        <v>0</v>
      </c>
      <c r="BO32" s="196">
        <v>0</v>
      </c>
      <c r="BP32" s="239">
        <v>0</v>
      </c>
      <c r="BQ32" s="214">
        <v>0</v>
      </c>
      <c r="BR32" s="240">
        <v>0</v>
      </c>
      <c r="BS32" s="214"/>
      <c r="BT32" s="240"/>
      <c r="BU32" s="127">
        <v>0</v>
      </c>
      <c r="BV32" s="126">
        <v>0</v>
      </c>
      <c r="BW32" s="128">
        <v>0</v>
      </c>
      <c r="BX32" s="125">
        <v>0</v>
      </c>
      <c r="BY32" s="126">
        <v>0</v>
      </c>
      <c r="BZ32" s="128">
        <v>0</v>
      </c>
      <c r="CA32" s="125">
        <v>0</v>
      </c>
      <c r="CB32" s="126">
        <v>0</v>
      </c>
      <c r="CC32" s="128">
        <v>0</v>
      </c>
      <c r="CD32" s="125">
        <v>0</v>
      </c>
      <c r="CE32" s="126">
        <v>0</v>
      </c>
      <c r="CF32" s="128">
        <v>0</v>
      </c>
      <c r="CG32" s="125">
        <v>0</v>
      </c>
      <c r="CH32" s="127">
        <v>0</v>
      </c>
      <c r="CI32" s="128">
        <v>0</v>
      </c>
      <c r="CJ32" s="125">
        <v>0</v>
      </c>
      <c r="CK32" s="127">
        <v>0</v>
      </c>
      <c r="CL32" s="128">
        <v>0</v>
      </c>
      <c r="CM32" s="125">
        <v>0</v>
      </c>
      <c r="CN32" s="127">
        <v>0</v>
      </c>
      <c r="CO32" s="128">
        <v>0</v>
      </c>
      <c r="CP32" s="125">
        <v>0</v>
      </c>
      <c r="CQ32" s="127">
        <v>0</v>
      </c>
      <c r="CR32" s="128">
        <v>0</v>
      </c>
      <c r="CS32" s="125">
        <v>0</v>
      </c>
      <c r="CT32" s="127">
        <v>0</v>
      </c>
      <c r="CU32" s="128">
        <v>0</v>
      </c>
      <c r="CV32" s="125">
        <v>0</v>
      </c>
      <c r="CW32" s="127">
        <v>0</v>
      </c>
      <c r="CX32" s="128">
        <v>0</v>
      </c>
      <c r="CY32" s="125">
        <v>0</v>
      </c>
      <c r="CZ32" s="127">
        <v>0</v>
      </c>
      <c r="DA32" s="128">
        <v>0</v>
      </c>
      <c r="DB32" s="125">
        <v>0</v>
      </c>
      <c r="DC32" s="127">
        <v>0</v>
      </c>
      <c r="DD32" s="128">
        <v>0</v>
      </c>
      <c r="DE32" s="125">
        <v>0</v>
      </c>
      <c r="DF32" s="127">
        <v>0</v>
      </c>
      <c r="DG32" s="128">
        <v>0</v>
      </c>
      <c r="DH32" s="125">
        <v>0</v>
      </c>
      <c r="DI32" s="126">
        <v>0</v>
      </c>
      <c r="DJ32" s="128">
        <v>0</v>
      </c>
      <c r="DK32" s="127">
        <v>0</v>
      </c>
      <c r="DL32" s="127">
        <v>0</v>
      </c>
      <c r="DM32" s="128">
        <v>0</v>
      </c>
      <c r="DN32" s="23">
        <v>0</v>
      </c>
      <c r="DO32" s="23">
        <v>0</v>
      </c>
      <c r="DP32" s="302">
        <v>0</v>
      </c>
      <c r="DQ32" s="23">
        <v>0</v>
      </c>
      <c r="DR32" s="23">
        <v>0</v>
      </c>
      <c r="DS32" s="302">
        <v>0</v>
      </c>
      <c r="DT32" s="23">
        <v>0</v>
      </c>
      <c r="DU32" s="23">
        <v>0</v>
      </c>
      <c r="DV32" s="23">
        <v>0</v>
      </c>
      <c r="DW32" s="381">
        <v>0</v>
      </c>
      <c r="DX32" s="23">
        <v>0</v>
      </c>
      <c r="DY32" s="302">
        <v>0</v>
      </c>
      <c r="DZ32" s="381">
        <v>0</v>
      </c>
      <c r="EA32" s="23">
        <v>0</v>
      </c>
      <c r="EB32" s="302">
        <v>0</v>
      </c>
      <c r="EC32" s="23">
        <v>0</v>
      </c>
      <c r="ED32" s="23">
        <v>0</v>
      </c>
      <c r="EE32" s="302">
        <v>0</v>
      </c>
      <c r="EF32" s="23">
        <v>0</v>
      </c>
      <c r="EG32" s="23">
        <v>0</v>
      </c>
      <c r="EH32" s="23">
        <v>0</v>
      </c>
      <c r="EI32" s="232">
        <v>0</v>
      </c>
      <c r="EJ32" s="208">
        <v>0</v>
      </c>
      <c r="EK32" s="229">
        <v>0</v>
      </c>
    </row>
    <row r="33" spans="1:141" ht="13.5" customHeight="1" x14ac:dyDescent="0.2">
      <c r="A33" s="237" t="s">
        <v>4</v>
      </c>
      <c r="B33" s="122">
        <v>0</v>
      </c>
      <c r="C33" s="123">
        <v>0</v>
      </c>
      <c r="D33" s="196">
        <v>0</v>
      </c>
      <c r="E33" s="122">
        <v>0</v>
      </c>
      <c r="F33" s="123">
        <v>0</v>
      </c>
      <c r="G33" s="196">
        <v>0</v>
      </c>
      <c r="H33" s="122">
        <v>0</v>
      </c>
      <c r="I33" s="123">
        <v>0</v>
      </c>
      <c r="J33" s="196">
        <v>0</v>
      </c>
      <c r="K33" s="122">
        <v>0</v>
      </c>
      <c r="L33" s="123">
        <v>0</v>
      </c>
      <c r="M33" s="196">
        <v>0</v>
      </c>
      <c r="N33" s="122">
        <v>0</v>
      </c>
      <c r="O33" s="124">
        <v>0</v>
      </c>
      <c r="P33" s="196">
        <v>0</v>
      </c>
      <c r="Q33" s="122">
        <v>0</v>
      </c>
      <c r="R33" s="124">
        <v>0</v>
      </c>
      <c r="S33" s="196">
        <v>0</v>
      </c>
      <c r="T33" s="122">
        <v>0</v>
      </c>
      <c r="U33" s="124">
        <v>0</v>
      </c>
      <c r="V33" s="196">
        <v>0</v>
      </c>
      <c r="W33" s="122">
        <v>0</v>
      </c>
      <c r="X33" s="124">
        <v>0</v>
      </c>
      <c r="Y33" s="196">
        <v>0</v>
      </c>
      <c r="Z33" s="122">
        <v>0</v>
      </c>
      <c r="AA33" s="124">
        <v>0</v>
      </c>
      <c r="AB33" s="196">
        <v>0</v>
      </c>
      <c r="AC33" s="122">
        <v>0</v>
      </c>
      <c r="AD33" s="124">
        <v>0</v>
      </c>
      <c r="AE33" s="196">
        <v>0</v>
      </c>
      <c r="AF33" s="122">
        <v>0</v>
      </c>
      <c r="AG33" s="124">
        <v>0</v>
      </c>
      <c r="AH33" s="196">
        <v>0</v>
      </c>
      <c r="AI33" s="122">
        <v>0</v>
      </c>
      <c r="AJ33" s="124">
        <v>0</v>
      </c>
      <c r="AK33" s="196">
        <v>0</v>
      </c>
      <c r="AL33" s="122">
        <v>0</v>
      </c>
      <c r="AM33" s="124">
        <v>0</v>
      </c>
      <c r="AN33" s="196">
        <v>0</v>
      </c>
      <c r="AO33" s="122">
        <v>0</v>
      </c>
      <c r="AP33" s="123">
        <v>0</v>
      </c>
      <c r="AQ33" s="196">
        <v>0</v>
      </c>
      <c r="AR33" s="124">
        <v>0</v>
      </c>
      <c r="AS33" s="124">
        <v>0</v>
      </c>
      <c r="AT33" s="196">
        <v>0</v>
      </c>
      <c r="AU33" s="124">
        <v>0</v>
      </c>
      <c r="AV33" s="124">
        <v>0</v>
      </c>
      <c r="AW33" s="196">
        <v>0</v>
      </c>
      <c r="AX33" s="124">
        <v>0</v>
      </c>
      <c r="AY33" s="124">
        <v>0</v>
      </c>
      <c r="AZ33" s="196">
        <v>0</v>
      </c>
      <c r="BA33" s="124">
        <v>0</v>
      </c>
      <c r="BB33" s="124">
        <v>0</v>
      </c>
      <c r="BC33" s="124">
        <v>0</v>
      </c>
      <c r="BD33" s="122">
        <v>0</v>
      </c>
      <c r="BE33" s="124">
        <v>0</v>
      </c>
      <c r="BF33" s="124">
        <v>0</v>
      </c>
      <c r="BG33" s="122">
        <v>0</v>
      </c>
      <c r="BH33" s="124">
        <v>0</v>
      </c>
      <c r="BI33" s="124">
        <v>0</v>
      </c>
      <c r="BJ33" s="122">
        <v>0</v>
      </c>
      <c r="BK33" s="124">
        <v>0</v>
      </c>
      <c r="BL33" s="196">
        <v>0</v>
      </c>
      <c r="BM33" s="122">
        <v>0</v>
      </c>
      <c r="BN33" s="124">
        <v>0</v>
      </c>
      <c r="BO33" s="196">
        <v>0</v>
      </c>
      <c r="BP33" s="239">
        <v>0</v>
      </c>
      <c r="BQ33" s="214">
        <v>0</v>
      </c>
      <c r="BR33" s="240">
        <v>0</v>
      </c>
      <c r="BS33" s="214"/>
      <c r="BT33" s="240"/>
      <c r="BU33" s="127">
        <v>0</v>
      </c>
      <c r="BV33" s="126">
        <v>0</v>
      </c>
      <c r="BW33" s="128">
        <v>0</v>
      </c>
      <c r="BX33" s="125">
        <v>0</v>
      </c>
      <c r="BY33" s="126">
        <v>0</v>
      </c>
      <c r="BZ33" s="128">
        <v>0</v>
      </c>
      <c r="CA33" s="125">
        <v>0</v>
      </c>
      <c r="CB33" s="126">
        <v>0</v>
      </c>
      <c r="CC33" s="128">
        <v>0</v>
      </c>
      <c r="CD33" s="125">
        <v>0</v>
      </c>
      <c r="CE33" s="126">
        <v>0</v>
      </c>
      <c r="CF33" s="128">
        <v>0</v>
      </c>
      <c r="CG33" s="125">
        <v>0</v>
      </c>
      <c r="CH33" s="127">
        <v>0</v>
      </c>
      <c r="CI33" s="128">
        <v>0</v>
      </c>
      <c r="CJ33" s="125">
        <v>0</v>
      </c>
      <c r="CK33" s="127">
        <v>0</v>
      </c>
      <c r="CL33" s="128">
        <v>0</v>
      </c>
      <c r="CM33" s="125">
        <v>0</v>
      </c>
      <c r="CN33" s="127">
        <v>0</v>
      </c>
      <c r="CO33" s="128">
        <v>0</v>
      </c>
      <c r="CP33" s="125">
        <v>0</v>
      </c>
      <c r="CQ33" s="127">
        <v>0</v>
      </c>
      <c r="CR33" s="128">
        <v>0</v>
      </c>
      <c r="CS33" s="125">
        <v>0</v>
      </c>
      <c r="CT33" s="127">
        <v>0</v>
      </c>
      <c r="CU33" s="128">
        <v>0</v>
      </c>
      <c r="CV33" s="125">
        <v>0</v>
      </c>
      <c r="CW33" s="127">
        <v>0</v>
      </c>
      <c r="CX33" s="128">
        <v>0</v>
      </c>
      <c r="CY33" s="125">
        <v>0</v>
      </c>
      <c r="CZ33" s="127">
        <v>0</v>
      </c>
      <c r="DA33" s="128">
        <v>0</v>
      </c>
      <c r="DB33" s="125">
        <v>0</v>
      </c>
      <c r="DC33" s="127">
        <v>0</v>
      </c>
      <c r="DD33" s="128">
        <v>0</v>
      </c>
      <c r="DE33" s="125">
        <v>0</v>
      </c>
      <c r="DF33" s="127">
        <v>0</v>
      </c>
      <c r="DG33" s="128">
        <v>0</v>
      </c>
      <c r="DH33" s="125">
        <v>0</v>
      </c>
      <c r="DI33" s="126">
        <v>0</v>
      </c>
      <c r="DJ33" s="128">
        <v>0</v>
      </c>
      <c r="DK33" s="127">
        <v>0</v>
      </c>
      <c r="DL33" s="127">
        <v>0</v>
      </c>
      <c r="DM33" s="128">
        <v>0</v>
      </c>
      <c r="DN33" s="23">
        <v>0</v>
      </c>
      <c r="DO33" s="23">
        <v>0</v>
      </c>
      <c r="DP33" s="302">
        <v>0</v>
      </c>
      <c r="DQ33" s="23">
        <v>0</v>
      </c>
      <c r="DR33" s="23">
        <v>0</v>
      </c>
      <c r="DS33" s="302">
        <v>0</v>
      </c>
      <c r="DT33" s="23">
        <v>0</v>
      </c>
      <c r="DU33" s="23">
        <v>0</v>
      </c>
      <c r="DV33" s="23">
        <v>0</v>
      </c>
      <c r="DW33" s="381">
        <v>0</v>
      </c>
      <c r="DX33" s="23">
        <v>0</v>
      </c>
      <c r="DY33" s="302">
        <v>0</v>
      </c>
      <c r="DZ33" s="381">
        <v>0</v>
      </c>
      <c r="EA33" s="23">
        <v>0</v>
      </c>
      <c r="EB33" s="302">
        <v>0</v>
      </c>
      <c r="EC33" s="23">
        <v>0</v>
      </c>
      <c r="ED33" s="23">
        <v>0</v>
      </c>
      <c r="EE33" s="302">
        <v>0</v>
      </c>
      <c r="EF33" s="23">
        <v>0</v>
      </c>
      <c r="EG33" s="23">
        <v>0</v>
      </c>
      <c r="EH33" s="23">
        <v>0</v>
      </c>
      <c r="EI33" s="232">
        <v>0</v>
      </c>
      <c r="EJ33" s="208">
        <v>0</v>
      </c>
      <c r="EK33" s="229">
        <v>0</v>
      </c>
    </row>
    <row r="34" spans="1:141" ht="13.5" customHeight="1" x14ac:dyDescent="0.2">
      <c r="A34" s="237" t="s">
        <v>6</v>
      </c>
      <c r="B34" s="122">
        <v>0</v>
      </c>
      <c r="C34" s="123">
        <v>0</v>
      </c>
      <c r="D34" s="196">
        <v>0</v>
      </c>
      <c r="E34" s="122">
        <v>0</v>
      </c>
      <c r="F34" s="123">
        <v>0</v>
      </c>
      <c r="G34" s="196">
        <v>0</v>
      </c>
      <c r="H34" s="122">
        <v>0</v>
      </c>
      <c r="I34" s="123">
        <v>0</v>
      </c>
      <c r="J34" s="196">
        <v>0</v>
      </c>
      <c r="K34" s="122">
        <v>0</v>
      </c>
      <c r="L34" s="123">
        <v>0</v>
      </c>
      <c r="M34" s="196">
        <v>0</v>
      </c>
      <c r="N34" s="122">
        <v>0</v>
      </c>
      <c r="O34" s="124">
        <v>0</v>
      </c>
      <c r="P34" s="196">
        <v>0</v>
      </c>
      <c r="Q34" s="122">
        <v>0</v>
      </c>
      <c r="R34" s="124">
        <v>0</v>
      </c>
      <c r="S34" s="196">
        <v>0</v>
      </c>
      <c r="T34" s="122">
        <v>0</v>
      </c>
      <c r="U34" s="124">
        <v>0</v>
      </c>
      <c r="V34" s="196">
        <v>0</v>
      </c>
      <c r="W34" s="122">
        <v>0</v>
      </c>
      <c r="X34" s="124">
        <v>0</v>
      </c>
      <c r="Y34" s="196">
        <v>0</v>
      </c>
      <c r="Z34" s="122">
        <v>0</v>
      </c>
      <c r="AA34" s="124">
        <v>0</v>
      </c>
      <c r="AB34" s="196">
        <v>0</v>
      </c>
      <c r="AC34" s="122">
        <v>0</v>
      </c>
      <c r="AD34" s="124">
        <v>0</v>
      </c>
      <c r="AE34" s="196">
        <v>0</v>
      </c>
      <c r="AF34" s="122">
        <v>0</v>
      </c>
      <c r="AG34" s="124">
        <v>0</v>
      </c>
      <c r="AH34" s="196">
        <v>0</v>
      </c>
      <c r="AI34" s="122">
        <v>0</v>
      </c>
      <c r="AJ34" s="124">
        <v>0</v>
      </c>
      <c r="AK34" s="196">
        <v>0</v>
      </c>
      <c r="AL34" s="122">
        <v>3.9</v>
      </c>
      <c r="AM34" s="124">
        <v>8</v>
      </c>
      <c r="AN34" s="196">
        <v>0</v>
      </c>
      <c r="AO34" s="122">
        <v>0</v>
      </c>
      <c r="AP34" s="123">
        <v>0</v>
      </c>
      <c r="AQ34" s="196">
        <v>0</v>
      </c>
      <c r="AR34" s="124">
        <v>0</v>
      </c>
      <c r="AS34" s="124">
        <v>0</v>
      </c>
      <c r="AT34" s="196">
        <v>0</v>
      </c>
      <c r="AU34" s="124">
        <v>0</v>
      </c>
      <c r="AV34" s="124">
        <v>0</v>
      </c>
      <c r="AW34" s="196">
        <v>0</v>
      </c>
      <c r="AX34" s="124">
        <v>0</v>
      </c>
      <c r="AY34" s="124">
        <v>0</v>
      </c>
      <c r="AZ34" s="196">
        <v>0</v>
      </c>
      <c r="BA34" s="124">
        <v>0</v>
      </c>
      <c r="BB34" s="124">
        <v>0</v>
      </c>
      <c r="BC34" s="124">
        <v>0</v>
      </c>
      <c r="BD34" s="122">
        <v>0</v>
      </c>
      <c r="BE34" s="124">
        <v>0</v>
      </c>
      <c r="BF34" s="124">
        <v>0</v>
      </c>
      <c r="BG34" s="122">
        <v>0</v>
      </c>
      <c r="BH34" s="124">
        <v>0</v>
      </c>
      <c r="BI34" s="124">
        <v>0</v>
      </c>
      <c r="BJ34" s="122">
        <v>0</v>
      </c>
      <c r="BK34" s="124">
        <v>0</v>
      </c>
      <c r="BL34" s="196">
        <v>0</v>
      </c>
      <c r="BM34" s="122">
        <v>0</v>
      </c>
      <c r="BN34" s="124">
        <v>0</v>
      </c>
      <c r="BO34" s="196">
        <v>0</v>
      </c>
      <c r="BP34" s="239">
        <v>0.2</v>
      </c>
      <c r="BQ34" s="214">
        <v>0.4</v>
      </c>
      <c r="BR34" s="240">
        <v>0</v>
      </c>
      <c r="BS34" s="214"/>
      <c r="BT34" s="240"/>
      <c r="BU34" s="127">
        <v>0</v>
      </c>
      <c r="BV34" s="126">
        <v>0</v>
      </c>
      <c r="BW34" s="128">
        <v>0</v>
      </c>
      <c r="BX34" s="125">
        <v>0</v>
      </c>
      <c r="BY34" s="126">
        <v>0</v>
      </c>
      <c r="BZ34" s="128">
        <v>0</v>
      </c>
      <c r="CA34" s="125">
        <v>0</v>
      </c>
      <c r="CB34" s="126">
        <v>0</v>
      </c>
      <c r="CC34" s="128">
        <v>0</v>
      </c>
      <c r="CD34" s="125">
        <v>0</v>
      </c>
      <c r="CE34" s="126">
        <v>0</v>
      </c>
      <c r="CF34" s="128">
        <v>0</v>
      </c>
      <c r="CG34" s="125">
        <v>0</v>
      </c>
      <c r="CH34" s="127">
        <v>0</v>
      </c>
      <c r="CI34" s="128">
        <v>0</v>
      </c>
      <c r="CJ34" s="125">
        <v>0</v>
      </c>
      <c r="CK34" s="127">
        <v>0</v>
      </c>
      <c r="CL34" s="128">
        <v>0</v>
      </c>
      <c r="CM34" s="125">
        <v>0</v>
      </c>
      <c r="CN34" s="127">
        <v>0</v>
      </c>
      <c r="CO34" s="128">
        <v>0</v>
      </c>
      <c r="CP34" s="125">
        <v>0</v>
      </c>
      <c r="CQ34" s="127">
        <v>0</v>
      </c>
      <c r="CR34" s="128">
        <v>0</v>
      </c>
      <c r="CS34" s="125">
        <v>0</v>
      </c>
      <c r="CT34" s="127">
        <v>0</v>
      </c>
      <c r="CU34" s="128">
        <v>0</v>
      </c>
      <c r="CV34" s="125">
        <v>0</v>
      </c>
      <c r="CW34" s="127">
        <v>0</v>
      </c>
      <c r="CX34" s="128">
        <v>0</v>
      </c>
      <c r="CY34" s="125">
        <v>0</v>
      </c>
      <c r="CZ34" s="127">
        <v>0</v>
      </c>
      <c r="DA34" s="128">
        <v>0</v>
      </c>
      <c r="DB34" s="125">
        <v>0</v>
      </c>
      <c r="DC34" s="127">
        <v>0</v>
      </c>
      <c r="DD34" s="128">
        <v>0</v>
      </c>
      <c r="DE34" s="125">
        <v>1</v>
      </c>
      <c r="DF34" s="127">
        <v>1</v>
      </c>
      <c r="DG34" s="128">
        <v>0</v>
      </c>
      <c r="DH34" s="125">
        <v>0</v>
      </c>
      <c r="DI34" s="126">
        <v>0</v>
      </c>
      <c r="DJ34" s="128">
        <v>0</v>
      </c>
      <c r="DK34" s="127">
        <v>0</v>
      </c>
      <c r="DL34" s="127">
        <v>0</v>
      </c>
      <c r="DM34" s="128">
        <v>0</v>
      </c>
      <c r="DN34" s="23">
        <v>0</v>
      </c>
      <c r="DO34" s="23">
        <v>0</v>
      </c>
      <c r="DP34" s="302">
        <v>0</v>
      </c>
      <c r="DQ34" s="23">
        <v>0</v>
      </c>
      <c r="DR34" s="23">
        <v>0</v>
      </c>
      <c r="DS34" s="302">
        <v>0</v>
      </c>
      <c r="DT34" s="23">
        <v>0</v>
      </c>
      <c r="DU34" s="23">
        <v>0</v>
      </c>
      <c r="DV34" s="23">
        <v>0</v>
      </c>
      <c r="DW34" s="381">
        <v>0</v>
      </c>
      <c r="DX34" s="23">
        <v>0</v>
      </c>
      <c r="DY34" s="302">
        <v>0</v>
      </c>
      <c r="DZ34" s="381">
        <v>0</v>
      </c>
      <c r="EA34" s="23">
        <v>0</v>
      </c>
      <c r="EB34" s="302">
        <v>0</v>
      </c>
      <c r="EC34" s="23">
        <v>0</v>
      </c>
      <c r="ED34" s="23">
        <v>0</v>
      </c>
      <c r="EE34" s="302">
        <v>0</v>
      </c>
      <c r="EF34" s="23">
        <v>0</v>
      </c>
      <c r="EG34" s="23">
        <v>0</v>
      </c>
      <c r="EH34" s="23">
        <v>0</v>
      </c>
      <c r="EI34" s="232">
        <v>1</v>
      </c>
      <c r="EJ34" s="208">
        <v>1</v>
      </c>
      <c r="EK34" s="229">
        <v>0</v>
      </c>
    </row>
    <row r="35" spans="1:141" ht="13.5" customHeight="1" x14ac:dyDescent="0.2">
      <c r="A35" s="237" t="s">
        <v>7</v>
      </c>
      <c r="B35" s="122">
        <v>0</v>
      </c>
      <c r="C35" s="123">
        <v>0</v>
      </c>
      <c r="D35" s="196">
        <v>0</v>
      </c>
      <c r="E35" s="122">
        <v>0</v>
      </c>
      <c r="F35" s="123">
        <v>0</v>
      </c>
      <c r="G35" s="196">
        <v>0</v>
      </c>
      <c r="H35" s="122">
        <v>0</v>
      </c>
      <c r="I35" s="123">
        <v>0</v>
      </c>
      <c r="J35" s="196">
        <v>0</v>
      </c>
      <c r="K35" s="122">
        <v>0</v>
      </c>
      <c r="L35" s="123">
        <v>0</v>
      </c>
      <c r="M35" s="196">
        <v>0</v>
      </c>
      <c r="N35" s="122">
        <v>0</v>
      </c>
      <c r="O35" s="124">
        <v>0</v>
      </c>
      <c r="P35" s="196">
        <v>0</v>
      </c>
      <c r="Q35" s="122">
        <v>0</v>
      </c>
      <c r="R35" s="124">
        <v>0</v>
      </c>
      <c r="S35" s="196">
        <v>0</v>
      </c>
      <c r="T35" s="122">
        <v>0</v>
      </c>
      <c r="U35" s="124">
        <v>0</v>
      </c>
      <c r="V35" s="196">
        <v>0</v>
      </c>
      <c r="W35" s="122">
        <v>0</v>
      </c>
      <c r="X35" s="124">
        <v>0</v>
      </c>
      <c r="Y35" s="196">
        <v>0</v>
      </c>
      <c r="Z35" s="122">
        <v>0</v>
      </c>
      <c r="AA35" s="124">
        <v>0</v>
      </c>
      <c r="AB35" s="196">
        <v>0</v>
      </c>
      <c r="AC35" s="122">
        <v>0</v>
      </c>
      <c r="AD35" s="124">
        <v>0</v>
      </c>
      <c r="AE35" s="196">
        <v>0</v>
      </c>
      <c r="AF35" s="122">
        <v>0</v>
      </c>
      <c r="AG35" s="124">
        <v>0</v>
      </c>
      <c r="AH35" s="196">
        <v>0</v>
      </c>
      <c r="AI35" s="122">
        <v>0</v>
      </c>
      <c r="AJ35" s="124">
        <v>0</v>
      </c>
      <c r="AK35" s="196">
        <v>0</v>
      </c>
      <c r="AL35" s="122">
        <v>0</v>
      </c>
      <c r="AM35" s="124">
        <v>0</v>
      </c>
      <c r="AN35" s="196">
        <v>0</v>
      </c>
      <c r="AO35" s="122">
        <v>0</v>
      </c>
      <c r="AP35" s="123">
        <v>0</v>
      </c>
      <c r="AQ35" s="196">
        <v>0</v>
      </c>
      <c r="AR35" s="124">
        <v>0</v>
      </c>
      <c r="AS35" s="124">
        <v>0</v>
      </c>
      <c r="AT35" s="196">
        <v>0</v>
      </c>
      <c r="AU35" s="124">
        <v>0</v>
      </c>
      <c r="AV35" s="124">
        <v>0</v>
      </c>
      <c r="AW35" s="196">
        <v>0</v>
      </c>
      <c r="AX35" s="124">
        <v>0</v>
      </c>
      <c r="AY35" s="124">
        <v>0</v>
      </c>
      <c r="AZ35" s="196">
        <v>0</v>
      </c>
      <c r="BA35" s="124">
        <v>4.2</v>
      </c>
      <c r="BB35" s="124">
        <v>8.6</v>
      </c>
      <c r="BC35" s="124">
        <v>0</v>
      </c>
      <c r="BD35" s="122">
        <v>0</v>
      </c>
      <c r="BE35" s="124">
        <v>0</v>
      </c>
      <c r="BF35" s="124">
        <v>0</v>
      </c>
      <c r="BG35" s="122">
        <v>4.2</v>
      </c>
      <c r="BH35" s="124">
        <v>8.5</v>
      </c>
      <c r="BI35" s="124">
        <v>0</v>
      </c>
      <c r="BJ35" s="122">
        <v>0</v>
      </c>
      <c r="BK35" s="124">
        <v>0</v>
      </c>
      <c r="BL35" s="196">
        <v>0</v>
      </c>
      <c r="BM35" s="122">
        <v>0</v>
      </c>
      <c r="BN35" s="124">
        <v>0</v>
      </c>
      <c r="BO35" s="196">
        <v>0</v>
      </c>
      <c r="BP35" s="239">
        <v>0.4</v>
      </c>
      <c r="BQ35" s="214">
        <v>0.8</v>
      </c>
      <c r="BR35" s="240">
        <v>0</v>
      </c>
      <c r="BS35" s="214"/>
      <c r="BT35" s="240"/>
      <c r="BU35" s="127">
        <v>0</v>
      </c>
      <c r="BV35" s="126">
        <v>0</v>
      </c>
      <c r="BW35" s="128">
        <v>0</v>
      </c>
      <c r="BX35" s="125">
        <v>0</v>
      </c>
      <c r="BY35" s="126">
        <v>0</v>
      </c>
      <c r="BZ35" s="128">
        <v>0</v>
      </c>
      <c r="CA35" s="125">
        <v>0</v>
      </c>
      <c r="CB35" s="126">
        <v>0</v>
      </c>
      <c r="CC35" s="128">
        <v>0</v>
      </c>
      <c r="CD35" s="125">
        <v>0</v>
      </c>
      <c r="CE35" s="126">
        <v>0</v>
      </c>
      <c r="CF35" s="128">
        <v>0</v>
      </c>
      <c r="CG35" s="125">
        <v>0</v>
      </c>
      <c r="CH35" s="127">
        <v>0</v>
      </c>
      <c r="CI35" s="128">
        <v>0</v>
      </c>
      <c r="CJ35" s="125">
        <v>0</v>
      </c>
      <c r="CK35" s="127">
        <v>0</v>
      </c>
      <c r="CL35" s="128">
        <v>0</v>
      </c>
      <c r="CM35" s="125">
        <v>0</v>
      </c>
      <c r="CN35" s="127">
        <v>0</v>
      </c>
      <c r="CO35" s="128">
        <v>0</v>
      </c>
      <c r="CP35" s="125">
        <v>0</v>
      </c>
      <c r="CQ35" s="127">
        <v>0</v>
      </c>
      <c r="CR35" s="128">
        <v>0</v>
      </c>
      <c r="CS35" s="125">
        <v>0</v>
      </c>
      <c r="CT35" s="127">
        <v>0</v>
      </c>
      <c r="CU35" s="128">
        <v>0</v>
      </c>
      <c r="CV35" s="125">
        <v>0</v>
      </c>
      <c r="CW35" s="127">
        <v>0</v>
      </c>
      <c r="CX35" s="128">
        <v>0</v>
      </c>
      <c r="CY35" s="125">
        <v>0</v>
      </c>
      <c r="CZ35" s="127">
        <v>0</v>
      </c>
      <c r="DA35" s="128">
        <v>0</v>
      </c>
      <c r="DB35" s="125">
        <v>0</v>
      </c>
      <c r="DC35" s="127">
        <v>0</v>
      </c>
      <c r="DD35" s="128">
        <v>0</v>
      </c>
      <c r="DE35" s="125">
        <v>0</v>
      </c>
      <c r="DF35" s="127">
        <v>0</v>
      </c>
      <c r="DG35" s="128">
        <v>0</v>
      </c>
      <c r="DH35" s="125">
        <v>0</v>
      </c>
      <c r="DI35" s="126">
        <v>0</v>
      </c>
      <c r="DJ35" s="128">
        <v>0</v>
      </c>
      <c r="DK35" s="127">
        <v>0</v>
      </c>
      <c r="DL35" s="127">
        <v>0</v>
      </c>
      <c r="DM35" s="128">
        <v>0</v>
      </c>
      <c r="DN35" s="23">
        <v>0</v>
      </c>
      <c r="DO35" s="23">
        <v>0</v>
      </c>
      <c r="DP35" s="302">
        <v>0</v>
      </c>
      <c r="DQ35" s="23">
        <v>0</v>
      </c>
      <c r="DR35" s="23">
        <v>0</v>
      </c>
      <c r="DS35" s="302">
        <v>0</v>
      </c>
      <c r="DT35" s="23">
        <v>1</v>
      </c>
      <c r="DU35" s="23">
        <v>1</v>
      </c>
      <c r="DV35" s="23">
        <v>0</v>
      </c>
      <c r="DW35" s="381">
        <v>0</v>
      </c>
      <c r="DX35" s="23">
        <v>0</v>
      </c>
      <c r="DY35" s="302">
        <v>0</v>
      </c>
      <c r="DZ35" s="381">
        <v>1</v>
      </c>
      <c r="EA35" s="23">
        <v>1</v>
      </c>
      <c r="EB35" s="302">
        <v>0</v>
      </c>
      <c r="EC35" s="23">
        <v>0</v>
      </c>
      <c r="ED35" s="23">
        <v>0</v>
      </c>
      <c r="EE35" s="302">
        <v>0</v>
      </c>
      <c r="EF35" s="23">
        <v>0</v>
      </c>
      <c r="EG35" s="23">
        <v>0</v>
      </c>
      <c r="EH35" s="23">
        <v>0</v>
      </c>
      <c r="EI35" s="232">
        <v>2</v>
      </c>
      <c r="EJ35" s="208">
        <v>2</v>
      </c>
      <c r="EK35" s="229">
        <v>0</v>
      </c>
    </row>
    <row r="36" spans="1:141" ht="13.5" customHeight="1" x14ac:dyDescent="0.2">
      <c r="A36" s="237" t="s">
        <v>8</v>
      </c>
      <c r="B36" s="122">
        <v>0</v>
      </c>
      <c r="C36" s="123">
        <v>0</v>
      </c>
      <c r="D36" s="196">
        <v>0</v>
      </c>
      <c r="E36" s="122">
        <v>0</v>
      </c>
      <c r="F36" s="123">
        <v>0</v>
      </c>
      <c r="G36" s="196">
        <v>0</v>
      </c>
      <c r="H36" s="122">
        <v>0</v>
      </c>
      <c r="I36" s="123">
        <v>0</v>
      </c>
      <c r="J36" s="196">
        <v>0</v>
      </c>
      <c r="K36" s="122">
        <v>0</v>
      </c>
      <c r="L36" s="123">
        <v>0</v>
      </c>
      <c r="M36" s="196">
        <v>0</v>
      </c>
      <c r="N36" s="122">
        <v>0</v>
      </c>
      <c r="O36" s="124">
        <v>0</v>
      </c>
      <c r="P36" s="196">
        <v>0</v>
      </c>
      <c r="Q36" s="122">
        <v>0</v>
      </c>
      <c r="R36" s="124">
        <v>0</v>
      </c>
      <c r="S36" s="196">
        <v>0</v>
      </c>
      <c r="T36" s="122">
        <v>0</v>
      </c>
      <c r="U36" s="124">
        <v>0</v>
      </c>
      <c r="V36" s="196">
        <v>0</v>
      </c>
      <c r="W36" s="122">
        <v>0</v>
      </c>
      <c r="X36" s="124">
        <v>0</v>
      </c>
      <c r="Y36" s="196">
        <v>0</v>
      </c>
      <c r="Z36" s="122">
        <v>0</v>
      </c>
      <c r="AA36" s="124">
        <v>0</v>
      </c>
      <c r="AB36" s="196">
        <v>0</v>
      </c>
      <c r="AC36" s="122">
        <v>3.5</v>
      </c>
      <c r="AD36" s="124">
        <v>7.1</v>
      </c>
      <c r="AE36" s="196">
        <v>0</v>
      </c>
      <c r="AF36" s="122">
        <v>0</v>
      </c>
      <c r="AG36" s="124">
        <v>0</v>
      </c>
      <c r="AH36" s="196">
        <v>0</v>
      </c>
      <c r="AI36" s="122">
        <v>3.9</v>
      </c>
      <c r="AJ36" s="124">
        <v>0</v>
      </c>
      <c r="AK36" s="196">
        <v>7.6</v>
      </c>
      <c r="AL36" s="122">
        <v>0</v>
      </c>
      <c r="AM36" s="124">
        <v>0</v>
      </c>
      <c r="AN36" s="196">
        <v>0</v>
      </c>
      <c r="AO36" s="122">
        <v>0</v>
      </c>
      <c r="AP36" s="123">
        <v>0</v>
      </c>
      <c r="AQ36" s="196">
        <v>0</v>
      </c>
      <c r="AR36" s="124">
        <v>0</v>
      </c>
      <c r="AS36" s="124">
        <v>0</v>
      </c>
      <c r="AT36" s="196">
        <v>0</v>
      </c>
      <c r="AU36" s="124">
        <v>0</v>
      </c>
      <c r="AV36" s="124">
        <v>0</v>
      </c>
      <c r="AW36" s="196">
        <v>0</v>
      </c>
      <c r="AX36" s="124">
        <v>0</v>
      </c>
      <c r="AY36" s="124">
        <v>0</v>
      </c>
      <c r="AZ36" s="196">
        <v>0</v>
      </c>
      <c r="BA36" s="124">
        <v>0</v>
      </c>
      <c r="BB36" s="124">
        <v>0</v>
      </c>
      <c r="BC36" s="124">
        <v>0</v>
      </c>
      <c r="BD36" s="122">
        <v>0</v>
      </c>
      <c r="BE36" s="124">
        <v>0</v>
      </c>
      <c r="BF36" s="124">
        <v>0</v>
      </c>
      <c r="BG36" s="122">
        <v>0</v>
      </c>
      <c r="BH36" s="124">
        <v>0</v>
      </c>
      <c r="BI36" s="124">
        <v>0</v>
      </c>
      <c r="BJ36" s="122">
        <v>0</v>
      </c>
      <c r="BK36" s="124">
        <v>0</v>
      </c>
      <c r="BL36" s="196">
        <v>0</v>
      </c>
      <c r="BM36" s="122">
        <v>0</v>
      </c>
      <c r="BN36" s="124">
        <v>0</v>
      </c>
      <c r="BO36" s="196">
        <v>0</v>
      </c>
      <c r="BP36" s="239">
        <v>0.3</v>
      </c>
      <c r="BQ36" s="214">
        <v>0.3</v>
      </c>
      <c r="BR36" s="240">
        <v>0.3</v>
      </c>
      <c r="BS36" s="214"/>
      <c r="BT36" s="240"/>
      <c r="BU36" s="127">
        <v>0</v>
      </c>
      <c r="BV36" s="126">
        <v>0</v>
      </c>
      <c r="BW36" s="128">
        <v>0</v>
      </c>
      <c r="BX36" s="125">
        <v>0</v>
      </c>
      <c r="BY36" s="126">
        <v>0</v>
      </c>
      <c r="BZ36" s="128">
        <v>0</v>
      </c>
      <c r="CA36" s="125">
        <v>0</v>
      </c>
      <c r="CB36" s="126">
        <v>0</v>
      </c>
      <c r="CC36" s="128">
        <v>0</v>
      </c>
      <c r="CD36" s="125">
        <v>0</v>
      </c>
      <c r="CE36" s="126">
        <v>0</v>
      </c>
      <c r="CF36" s="128">
        <v>0</v>
      </c>
      <c r="CG36" s="125">
        <v>0</v>
      </c>
      <c r="CH36" s="127">
        <v>0</v>
      </c>
      <c r="CI36" s="128">
        <v>0</v>
      </c>
      <c r="CJ36" s="125">
        <v>0</v>
      </c>
      <c r="CK36" s="127">
        <v>0</v>
      </c>
      <c r="CL36" s="128">
        <v>0</v>
      </c>
      <c r="CM36" s="125">
        <v>0</v>
      </c>
      <c r="CN36" s="127">
        <v>0</v>
      </c>
      <c r="CO36" s="128">
        <v>0</v>
      </c>
      <c r="CP36" s="125">
        <v>0</v>
      </c>
      <c r="CQ36" s="127">
        <v>0</v>
      </c>
      <c r="CR36" s="128">
        <v>0</v>
      </c>
      <c r="CS36" s="125">
        <v>0</v>
      </c>
      <c r="CT36" s="127">
        <v>0</v>
      </c>
      <c r="CU36" s="128">
        <v>0</v>
      </c>
      <c r="CV36" s="125">
        <v>1</v>
      </c>
      <c r="CW36" s="127">
        <v>1</v>
      </c>
      <c r="CX36" s="128">
        <v>0</v>
      </c>
      <c r="CY36" s="125">
        <v>0</v>
      </c>
      <c r="CZ36" s="127">
        <v>0</v>
      </c>
      <c r="DA36" s="128">
        <v>0</v>
      </c>
      <c r="DB36" s="125">
        <v>1</v>
      </c>
      <c r="DC36" s="127">
        <v>0</v>
      </c>
      <c r="DD36" s="128">
        <v>1</v>
      </c>
      <c r="DE36" s="125">
        <v>0</v>
      </c>
      <c r="DF36" s="127">
        <v>0</v>
      </c>
      <c r="DG36" s="128">
        <v>0</v>
      </c>
      <c r="DH36" s="125">
        <v>0</v>
      </c>
      <c r="DI36" s="126">
        <v>0</v>
      </c>
      <c r="DJ36" s="128">
        <v>0</v>
      </c>
      <c r="DK36" s="127">
        <v>0</v>
      </c>
      <c r="DL36" s="127">
        <v>0</v>
      </c>
      <c r="DM36" s="128">
        <v>0</v>
      </c>
      <c r="DN36" s="23">
        <v>0</v>
      </c>
      <c r="DO36" s="23">
        <v>0</v>
      </c>
      <c r="DP36" s="302">
        <v>0</v>
      </c>
      <c r="DQ36" s="23">
        <v>0</v>
      </c>
      <c r="DR36" s="23">
        <v>0</v>
      </c>
      <c r="DS36" s="302">
        <v>0</v>
      </c>
      <c r="DT36" s="23">
        <v>0</v>
      </c>
      <c r="DU36" s="23">
        <v>0</v>
      </c>
      <c r="DV36" s="23">
        <v>0</v>
      </c>
      <c r="DW36" s="381">
        <v>0</v>
      </c>
      <c r="DX36" s="23">
        <v>0</v>
      </c>
      <c r="DY36" s="302">
        <v>0</v>
      </c>
      <c r="DZ36" s="381">
        <v>0</v>
      </c>
      <c r="EA36" s="23">
        <v>0</v>
      </c>
      <c r="EB36" s="302">
        <v>0</v>
      </c>
      <c r="EC36" s="23">
        <v>0</v>
      </c>
      <c r="ED36" s="23">
        <v>0</v>
      </c>
      <c r="EE36" s="302">
        <v>0</v>
      </c>
      <c r="EF36" s="23">
        <v>0</v>
      </c>
      <c r="EG36" s="23">
        <v>0</v>
      </c>
      <c r="EH36" s="23">
        <v>0</v>
      </c>
      <c r="EI36" s="232">
        <v>2</v>
      </c>
      <c r="EJ36" s="208">
        <v>1</v>
      </c>
      <c r="EK36" s="229">
        <v>1</v>
      </c>
    </row>
    <row r="37" spans="1:141" ht="13.5" customHeight="1" x14ac:dyDescent="0.2">
      <c r="A37" s="237" t="s">
        <v>9</v>
      </c>
      <c r="B37" s="122">
        <v>0</v>
      </c>
      <c r="C37" s="123">
        <v>0</v>
      </c>
      <c r="D37" s="196">
        <v>0</v>
      </c>
      <c r="E37" s="122">
        <v>0</v>
      </c>
      <c r="F37" s="123">
        <v>0</v>
      </c>
      <c r="G37" s="196">
        <v>0</v>
      </c>
      <c r="H37" s="122">
        <v>0</v>
      </c>
      <c r="I37" s="123">
        <v>0</v>
      </c>
      <c r="J37" s="196">
        <v>0</v>
      </c>
      <c r="K37" s="122">
        <v>0</v>
      </c>
      <c r="L37" s="123">
        <v>0</v>
      </c>
      <c r="M37" s="196">
        <v>0</v>
      </c>
      <c r="N37" s="122">
        <v>0</v>
      </c>
      <c r="O37" s="124">
        <v>0</v>
      </c>
      <c r="P37" s="196">
        <v>0</v>
      </c>
      <c r="Q37" s="122">
        <v>0</v>
      </c>
      <c r="R37" s="124">
        <v>0</v>
      </c>
      <c r="S37" s="196">
        <v>0</v>
      </c>
      <c r="T37" s="122">
        <v>0</v>
      </c>
      <c r="U37" s="124">
        <v>0</v>
      </c>
      <c r="V37" s="196">
        <v>0</v>
      </c>
      <c r="W37" s="122">
        <v>0</v>
      </c>
      <c r="X37" s="124">
        <v>0</v>
      </c>
      <c r="Y37" s="196">
        <v>0</v>
      </c>
      <c r="Z37" s="122">
        <v>0</v>
      </c>
      <c r="AA37" s="124">
        <v>0</v>
      </c>
      <c r="AB37" s="196">
        <v>0</v>
      </c>
      <c r="AC37" s="122">
        <v>0</v>
      </c>
      <c r="AD37" s="124">
        <v>0</v>
      </c>
      <c r="AE37" s="196">
        <v>0</v>
      </c>
      <c r="AF37" s="122">
        <v>3.1</v>
      </c>
      <c r="AG37" s="124">
        <v>0</v>
      </c>
      <c r="AH37" s="196">
        <v>6.3</v>
      </c>
      <c r="AI37" s="122">
        <v>0</v>
      </c>
      <c r="AJ37" s="124">
        <v>0</v>
      </c>
      <c r="AK37" s="196">
        <v>0</v>
      </c>
      <c r="AL37" s="122">
        <v>0</v>
      </c>
      <c r="AM37" s="124">
        <v>0</v>
      </c>
      <c r="AN37" s="196">
        <v>0</v>
      </c>
      <c r="AO37" s="122">
        <v>0</v>
      </c>
      <c r="AP37" s="123">
        <v>0</v>
      </c>
      <c r="AQ37" s="196">
        <v>0</v>
      </c>
      <c r="AR37" s="124">
        <v>3.2</v>
      </c>
      <c r="AS37" s="124">
        <v>6.4</v>
      </c>
      <c r="AT37" s="196">
        <v>0</v>
      </c>
      <c r="AU37" s="124">
        <v>0</v>
      </c>
      <c r="AV37" s="124">
        <v>0</v>
      </c>
      <c r="AW37" s="196">
        <v>0</v>
      </c>
      <c r="AX37" s="124">
        <v>0</v>
      </c>
      <c r="AY37" s="124">
        <v>0</v>
      </c>
      <c r="AZ37" s="196">
        <v>0</v>
      </c>
      <c r="BA37" s="124">
        <v>3.2</v>
      </c>
      <c r="BB37" s="124">
        <v>0</v>
      </c>
      <c r="BC37" s="124">
        <v>6.3</v>
      </c>
      <c r="BD37" s="122">
        <v>3.3</v>
      </c>
      <c r="BE37" s="124">
        <v>0</v>
      </c>
      <c r="BF37" s="124">
        <v>6.5</v>
      </c>
      <c r="BG37" s="122">
        <v>3.2</v>
      </c>
      <c r="BH37" s="124">
        <v>6.4</v>
      </c>
      <c r="BI37" s="124">
        <v>0</v>
      </c>
      <c r="BJ37" s="122">
        <v>3.3</v>
      </c>
      <c r="BK37" s="124">
        <v>6.7</v>
      </c>
      <c r="BL37" s="196">
        <v>0</v>
      </c>
      <c r="BM37" s="122">
        <v>6.4</v>
      </c>
      <c r="BN37" s="124">
        <v>6.5</v>
      </c>
      <c r="BO37" s="196">
        <v>6.3</v>
      </c>
      <c r="BP37" s="239">
        <v>1.2</v>
      </c>
      <c r="BQ37" s="214">
        <v>1.2</v>
      </c>
      <c r="BR37" s="240">
        <v>1.2</v>
      </c>
      <c r="BS37" s="214"/>
      <c r="BT37" s="240"/>
      <c r="BU37" s="127">
        <v>0</v>
      </c>
      <c r="BV37" s="126">
        <v>0</v>
      </c>
      <c r="BW37" s="128">
        <v>0</v>
      </c>
      <c r="BX37" s="125">
        <v>0</v>
      </c>
      <c r="BY37" s="126">
        <v>0</v>
      </c>
      <c r="BZ37" s="128">
        <v>0</v>
      </c>
      <c r="CA37" s="125">
        <v>0</v>
      </c>
      <c r="CB37" s="126">
        <v>0</v>
      </c>
      <c r="CC37" s="128">
        <v>0</v>
      </c>
      <c r="CD37" s="125">
        <v>0</v>
      </c>
      <c r="CE37" s="126">
        <v>0</v>
      </c>
      <c r="CF37" s="128">
        <v>0</v>
      </c>
      <c r="CG37" s="125">
        <v>0</v>
      </c>
      <c r="CH37" s="127">
        <v>0</v>
      </c>
      <c r="CI37" s="128">
        <v>0</v>
      </c>
      <c r="CJ37" s="125">
        <v>0</v>
      </c>
      <c r="CK37" s="127">
        <v>0</v>
      </c>
      <c r="CL37" s="128">
        <v>0</v>
      </c>
      <c r="CM37" s="125">
        <v>0</v>
      </c>
      <c r="CN37" s="127">
        <v>0</v>
      </c>
      <c r="CO37" s="128">
        <v>0</v>
      </c>
      <c r="CP37" s="125">
        <v>0</v>
      </c>
      <c r="CQ37" s="127">
        <v>0</v>
      </c>
      <c r="CR37" s="128">
        <v>0</v>
      </c>
      <c r="CS37" s="125">
        <v>0</v>
      </c>
      <c r="CT37" s="127">
        <v>0</v>
      </c>
      <c r="CU37" s="128">
        <v>0</v>
      </c>
      <c r="CV37" s="125">
        <v>0</v>
      </c>
      <c r="CW37" s="127">
        <v>0</v>
      </c>
      <c r="CX37" s="128">
        <v>0</v>
      </c>
      <c r="CY37" s="125">
        <v>1</v>
      </c>
      <c r="CZ37" s="127">
        <v>0</v>
      </c>
      <c r="DA37" s="128">
        <v>1</v>
      </c>
      <c r="DB37" s="125">
        <v>0</v>
      </c>
      <c r="DC37" s="127">
        <v>0</v>
      </c>
      <c r="DD37" s="128">
        <v>0</v>
      </c>
      <c r="DE37" s="125">
        <v>0</v>
      </c>
      <c r="DF37" s="127">
        <v>0</v>
      </c>
      <c r="DG37" s="128">
        <v>0</v>
      </c>
      <c r="DH37" s="125">
        <v>0</v>
      </c>
      <c r="DI37" s="126">
        <v>0</v>
      </c>
      <c r="DJ37" s="128">
        <v>0</v>
      </c>
      <c r="DK37" s="127">
        <v>1</v>
      </c>
      <c r="DL37" s="127">
        <v>1</v>
      </c>
      <c r="DM37" s="128">
        <v>0</v>
      </c>
      <c r="DN37" s="23">
        <v>0</v>
      </c>
      <c r="DO37" s="23">
        <v>0</v>
      </c>
      <c r="DP37" s="302">
        <v>0</v>
      </c>
      <c r="DQ37" s="23">
        <v>0</v>
      </c>
      <c r="DR37" s="23">
        <v>0</v>
      </c>
      <c r="DS37" s="302">
        <v>0</v>
      </c>
      <c r="DT37" s="23">
        <v>1</v>
      </c>
      <c r="DU37" s="23">
        <v>0</v>
      </c>
      <c r="DV37" s="23">
        <v>1</v>
      </c>
      <c r="DW37" s="381">
        <v>1</v>
      </c>
      <c r="DX37" s="23">
        <v>0</v>
      </c>
      <c r="DY37" s="302">
        <v>1</v>
      </c>
      <c r="DZ37" s="381">
        <v>1</v>
      </c>
      <c r="EA37" s="23">
        <v>1</v>
      </c>
      <c r="EB37" s="302">
        <v>0</v>
      </c>
      <c r="EC37" s="23">
        <v>1</v>
      </c>
      <c r="ED37" s="23">
        <v>1</v>
      </c>
      <c r="EE37" s="302">
        <v>0</v>
      </c>
      <c r="EF37" s="23">
        <v>2</v>
      </c>
      <c r="EG37" s="23">
        <v>1</v>
      </c>
      <c r="EH37" s="23">
        <v>1</v>
      </c>
      <c r="EI37" s="232">
        <v>8</v>
      </c>
      <c r="EJ37" s="208">
        <v>4</v>
      </c>
      <c r="EK37" s="229">
        <v>4</v>
      </c>
    </row>
    <row r="38" spans="1:141" ht="13.5" customHeight="1" x14ac:dyDescent="0.2">
      <c r="A38" s="237" t="s">
        <v>10</v>
      </c>
      <c r="B38" s="122">
        <v>3.2</v>
      </c>
      <c r="C38" s="123">
        <v>6.3</v>
      </c>
      <c r="D38" s="196">
        <v>0</v>
      </c>
      <c r="E38" s="122">
        <v>6.5</v>
      </c>
      <c r="F38" s="123">
        <v>6.5</v>
      </c>
      <c r="G38" s="196">
        <v>6.6</v>
      </c>
      <c r="H38" s="122">
        <v>0</v>
      </c>
      <c r="I38" s="123">
        <v>0</v>
      </c>
      <c r="J38" s="196">
        <v>0</v>
      </c>
      <c r="K38" s="122">
        <v>0</v>
      </c>
      <c r="L38" s="123">
        <v>0</v>
      </c>
      <c r="M38" s="196">
        <v>0</v>
      </c>
      <c r="N38" s="122">
        <v>0</v>
      </c>
      <c r="O38" s="124">
        <v>0</v>
      </c>
      <c r="P38" s="196">
        <v>0</v>
      </c>
      <c r="Q38" s="122">
        <v>0</v>
      </c>
      <c r="R38" s="124">
        <v>0</v>
      </c>
      <c r="S38" s="196">
        <v>0</v>
      </c>
      <c r="T38" s="122">
        <v>0</v>
      </c>
      <c r="U38" s="124">
        <v>0</v>
      </c>
      <c r="V38" s="196">
        <v>0</v>
      </c>
      <c r="W38" s="122">
        <v>6.3</v>
      </c>
      <c r="X38" s="124">
        <v>6.2</v>
      </c>
      <c r="Y38" s="196">
        <v>6.3</v>
      </c>
      <c r="Z38" s="122">
        <v>0</v>
      </c>
      <c r="AA38" s="124">
        <v>0</v>
      </c>
      <c r="AB38" s="196">
        <v>0</v>
      </c>
      <c r="AC38" s="122">
        <v>0</v>
      </c>
      <c r="AD38" s="124">
        <v>0</v>
      </c>
      <c r="AE38" s="196">
        <v>0</v>
      </c>
      <c r="AF38" s="122">
        <v>3.1</v>
      </c>
      <c r="AG38" s="124">
        <v>6.2</v>
      </c>
      <c r="AH38" s="196">
        <v>0</v>
      </c>
      <c r="AI38" s="122">
        <v>3.4</v>
      </c>
      <c r="AJ38" s="124">
        <v>0</v>
      </c>
      <c r="AK38" s="196">
        <v>6.9</v>
      </c>
      <c r="AL38" s="122">
        <v>6.2</v>
      </c>
      <c r="AM38" s="124">
        <v>0</v>
      </c>
      <c r="AN38" s="196">
        <v>12.5</v>
      </c>
      <c r="AO38" s="122">
        <v>3.2</v>
      </c>
      <c r="AP38" s="123">
        <v>0</v>
      </c>
      <c r="AQ38" s="196">
        <v>6.4</v>
      </c>
      <c r="AR38" s="124">
        <v>0</v>
      </c>
      <c r="AS38" s="124">
        <v>0</v>
      </c>
      <c r="AT38" s="196">
        <v>0</v>
      </c>
      <c r="AU38" s="124">
        <v>0</v>
      </c>
      <c r="AV38" s="124">
        <v>0</v>
      </c>
      <c r="AW38" s="196">
        <v>0</v>
      </c>
      <c r="AX38" s="124">
        <v>3.1</v>
      </c>
      <c r="AY38" s="124">
        <v>0</v>
      </c>
      <c r="AZ38" s="196">
        <v>6.2</v>
      </c>
      <c r="BA38" s="124">
        <v>3.1</v>
      </c>
      <c r="BB38" s="124">
        <v>0</v>
      </c>
      <c r="BC38" s="124">
        <v>6.2</v>
      </c>
      <c r="BD38" s="122">
        <v>3.2</v>
      </c>
      <c r="BE38" s="124">
        <v>0</v>
      </c>
      <c r="BF38" s="124">
        <v>6.4</v>
      </c>
      <c r="BG38" s="122">
        <v>3.1</v>
      </c>
      <c r="BH38" s="124">
        <v>0</v>
      </c>
      <c r="BI38" s="124">
        <v>6.2</v>
      </c>
      <c r="BJ38" s="122">
        <v>3.2</v>
      </c>
      <c r="BK38" s="124">
        <v>6.3</v>
      </c>
      <c r="BL38" s="196">
        <v>0</v>
      </c>
      <c r="BM38" s="122">
        <v>0</v>
      </c>
      <c r="BN38" s="124">
        <v>0</v>
      </c>
      <c r="BO38" s="196">
        <v>0</v>
      </c>
      <c r="BP38" s="239">
        <v>2.2000000000000002</v>
      </c>
      <c r="BQ38" s="214">
        <v>1.4</v>
      </c>
      <c r="BR38" s="240">
        <v>2.9</v>
      </c>
      <c r="BS38" s="214"/>
      <c r="BT38" s="240"/>
      <c r="BU38" s="127">
        <v>1</v>
      </c>
      <c r="BV38" s="126">
        <v>1</v>
      </c>
      <c r="BW38" s="128">
        <v>0</v>
      </c>
      <c r="BX38" s="125">
        <v>2</v>
      </c>
      <c r="BY38" s="126">
        <v>1</v>
      </c>
      <c r="BZ38" s="128">
        <v>1</v>
      </c>
      <c r="CA38" s="125">
        <v>0</v>
      </c>
      <c r="CB38" s="126">
        <v>0</v>
      </c>
      <c r="CC38" s="128">
        <v>0</v>
      </c>
      <c r="CD38" s="125">
        <v>0</v>
      </c>
      <c r="CE38" s="126">
        <v>0</v>
      </c>
      <c r="CF38" s="128">
        <v>0</v>
      </c>
      <c r="CG38" s="125">
        <v>0</v>
      </c>
      <c r="CH38" s="127">
        <v>0</v>
      </c>
      <c r="CI38" s="128">
        <v>0</v>
      </c>
      <c r="CJ38" s="125">
        <v>0</v>
      </c>
      <c r="CK38" s="127">
        <v>0</v>
      </c>
      <c r="CL38" s="128">
        <v>0</v>
      </c>
      <c r="CM38" s="125">
        <v>0</v>
      </c>
      <c r="CN38" s="127">
        <v>0</v>
      </c>
      <c r="CO38" s="128">
        <v>0</v>
      </c>
      <c r="CP38" s="125">
        <v>2</v>
      </c>
      <c r="CQ38" s="127">
        <v>1</v>
      </c>
      <c r="CR38" s="128">
        <v>1</v>
      </c>
      <c r="CS38" s="125">
        <v>0</v>
      </c>
      <c r="CT38" s="127">
        <v>0</v>
      </c>
      <c r="CU38" s="128">
        <v>0</v>
      </c>
      <c r="CV38" s="125">
        <v>0</v>
      </c>
      <c r="CW38" s="127">
        <v>0</v>
      </c>
      <c r="CX38" s="128">
        <v>0</v>
      </c>
      <c r="CY38" s="125">
        <v>1</v>
      </c>
      <c r="CZ38" s="127">
        <v>1</v>
      </c>
      <c r="DA38" s="128">
        <v>0</v>
      </c>
      <c r="DB38" s="125">
        <v>1</v>
      </c>
      <c r="DC38" s="127">
        <v>0</v>
      </c>
      <c r="DD38" s="128">
        <v>1</v>
      </c>
      <c r="DE38" s="125">
        <v>2</v>
      </c>
      <c r="DF38" s="127">
        <v>0</v>
      </c>
      <c r="DG38" s="128">
        <v>2</v>
      </c>
      <c r="DH38" s="125">
        <v>1</v>
      </c>
      <c r="DI38" s="126">
        <v>0</v>
      </c>
      <c r="DJ38" s="128">
        <v>1</v>
      </c>
      <c r="DK38" s="127">
        <v>0</v>
      </c>
      <c r="DL38" s="127">
        <v>0</v>
      </c>
      <c r="DM38" s="128">
        <v>0</v>
      </c>
      <c r="DN38" s="23">
        <v>0</v>
      </c>
      <c r="DO38" s="23">
        <v>0</v>
      </c>
      <c r="DP38" s="302">
        <v>0</v>
      </c>
      <c r="DQ38" s="23">
        <v>1</v>
      </c>
      <c r="DR38" s="23">
        <v>0</v>
      </c>
      <c r="DS38" s="302">
        <v>1</v>
      </c>
      <c r="DT38" s="23">
        <v>1</v>
      </c>
      <c r="DU38" s="23">
        <v>0</v>
      </c>
      <c r="DV38" s="23">
        <v>1</v>
      </c>
      <c r="DW38" s="381">
        <v>1</v>
      </c>
      <c r="DX38" s="23">
        <v>0</v>
      </c>
      <c r="DY38" s="302">
        <v>1</v>
      </c>
      <c r="DZ38" s="381">
        <v>1</v>
      </c>
      <c r="EA38" s="23">
        <v>0</v>
      </c>
      <c r="EB38" s="302">
        <v>1</v>
      </c>
      <c r="EC38" s="23">
        <v>1</v>
      </c>
      <c r="ED38" s="23">
        <v>1</v>
      </c>
      <c r="EE38" s="302">
        <v>0</v>
      </c>
      <c r="EF38" s="23">
        <v>0</v>
      </c>
      <c r="EG38" s="23">
        <v>0</v>
      </c>
      <c r="EH38" s="23">
        <v>0</v>
      </c>
      <c r="EI38" s="232">
        <v>15</v>
      </c>
      <c r="EJ38" s="208">
        <v>5</v>
      </c>
      <c r="EK38" s="229">
        <v>10</v>
      </c>
    </row>
    <row r="39" spans="1:141" ht="13.5" customHeight="1" x14ac:dyDescent="0.2">
      <c r="A39" s="237" t="s">
        <v>11</v>
      </c>
      <c r="B39" s="122">
        <v>6.7</v>
      </c>
      <c r="C39" s="123">
        <v>6.5</v>
      </c>
      <c r="D39" s="196">
        <v>6.8</v>
      </c>
      <c r="E39" s="122">
        <v>13.7</v>
      </c>
      <c r="F39" s="123">
        <v>13.5</v>
      </c>
      <c r="G39" s="196">
        <v>14</v>
      </c>
      <c r="H39" s="122">
        <v>6.6</v>
      </c>
      <c r="I39" s="123">
        <v>6.5</v>
      </c>
      <c r="J39" s="196">
        <v>6.8</v>
      </c>
      <c r="K39" s="122">
        <v>0</v>
      </c>
      <c r="L39" s="123">
        <v>0</v>
      </c>
      <c r="M39" s="196">
        <v>0</v>
      </c>
      <c r="N39" s="122">
        <v>0</v>
      </c>
      <c r="O39" s="124">
        <v>0</v>
      </c>
      <c r="P39" s="196">
        <v>0</v>
      </c>
      <c r="Q39" s="122">
        <v>0</v>
      </c>
      <c r="R39" s="124">
        <v>0</v>
      </c>
      <c r="S39" s="196">
        <v>0</v>
      </c>
      <c r="T39" s="122">
        <v>0</v>
      </c>
      <c r="U39" s="124">
        <v>0</v>
      </c>
      <c r="V39" s="196">
        <v>0</v>
      </c>
      <c r="W39" s="122">
        <v>3.3</v>
      </c>
      <c r="X39" s="124">
        <v>0</v>
      </c>
      <c r="Y39" s="196">
        <v>6.8</v>
      </c>
      <c r="Z39" s="122">
        <v>6.8</v>
      </c>
      <c r="AA39" s="124">
        <v>6.7</v>
      </c>
      <c r="AB39" s="196">
        <v>7</v>
      </c>
      <c r="AC39" s="122">
        <v>6.6</v>
      </c>
      <c r="AD39" s="124">
        <v>0</v>
      </c>
      <c r="AE39" s="196">
        <v>13.5</v>
      </c>
      <c r="AF39" s="122">
        <v>13.2</v>
      </c>
      <c r="AG39" s="124">
        <v>6.5</v>
      </c>
      <c r="AH39" s="196">
        <v>20.2</v>
      </c>
      <c r="AI39" s="122">
        <v>3.7</v>
      </c>
      <c r="AJ39" s="124">
        <v>0</v>
      </c>
      <c r="AK39" s="196">
        <v>7.5</v>
      </c>
      <c r="AL39" s="122">
        <v>6.6</v>
      </c>
      <c r="AM39" s="124">
        <v>6.5</v>
      </c>
      <c r="AN39" s="196">
        <v>6.7</v>
      </c>
      <c r="AO39" s="122">
        <v>0</v>
      </c>
      <c r="AP39" s="123">
        <v>0</v>
      </c>
      <c r="AQ39" s="196">
        <v>0</v>
      </c>
      <c r="AR39" s="124">
        <v>0</v>
      </c>
      <c r="AS39" s="124">
        <v>0</v>
      </c>
      <c r="AT39" s="196">
        <v>0</v>
      </c>
      <c r="AU39" s="124">
        <v>3.4</v>
      </c>
      <c r="AV39" s="124">
        <v>6.7</v>
      </c>
      <c r="AW39" s="196">
        <v>0</v>
      </c>
      <c r="AX39" s="124">
        <v>6.6</v>
      </c>
      <c r="AY39" s="124">
        <v>0</v>
      </c>
      <c r="AZ39" s="196">
        <v>13.4</v>
      </c>
      <c r="BA39" s="124">
        <v>9.9</v>
      </c>
      <c r="BB39" s="124">
        <v>12.9</v>
      </c>
      <c r="BC39" s="124">
        <v>6.7</v>
      </c>
      <c r="BD39" s="122">
        <v>13.6</v>
      </c>
      <c r="BE39" s="124">
        <v>6.7</v>
      </c>
      <c r="BF39" s="124">
        <v>20.8</v>
      </c>
      <c r="BG39" s="122">
        <v>9.9</v>
      </c>
      <c r="BH39" s="124">
        <v>12.9</v>
      </c>
      <c r="BI39" s="124">
        <v>6.7</v>
      </c>
      <c r="BJ39" s="122">
        <v>13.6</v>
      </c>
      <c r="BK39" s="124">
        <v>13.3</v>
      </c>
      <c r="BL39" s="196">
        <v>13.8</v>
      </c>
      <c r="BM39" s="122">
        <v>9.8000000000000007</v>
      </c>
      <c r="BN39" s="124">
        <v>6.4</v>
      </c>
      <c r="BO39" s="196">
        <v>13.4</v>
      </c>
      <c r="BP39" s="239">
        <v>6.1</v>
      </c>
      <c r="BQ39" s="214">
        <v>4.8</v>
      </c>
      <c r="BR39" s="240">
        <v>7.5</v>
      </c>
      <c r="BS39" s="214"/>
      <c r="BT39" s="240"/>
      <c r="BU39" s="127">
        <v>2</v>
      </c>
      <c r="BV39" s="126">
        <v>1</v>
      </c>
      <c r="BW39" s="128">
        <v>1</v>
      </c>
      <c r="BX39" s="125">
        <v>4</v>
      </c>
      <c r="BY39" s="126">
        <v>2</v>
      </c>
      <c r="BZ39" s="128">
        <v>2</v>
      </c>
      <c r="CA39" s="125">
        <v>2</v>
      </c>
      <c r="CB39" s="126">
        <v>1</v>
      </c>
      <c r="CC39" s="128">
        <v>1</v>
      </c>
      <c r="CD39" s="125">
        <v>0</v>
      </c>
      <c r="CE39" s="126">
        <v>0</v>
      </c>
      <c r="CF39" s="128">
        <v>0</v>
      </c>
      <c r="CG39" s="125">
        <v>0</v>
      </c>
      <c r="CH39" s="127">
        <v>0</v>
      </c>
      <c r="CI39" s="128">
        <v>0</v>
      </c>
      <c r="CJ39" s="125">
        <v>0</v>
      </c>
      <c r="CK39" s="127">
        <v>0</v>
      </c>
      <c r="CL39" s="128">
        <v>0</v>
      </c>
      <c r="CM39" s="125">
        <v>0</v>
      </c>
      <c r="CN39" s="127">
        <v>0</v>
      </c>
      <c r="CO39" s="128">
        <v>0</v>
      </c>
      <c r="CP39" s="125">
        <v>1</v>
      </c>
      <c r="CQ39" s="127">
        <v>0</v>
      </c>
      <c r="CR39" s="128">
        <v>1</v>
      </c>
      <c r="CS39" s="125">
        <v>2</v>
      </c>
      <c r="CT39" s="127">
        <v>1</v>
      </c>
      <c r="CU39" s="128">
        <v>1</v>
      </c>
      <c r="CV39" s="125">
        <v>2</v>
      </c>
      <c r="CW39" s="127">
        <v>0</v>
      </c>
      <c r="CX39" s="128">
        <v>2</v>
      </c>
      <c r="CY39" s="125">
        <v>4</v>
      </c>
      <c r="CZ39" s="127">
        <v>1</v>
      </c>
      <c r="DA39" s="128">
        <v>3</v>
      </c>
      <c r="DB39" s="125">
        <v>1</v>
      </c>
      <c r="DC39" s="127">
        <v>0</v>
      </c>
      <c r="DD39" s="128">
        <v>1</v>
      </c>
      <c r="DE39" s="125">
        <v>2</v>
      </c>
      <c r="DF39" s="127">
        <v>1</v>
      </c>
      <c r="DG39" s="128">
        <v>1</v>
      </c>
      <c r="DH39" s="125">
        <v>0</v>
      </c>
      <c r="DI39" s="126">
        <v>0</v>
      </c>
      <c r="DJ39" s="128">
        <v>0</v>
      </c>
      <c r="DK39" s="127">
        <v>0</v>
      </c>
      <c r="DL39" s="127">
        <v>0</v>
      </c>
      <c r="DM39" s="128">
        <v>0</v>
      </c>
      <c r="DN39" s="23">
        <v>1</v>
      </c>
      <c r="DO39" s="23">
        <v>1</v>
      </c>
      <c r="DP39" s="302">
        <v>0</v>
      </c>
      <c r="DQ39" s="23">
        <v>2</v>
      </c>
      <c r="DR39" s="23">
        <v>0</v>
      </c>
      <c r="DS39" s="302">
        <v>2</v>
      </c>
      <c r="DT39" s="23">
        <v>3</v>
      </c>
      <c r="DU39" s="23">
        <v>2</v>
      </c>
      <c r="DV39" s="23">
        <v>1</v>
      </c>
      <c r="DW39" s="381">
        <v>4</v>
      </c>
      <c r="DX39" s="23">
        <v>1</v>
      </c>
      <c r="DY39" s="302">
        <v>3</v>
      </c>
      <c r="DZ39" s="381">
        <v>3</v>
      </c>
      <c r="EA39" s="23">
        <v>2</v>
      </c>
      <c r="EB39" s="302">
        <v>1</v>
      </c>
      <c r="EC39" s="23">
        <v>4</v>
      </c>
      <c r="ED39" s="23">
        <v>2</v>
      </c>
      <c r="EE39" s="302">
        <v>2</v>
      </c>
      <c r="EF39" s="23">
        <v>3</v>
      </c>
      <c r="EG39" s="23">
        <v>1</v>
      </c>
      <c r="EH39" s="23">
        <v>2</v>
      </c>
      <c r="EI39" s="232">
        <v>40</v>
      </c>
      <c r="EJ39" s="208">
        <v>16</v>
      </c>
      <c r="EK39" s="229">
        <v>24</v>
      </c>
    </row>
    <row r="40" spans="1:141" ht="13.5" customHeight="1" x14ac:dyDescent="0.2">
      <c r="A40" s="237" t="s">
        <v>12</v>
      </c>
      <c r="B40" s="122">
        <v>7.3</v>
      </c>
      <c r="C40" s="123">
        <v>0</v>
      </c>
      <c r="D40" s="196">
        <v>14.9</v>
      </c>
      <c r="E40" s="122">
        <v>26.4</v>
      </c>
      <c r="F40" s="123">
        <v>29.7</v>
      </c>
      <c r="G40" s="196">
        <v>23</v>
      </c>
      <c r="H40" s="122">
        <v>14.6</v>
      </c>
      <c r="I40" s="123">
        <v>7.2</v>
      </c>
      <c r="J40" s="196">
        <v>22.2</v>
      </c>
      <c r="K40" s="122">
        <v>7.5</v>
      </c>
      <c r="L40" s="123">
        <v>7.4</v>
      </c>
      <c r="M40" s="196">
        <v>7.7</v>
      </c>
      <c r="N40" s="122">
        <v>0</v>
      </c>
      <c r="O40" s="124">
        <v>0</v>
      </c>
      <c r="P40" s="196">
        <v>0</v>
      </c>
      <c r="Q40" s="122">
        <v>0</v>
      </c>
      <c r="R40" s="124">
        <v>0</v>
      </c>
      <c r="S40" s="196">
        <v>0</v>
      </c>
      <c r="T40" s="122">
        <v>0</v>
      </c>
      <c r="U40" s="124">
        <v>0</v>
      </c>
      <c r="V40" s="196">
        <v>0</v>
      </c>
      <c r="W40" s="122">
        <v>0</v>
      </c>
      <c r="X40" s="124">
        <v>0</v>
      </c>
      <c r="Y40" s="196">
        <v>0</v>
      </c>
      <c r="Z40" s="122">
        <v>11.2</v>
      </c>
      <c r="AA40" s="124">
        <v>14.7</v>
      </c>
      <c r="AB40" s="196">
        <v>7.6</v>
      </c>
      <c r="AC40" s="122">
        <v>0</v>
      </c>
      <c r="AD40" s="124">
        <v>0</v>
      </c>
      <c r="AE40" s="196">
        <v>0</v>
      </c>
      <c r="AF40" s="122">
        <v>21.6</v>
      </c>
      <c r="AG40" s="124">
        <v>14.1</v>
      </c>
      <c r="AH40" s="196">
        <v>29.2</v>
      </c>
      <c r="AI40" s="122">
        <v>31.8</v>
      </c>
      <c r="AJ40" s="124">
        <v>46.9</v>
      </c>
      <c r="AK40" s="196">
        <v>16.2</v>
      </c>
      <c r="AL40" s="122">
        <v>17.899999999999999</v>
      </c>
      <c r="AM40" s="124">
        <v>14.1</v>
      </c>
      <c r="AN40" s="196">
        <v>21.8</v>
      </c>
      <c r="AO40" s="122">
        <v>3.7</v>
      </c>
      <c r="AP40" s="123">
        <v>0</v>
      </c>
      <c r="AQ40" s="196">
        <v>7.5</v>
      </c>
      <c r="AR40" s="124">
        <v>0</v>
      </c>
      <c r="AS40" s="124">
        <v>0</v>
      </c>
      <c r="AT40" s="196">
        <v>0</v>
      </c>
      <c r="AU40" s="124">
        <v>7.4</v>
      </c>
      <c r="AV40" s="124">
        <v>14.5</v>
      </c>
      <c r="AW40" s="196">
        <v>0</v>
      </c>
      <c r="AX40" s="124">
        <v>10.7</v>
      </c>
      <c r="AY40" s="124">
        <v>7</v>
      </c>
      <c r="AZ40" s="196">
        <v>14.5</v>
      </c>
      <c r="BA40" s="124">
        <v>7.1</v>
      </c>
      <c r="BB40" s="124">
        <v>7</v>
      </c>
      <c r="BC40" s="124">
        <v>7.2</v>
      </c>
      <c r="BD40" s="122">
        <v>14.6</v>
      </c>
      <c r="BE40" s="124">
        <v>7.2</v>
      </c>
      <c r="BF40" s="124">
        <v>22.3</v>
      </c>
      <c r="BG40" s="122">
        <v>10.6</v>
      </c>
      <c r="BH40" s="124">
        <v>6.9</v>
      </c>
      <c r="BI40" s="124">
        <v>14.4</v>
      </c>
      <c r="BJ40" s="122">
        <v>18.2</v>
      </c>
      <c r="BK40" s="124">
        <v>7.1</v>
      </c>
      <c r="BL40" s="196">
        <v>29.6</v>
      </c>
      <c r="BM40" s="122">
        <v>7</v>
      </c>
      <c r="BN40" s="124">
        <v>6.9</v>
      </c>
      <c r="BO40" s="196">
        <v>7.2</v>
      </c>
      <c r="BP40" s="239">
        <v>9.8000000000000007</v>
      </c>
      <c r="BQ40" s="214">
        <v>8.5</v>
      </c>
      <c r="BR40" s="240">
        <v>11.1</v>
      </c>
      <c r="BS40" s="214"/>
      <c r="BT40" s="240"/>
      <c r="BU40" s="127">
        <v>2</v>
      </c>
      <c r="BV40" s="126">
        <v>0</v>
      </c>
      <c r="BW40" s="128">
        <v>2</v>
      </c>
      <c r="BX40" s="125">
        <v>7</v>
      </c>
      <c r="BY40" s="126">
        <v>4</v>
      </c>
      <c r="BZ40" s="128">
        <v>3</v>
      </c>
      <c r="CA40" s="125">
        <v>4</v>
      </c>
      <c r="CB40" s="126">
        <v>1</v>
      </c>
      <c r="CC40" s="128">
        <v>3</v>
      </c>
      <c r="CD40" s="125">
        <v>2</v>
      </c>
      <c r="CE40" s="126">
        <v>1</v>
      </c>
      <c r="CF40" s="128">
        <v>1</v>
      </c>
      <c r="CG40" s="125">
        <v>0</v>
      </c>
      <c r="CH40" s="127">
        <v>0</v>
      </c>
      <c r="CI40" s="128">
        <v>0</v>
      </c>
      <c r="CJ40" s="125">
        <v>0</v>
      </c>
      <c r="CK40" s="127">
        <v>0</v>
      </c>
      <c r="CL40" s="128">
        <v>0</v>
      </c>
      <c r="CM40" s="125">
        <v>0</v>
      </c>
      <c r="CN40" s="127">
        <v>0</v>
      </c>
      <c r="CO40" s="128">
        <v>0</v>
      </c>
      <c r="CP40" s="125">
        <v>0</v>
      </c>
      <c r="CQ40" s="127">
        <v>0</v>
      </c>
      <c r="CR40" s="128">
        <v>0</v>
      </c>
      <c r="CS40" s="125">
        <v>3</v>
      </c>
      <c r="CT40" s="127">
        <v>2</v>
      </c>
      <c r="CU40" s="128">
        <v>1</v>
      </c>
      <c r="CV40" s="125">
        <v>0</v>
      </c>
      <c r="CW40" s="127">
        <v>0</v>
      </c>
      <c r="CX40" s="128">
        <v>0</v>
      </c>
      <c r="CY40" s="125">
        <v>6</v>
      </c>
      <c r="CZ40" s="127">
        <v>2</v>
      </c>
      <c r="DA40" s="128">
        <v>4</v>
      </c>
      <c r="DB40" s="125">
        <v>8</v>
      </c>
      <c r="DC40" s="127">
        <v>6</v>
      </c>
      <c r="DD40" s="128">
        <v>2</v>
      </c>
      <c r="DE40" s="125">
        <v>5</v>
      </c>
      <c r="DF40" s="127">
        <v>2</v>
      </c>
      <c r="DG40" s="128">
        <v>3</v>
      </c>
      <c r="DH40" s="125">
        <v>1</v>
      </c>
      <c r="DI40" s="126">
        <v>0</v>
      </c>
      <c r="DJ40" s="128">
        <v>1</v>
      </c>
      <c r="DK40" s="127">
        <v>0</v>
      </c>
      <c r="DL40" s="127">
        <v>0</v>
      </c>
      <c r="DM40" s="128">
        <v>0</v>
      </c>
      <c r="DN40" s="23">
        <v>2</v>
      </c>
      <c r="DO40" s="23">
        <v>2</v>
      </c>
      <c r="DP40" s="302">
        <v>0</v>
      </c>
      <c r="DQ40" s="23">
        <v>3</v>
      </c>
      <c r="DR40" s="23">
        <v>1</v>
      </c>
      <c r="DS40" s="302">
        <v>2</v>
      </c>
      <c r="DT40" s="23">
        <v>2</v>
      </c>
      <c r="DU40" s="23">
        <v>1</v>
      </c>
      <c r="DV40" s="23">
        <v>1</v>
      </c>
      <c r="DW40" s="381">
        <v>4</v>
      </c>
      <c r="DX40" s="23">
        <v>1</v>
      </c>
      <c r="DY40" s="302">
        <v>3</v>
      </c>
      <c r="DZ40" s="381">
        <v>3</v>
      </c>
      <c r="EA40" s="23">
        <v>1</v>
      </c>
      <c r="EB40" s="302">
        <v>2</v>
      </c>
      <c r="EC40" s="23">
        <v>5</v>
      </c>
      <c r="ED40" s="23">
        <v>1</v>
      </c>
      <c r="EE40" s="302">
        <v>4</v>
      </c>
      <c r="EF40" s="23">
        <v>2</v>
      </c>
      <c r="EG40" s="23">
        <v>1</v>
      </c>
      <c r="EH40" s="23">
        <v>1</v>
      </c>
      <c r="EI40" s="232">
        <v>59</v>
      </c>
      <c r="EJ40" s="208">
        <v>26</v>
      </c>
      <c r="EK40" s="229">
        <v>33</v>
      </c>
    </row>
    <row r="41" spans="1:141" ht="13.5" customHeight="1" x14ac:dyDescent="0.2">
      <c r="A41" s="237" t="s">
        <v>13</v>
      </c>
      <c r="B41" s="122">
        <v>13.4</v>
      </c>
      <c r="C41" s="123">
        <v>6.5</v>
      </c>
      <c r="D41" s="196">
        <v>20.7</v>
      </c>
      <c r="E41" s="122">
        <v>76.2</v>
      </c>
      <c r="F41" s="123">
        <v>40.299999999999997</v>
      </c>
      <c r="G41" s="196">
        <v>114.5</v>
      </c>
      <c r="H41" s="122">
        <v>30.2</v>
      </c>
      <c r="I41" s="123">
        <v>26</v>
      </c>
      <c r="J41" s="196">
        <v>34.700000000000003</v>
      </c>
      <c r="K41" s="122">
        <v>3.5</v>
      </c>
      <c r="L41" s="123">
        <v>6.7</v>
      </c>
      <c r="M41" s="196">
        <v>0</v>
      </c>
      <c r="N41" s="122">
        <v>0</v>
      </c>
      <c r="O41" s="124">
        <v>0</v>
      </c>
      <c r="P41" s="196">
        <v>0</v>
      </c>
      <c r="Q41" s="122">
        <v>0</v>
      </c>
      <c r="R41" s="124">
        <v>0</v>
      </c>
      <c r="S41" s="196">
        <v>0</v>
      </c>
      <c r="T41" s="122">
        <v>0</v>
      </c>
      <c r="U41" s="124">
        <v>0</v>
      </c>
      <c r="V41" s="196">
        <v>0</v>
      </c>
      <c r="W41" s="122">
        <v>6.8</v>
      </c>
      <c r="X41" s="124">
        <v>6.6</v>
      </c>
      <c r="Y41" s="196">
        <v>7</v>
      </c>
      <c r="Z41" s="122">
        <v>28.3</v>
      </c>
      <c r="AA41" s="124">
        <v>41.2</v>
      </c>
      <c r="AB41" s="196">
        <v>14.6</v>
      </c>
      <c r="AC41" s="122">
        <v>37.700000000000003</v>
      </c>
      <c r="AD41" s="124">
        <v>46.6</v>
      </c>
      <c r="AE41" s="196">
        <v>28.3</v>
      </c>
      <c r="AF41" s="122">
        <v>58.4</v>
      </c>
      <c r="AG41" s="124">
        <v>73.3</v>
      </c>
      <c r="AH41" s="196">
        <v>42.5</v>
      </c>
      <c r="AI41" s="122">
        <v>19.100000000000001</v>
      </c>
      <c r="AJ41" s="124">
        <v>7.4</v>
      </c>
      <c r="AK41" s="196">
        <v>31.4</v>
      </c>
      <c r="AL41" s="122">
        <v>10.4</v>
      </c>
      <c r="AM41" s="124">
        <v>6.7</v>
      </c>
      <c r="AN41" s="196">
        <v>14.2</v>
      </c>
      <c r="AO41" s="122">
        <v>17.899999999999999</v>
      </c>
      <c r="AP41" s="123">
        <v>20.9</v>
      </c>
      <c r="AQ41" s="196">
        <v>14.7</v>
      </c>
      <c r="AR41" s="124">
        <v>3.5</v>
      </c>
      <c r="AS41" s="124">
        <v>6.8</v>
      </c>
      <c r="AT41" s="196">
        <v>0</v>
      </c>
      <c r="AU41" s="124">
        <v>3.6</v>
      </c>
      <c r="AV41" s="124">
        <v>7</v>
      </c>
      <c r="AW41" s="196">
        <v>0</v>
      </c>
      <c r="AX41" s="124">
        <v>24.5</v>
      </c>
      <c r="AY41" s="124">
        <v>34</v>
      </c>
      <c r="AZ41" s="196">
        <v>14.4</v>
      </c>
      <c r="BA41" s="124">
        <v>7</v>
      </c>
      <c r="BB41" s="124">
        <v>6.8</v>
      </c>
      <c r="BC41" s="124">
        <v>7.2</v>
      </c>
      <c r="BD41" s="122">
        <v>32.700000000000003</v>
      </c>
      <c r="BE41" s="124">
        <v>42.5</v>
      </c>
      <c r="BF41" s="124">
        <v>22.4</v>
      </c>
      <c r="BG41" s="122">
        <v>14.1</v>
      </c>
      <c r="BH41" s="124">
        <v>6.9</v>
      </c>
      <c r="BI41" s="124">
        <v>21.8</v>
      </c>
      <c r="BJ41" s="122">
        <v>29.3</v>
      </c>
      <c r="BK41" s="124">
        <v>28.5</v>
      </c>
      <c r="BL41" s="196">
        <v>30.1</v>
      </c>
      <c r="BM41" s="122">
        <v>10.7</v>
      </c>
      <c r="BN41" s="124">
        <v>13.9</v>
      </c>
      <c r="BO41" s="196">
        <v>7.3</v>
      </c>
      <c r="BP41" s="239">
        <v>19.399999999999999</v>
      </c>
      <c r="BQ41" s="214">
        <v>19.5</v>
      </c>
      <c r="BR41" s="240">
        <v>19.3</v>
      </c>
      <c r="BS41" s="214"/>
      <c r="BT41" s="240"/>
      <c r="BU41" s="127">
        <v>4</v>
      </c>
      <c r="BV41" s="126">
        <v>1</v>
      </c>
      <c r="BW41" s="128">
        <v>3</v>
      </c>
      <c r="BX41" s="125">
        <v>22</v>
      </c>
      <c r="BY41" s="126">
        <v>6</v>
      </c>
      <c r="BZ41" s="128">
        <v>16</v>
      </c>
      <c r="CA41" s="125">
        <v>9</v>
      </c>
      <c r="CB41" s="126">
        <v>4</v>
      </c>
      <c r="CC41" s="128">
        <v>5</v>
      </c>
      <c r="CD41" s="125">
        <v>1</v>
      </c>
      <c r="CE41" s="126">
        <v>1</v>
      </c>
      <c r="CF41" s="128">
        <v>0</v>
      </c>
      <c r="CG41" s="125">
        <v>0</v>
      </c>
      <c r="CH41" s="127">
        <v>0</v>
      </c>
      <c r="CI41" s="128">
        <v>0</v>
      </c>
      <c r="CJ41" s="125">
        <v>0</v>
      </c>
      <c r="CK41" s="127">
        <v>0</v>
      </c>
      <c r="CL41" s="128">
        <v>0</v>
      </c>
      <c r="CM41" s="125">
        <v>0</v>
      </c>
      <c r="CN41" s="127">
        <v>0</v>
      </c>
      <c r="CO41" s="128">
        <v>0</v>
      </c>
      <c r="CP41" s="125">
        <v>2</v>
      </c>
      <c r="CQ41" s="127">
        <v>1</v>
      </c>
      <c r="CR41" s="128">
        <v>1</v>
      </c>
      <c r="CS41" s="125">
        <v>8</v>
      </c>
      <c r="CT41" s="127">
        <v>6</v>
      </c>
      <c r="CU41" s="128">
        <v>2</v>
      </c>
      <c r="CV41" s="125">
        <v>11</v>
      </c>
      <c r="CW41" s="127">
        <v>7</v>
      </c>
      <c r="CX41" s="128">
        <v>4</v>
      </c>
      <c r="CY41" s="125">
        <v>17</v>
      </c>
      <c r="CZ41" s="127">
        <v>11</v>
      </c>
      <c r="DA41" s="128">
        <v>6</v>
      </c>
      <c r="DB41" s="125">
        <v>5</v>
      </c>
      <c r="DC41" s="127">
        <v>1</v>
      </c>
      <c r="DD41" s="128">
        <v>4</v>
      </c>
      <c r="DE41" s="125">
        <v>3</v>
      </c>
      <c r="DF41" s="127">
        <v>1</v>
      </c>
      <c r="DG41" s="128">
        <v>2</v>
      </c>
      <c r="DH41" s="125">
        <v>5</v>
      </c>
      <c r="DI41" s="126">
        <v>3</v>
      </c>
      <c r="DJ41" s="128">
        <v>2</v>
      </c>
      <c r="DK41" s="127">
        <v>1</v>
      </c>
      <c r="DL41" s="127">
        <v>1</v>
      </c>
      <c r="DM41" s="128">
        <v>0</v>
      </c>
      <c r="DN41" s="23">
        <v>1</v>
      </c>
      <c r="DO41" s="23">
        <v>1</v>
      </c>
      <c r="DP41" s="302">
        <v>0</v>
      </c>
      <c r="DQ41" s="23">
        <v>7</v>
      </c>
      <c r="DR41" s="23">
        <v>5</v>
      </c>
      <c r="DS41" s="302">
        <v>2</v>
      </c>
      <c r="DT41" s="23">
        <v>2</v>
      </c>
      <c r="DU41" s="23">
        <v>1</v>
      </c>
      <c r="DV41" s="23">
        <v>1</v>
      </c>
      <c r="DW41" s="381">
        <v>9</v>
      </c>
      <c r="DX41" s="23">
        <v>6</v>
      </c>
      <c r="DY41" s="302">
        <v>3</v>
      </c>
      <c r="DZ41" s="381">
        <v>4</v>
      </c>
      <c r="EA41" s="23">
        <v>1</v>
      </c>
      <c r="EB41" s="302">
        <v>3</v>
      </c>
      <c r="EC41" s="23">
        <v>8</v>
      </c>
      <c r="ED41" s="23">
        <v>4</v>
      </c>
      <c r="EE41" s="302">
        <v>4</v>
      </c>
      <c r="EF41" s="23">
        <v>3</v>
      </c>
      <c r="EG41" s="23">
        <v>2</v>
      </c>
      <c r="EH41" s="23">
        <v>1</v>
      </c>
      <c r="EI41" s="232">
        <v>122</v>
      </c>
      <c r="EJ41" s="208">
        <v>63</v>
      </c>
      <c r="EK41" s="229">
        <v>59</v>
      </c>
    </row>
    <row r="42" spans="1:141" ht="13.5" customHeight="1" x14ac:dyDescent="0.2">
      <c r="A42" s="237" t="s">
        <v>14</v>
      </c>
      <c r="B42" s="122">
        <v>20.9</v>
      </c>
      <c r="C42" s="123">
        <v>11.5</v>
      </c>
      <c r="D42" s="196">
        <v>31</v>
      </c>
      <c r="E42" s="122">
        <v>117.4</v>
      </c>
      <c r="F42" s="123">
        <v>53.7</v>
      </c>
      <c r="G42" s="196">
        <v>185.9</v>
      </c>
      <c r="H42" s="122">
        <v>27</v>
      </c>
      <c r="I42" s="123">
        <v>34.700000000000003</v>
      </c>
      <c r="J42" s="196">
        <v>18.600000000000001</v>
      </c>
      <c r="K42" s="122">
        <v>3.1</v>
      </c>
      <c r="L42" s="123">
        <v>0</v>
      </c>
      <c r="M42" s="196">
        <v>6.4</v>
      </c>
      <c r="N42" s="122">
        <v>0</v>
      </c>
      <c r="O42" s="124">
        <v>0</v>
      </c>
      <c r="P42" s="196">
        <v>0</v>
      </c>
      <c r="Q42" s="122">
        <v>0</v>
      </c>
      <c r="R42" s="124">
        <v>0</v>
      </c>
      <c r="S42" s="196">
        <v>0</v>
      </c>
      <c r="T42" s="122">
        <v>0</v>
      </c>
      <c r="U42" s="124">
        <v>0</v>
      </c>
      <c r="V42" s="196">
        <v>0</v>
      </c>
      <c r="W42" s="122">
        <v>36.1</v>
      </c>
      <c r="X42" s="124">
        <v>34.9</v>
      </c>
      <c r="Y42" s="196">
        <v>37.5</v>
      </c>
      <c r="Z42" s="122">
        <v>74.8</v>
      </c>
      <c r="AA42" s="124">
        <v>30</v>
      </c>
      <c r="AB42" s="196">
        <v>122.9</v>
      </c>
      <c r="AC42" s="122">
        <v>42.2</v>
      </c>
      <c r="AD42" s="124">
        <v>40.700000000000003</v>
      </c>
      <c r="AE42" s="196">
        <v>43.9</v>
      </c>
      <c r="AF42" s="122">
        <v>81.3</v>
      </c>
      <c r="AG42" s="124">
        <v>75.5</v>
      </c>
      <c r="AH42" s="196">
        <v>87.6</v>
      </c>
      <c r="AI42" s="122">
        <v>66.7</v>
      </c>
      <c r="AJ42" s="124">
        <v>51.5</v>
      </c>
      <c r="AK42" s="196">
        <v>83.2</v>
      </c>
      <c r="AL42" s="122">
        <v>27.1</v>
      </c>
      <c r="AM42" s="124">
        <v>11.6</v>
      </c>
      <c r="AN42" s="196">
        <v>43.9</v>
      </c>
      <c r="AO42" s="122">
        <v>3.1</v>
      </c>
      <c r="AP42" s="123">
        <v>6</v>
      </c>
      <c r="AQ42" s="196">
        <v>0</v>
      </c>
      <c r="AR42" s="124">
        <v>3</v>
      </c>
      <c r="AS42" s="124">
        <v>5.8</v>
      </c>
      <c r="AT42" s="196">
        <v>0</v>
      </c>
      <c r="AU42" s="124">
        <v>3.1</v>
      </c>
      <c r="AV42" s="124">
        <v>6</v>
      </c>
      <c r="AW42" s="196">
        <v>0</v>
      </c>
      <c r="AX42" s="124">
        <v>15.1</v>
      </c>
      <c r="AY42" s="124">
        <v>17.5</v>
      </c>
      <c r="AZ42" s="196">
        <v>12.6</v>
      </c>
      <c r="BA42" s="124">
        <v>12.1</v>
      </c>
      <c r="BB42" s="124">
        <v>11.7</v>
      </c>
      <c r="BC42" s="124">
        <v>12.6</v>
      </c>
      <c r="BD42" s="122">
        <v>47.1</v>
      </c>
      <c r="BE42" s="124">
        <v>24.2</v>
      </c>
      <c r="BF42" s="124">
        <v>71.8</v>
      </c>
      <c r="BG42" s="122">
        <v>36.5</v>
      </c>
      <c r="BH42" s="124">
        <v>11.7</v>
      </c>
      <c r="BI42" s="124">
        <v>63.3</v>
      </c>
      <c r="BJ42" s="122">
        <v>50.4</v>
      </c>
      <c r="BK42" s="124">
        <v>36.4</v>
      </c>
      <c r="BL42" s="196">
        <v>65.5</v>
      </c>
      <c r="BM42" s="122">
        <v>33.6</v>
      </c>
      <c r="BN42" s="124">
        <v>41.1</v>
      </c>
      <c r="BO42" s="196">
        <v>25.4</v>
      </c>
      <c r="BP42" s="239">
        <v>31.6</v>
      </c>
      <c r="BQ42" s="214">
        <v>22.8</v>
      </c>
      <c r="BR42" s="240">
        <v>41.1</v>
      </c>
      <c r="BS42" s="214"/>
      <c r="BT42" s="240"/>
      <c r="BU42" s="127">
        <v>7</v>
      </c>
      <c r="BV42" s="126">
        <v>2</v>
      </c>
      <c r="BW42" s="128">
        <v>5</v>
      </c>
      <c r="BX42" s="125">
        <v>38</v>
      </c>
      <c r="BY42" s="126">
        <v>9</v>
      </c>
      <c r="BZ42" s="128">
        <v>29</v>
      </c>
      <c r="CA42" s="125">
        <v>9</v>
      </c>
      <c r="CB42" s="126">
        <v>6</v>
      </c>
      <c r="CC42" s="128">
        <v>3</v>
      </c>
      <c r="CD42" s="125">
        <v>1</v>
      </c>
      <c r="CE42" s="126">
        <v>0</v>
      </c>
      <c r="CF42" s="128">
        <v>1</v>
      </c>
      <c r="CG42" s="125">
        <v>0</v>
      </c>
      <c r="CH42" s="127">
        <v>0</v>
      </c>
      <c r="CI42" s="128">
        <v>0</v>
      </c>
      <c r="CJ42" s="125">
        <v>0</v>
      </c>
      <c r="CK42" s="127">
        <v>0</v>
      </c>
      <c r="CL42" s="128">
        <v>0</v>
      </c>
      <c r="CM42" s="125">
        <v>0</v>
      </c>
      <c r="CN42" s="127">
        <v>0</v>
      </c>
      <c r="CO42" s="128">
        <v>0</v>
      </c>
      <c r="CP42" s="125">
        <v>12</v>
      </c>
      <c r="CQ42" s="127">
        <v>6</v>
      </c>
      <c r="CR42" s="128">
        <v>6</v>
      </c>
      <c r="CS42" s="125">
        <v>24</v>
      </c>
      <c r="CT42" s="127">
        <v>5</v>
      </c>
      <c r="CU42" s="128">
        <v>19</v>
      </c>
      <c r="CV42" s="125">
        <v>14</v>
      </c>
      <c r="CW42" s="127">
        <v>7</v>
      </c>
      <c r="CX42" s="128">
        <v>7</v>
      </c>
      <c r="CY42" s="125">
        <v>27</v>
      </c>
      <c r="CZ42" s="127">
        <v>13</v>
      </c>
      <c r="DA42" s="128">
        <v>14</v>
      </c>
      <c r="DB42" s="125">
        <v>20</v>
      </c>
      <c r="DC42" s="127">
        <v>8</v>
      </c>
      <c r="DD42" s="128">
        <v>12</v>
      </c>
      <c r="DE42" s="125">
        <v>9</v>
      </c>
      <c r="DF42" s="127">
        <v>2</v>
      </c>
      <c r="DG42" s="128">
        <v>7</v>
      </c>
      <c r="DH42" s="125">
        <v>1</v>
      </c>
      <c r="DI42" s="126">
        <v>1</v>
      </c>
      <c r="DJ42" s="128">
        <v>0</v>
      </c>
      <c r="DK42" s="127">
        <v>1</v>
      </c>
      <c r="DL42" s="127">
        <v>1</v>
      </c>
      <c r="DM42" s="128">
        <v>0</v>
      </c>
      <c r="DN42" s="23">
        <v>1</v>
      </c>
      <c r="DO42" s="23">
        <v>1</v>
      </c>
      <c r="DP42" s="302">
        <v>0</v>
      </c>
      <c r="DQ42" s="23">
        <v>5</v>
      </c>
      <c r="DR42" s="23">
        <v>3</v>
      </c>
      <c r="DS42" s="302">
        <v>2</v>
      </c>
      <c r="DT42" s="23">
        <v>4</v>
      </c>
      <c r="DU42" s="23">
        <v>2</v>
      </c>
      <c r="DV42" s="23">
        <v>2</v>
      </c>
      <c r="DW42" s="381">
        <v>15</v>
      </c>
      <c r="DX42" s="23">
        <v>4</v>
      </c>
      <c r="DY42" s="302">
        <v>11</v>
      </c>
      <c r="DZ42" s="381">
        <v>12</v>
      </c>
      <c r="EA42" s="23">
        <v>2</v>
      </c>
      <c r="EB42" s="302">
        <v>10</v>
      </c>
      <c r="EC42" s="23">
        <v>16</v>
      </c>
      <c r="ED42" s="23">
        <v>6</v>
      </c>
      <c r="EE42" s="302">
        <v>10</v>
      </c>
      <c r="EF42" s="23">
        <v>11</v>
      </c>
      <c r="EG42" s="23">
        <v>7</v>
      </c>
      <c r="EH42" s="23">
        <v>4</v>
      </c>
      <c r="EI42" s="232">
        <v>227</v>
      </c>
      <c r="EJ42" s="208">
        <v>85</v>
      </c>
      <c r="EK42" s="229">
        <v>142</v>
      </c>
    </row>
    <row r="43" spans="1:141" ht="13.5" customHeight="1" x14ac:dyDescent="0.2">
      <c r="A43" s="237" t="s">
        <v>15</v>
      </c>
      <c r="B43" s="122">
        <v>26.7</v>
      </c>
      <c r="C43" s="123">
        <v>17.3</v>
      </c>
      <c r="D43" s="196">
        <v>36.799999999999997</v>
      </c>
      <c r="E43" s="122">
        <v>196.2</v>
      </c>
      <c r="F43" s="123">
        <v>142.69999999999999</v>
      </c>
      <c r="G43" s="196">
        <v>253.1</v>
      </c>
      <c r="H43" s="122">
        <v>47.4</v>
      </c>
      <c r="I43" s="123">
        <v>46</v>
      </c>
      <c r="J43" s="196">
        <v>48.9</v>
      </c>
      <c r="K43" s="122">
        <v>9.1999999999999993</v>
      </c>
      <c r="L43" s="123">
        <v>0</v>
      </c>
      <c r="M43" s="196">
        <v>18.899999999999999</v>
      </c>
      <c r="N43" s="122">
        <v>0</v>
      </c>
      <c r="O43" s="124">
        <v>0</v>
      </c>
      <c r="P43" s="196">
        <v>0</v>
      </c>
      <c r="Q43" s="122">
        <v>0</v>
      </c>
      <c r="R43" s="124">
        <v>0</v>
      </c>
      <c r="S43" s="196">
        <v>0</v>
      </c>
      <c r="T43" s="122">
        <v>0</v>
      </c>
      <c r="U43" s="124">
        <v>0</v>
      </c>
      <c r="V43" s="196">
        <v>0</v>
      </c>
      <c r="W43" s="122">
        <v>38.4</v>
      </c>
      <c r="X43" s="124">
        <v>28.6</v>
      </c>
      <c r="Y43" s="196">
        <v>48.8</v>
      </c>
      <c r="Z43" s="122">
        <v>58</v>
      </c>
      <c r="AA43" s="124">
        <v>29.6</v>
      </c>
      <c r="AB43" s="196">
        <v>88.3</v>
      </c>
      <c r="AC43" s="122">
        <v>56.1</v>
      </c>
      <c r="AD43" s="124">
        <v>51.5</v>
      </c>
      <c r="AE43" s="196">
        <v>61</v>
      </c>
      <c r="AF43" s="122">
        <v>126.5</v>
      </c>
      <c r="AG43" s="124">
        <v>102.6</v>
      </c>
      <c r="AH43" s="196">
        <v>152.1</v>
      </c>
      <c r="AI43" s="122">
        <v>104.2</v>
      </c>
      <c r="AJ43" s="124">
        <v>119.8</v>
      </c>
      <c r="AK43" s="196">
        <v>87.6</v>
      </c>
      <c r="AL43" s="122">
        <v>50</v>
      </c>
      <c r="AM43" s="124">
        <v>51.2</v>
      </c>
      <c r="AN43" s="196">
        <v>48.7</v>
      </c>
      <c r="AO43" s="122">
        <v>12.2</v>
      </c>
      <c r="AP43" s="123">
        <v>11.8</v>
      </c>
      <c r="AQ43" s="196">
        <v>12.6</v>
      </c>
      <c r="AR43" s="124">
        <v>5.9</v>
      </c>
      <c r="AS43" s="124">
        <v>11.4</v>
      </c>
      <c r="AT43" s="196">
        <v>0</v>
      </c>
      <c r="AU43" s="124">
        <v>3</v>
      </c>
      <c r="AV43" s="124">
        <v>5.9</v>
      </c>
      <c r="AW43" s="196">
        <v>0</v>
      </c>
      <c r="AX43" s="124">
        <v>29.4</v>
      </c>
      <c r="AY43" s="124">
        <v>11.4</v>
      </c>
      <c r="AZ43" s="196">
        <v>48.6</v>
      </c>
      <c r="BA43" s="124">
        <v>38.200000000000003</v>
      </c>
      <c r="BB43" s="124">
        <v>34.1</v>
      </c>
      <c r="BC43" s="124">
        <v>42.6</v>
      </c>
      <c r="BD43" s="122">
        <v>69.8</v>
      </c>
      <c r="BE43" s="124">
        <v>47</v>
      </c>
      <c r="BF43" s="124">
        <v>94.2</v>
      </c>
      <c r="BG43" s="122">
        <v>38.200000000000003</v>
      </c>
      <c r="BH43" s="124">
        <v>34.1</v>
      </c>
      <c r="BI43" s="124">
        <v>42.6</v>
      </c>
      <c r="BJ43" s="122">
        <v>54.6</v>
      </c>
      <c r="BK43" s="124">
        <v>17.600000000000001</v>
      </c>
      <c r="BL43" s="196">
        <v>94.2</v>
      </c>
      <c r="BM43" s="122">
        <v>41.1</v>
      </c>
      <c r="BN43" s="124">
        <v>22.7</v>
      </c>
      <c r="BO43" s="196">
        <v>60.8</v>
      </c>
      <c r="BP43" s="239">
        <v>45.3</v>
      </c>
      <c r="BQ43" s="214">
        <v>35.299999999999997</v>
      </c>
      <c r="BR43" s="240">
        <v>56</v>
      </c>
      <c r="BS43" s="214"/>
      <c r="BT43" s="240"/>
      <c r="BU43" s="127">
        <v>9</v>
      </c>
      <c r="BV43" s="126">
        <v>3</v>
      </c>
      <c r="BW43" s="128">
        <v>6</v>
      </c>
      <c r="BX43" s="125">
        <v>64</v>
      </c>
      <c r="BY43" s="126">
        <v>24</v>
      </c>
      <c r="BZ43" s="128">
        <v>40</v>
      </c>
      <c r="CA43" s="125">
        <v>16</v>
      </c>
      <c r="CB43" s="126">
        <v>8</v>
      </c>
      <c r="CC43" s="128">
        <v>8</v>
      </c>
      <c r="CD43" s="125">
        <v>3</v>
      </c>
      <c r="CE43" s="126">
        <v>0</v>
      </c>
      <c r="CF43" s="128">
        <v>3</v>
      </c>
      <c r="CG43" s="125">
        <v>0</v>
      </c>
      <c r="CH43" s="127">
        <v>0</v>
      </c>
      <c r="CI43" s="128">
        <v>0</v>
      </c>
      <c r="CJ43" s="125">
        <v>0</v>
      </c>
      <c r="CK43" s="127">
        <v>0</v>
      </c>
      <c r="CL43" s="128">
        <v>0</v>
      </c>
      <c r="CM43" s="125">
        <v>0</v>
      </c>
      <c r="CN43" s="127">
        <v>0</v>
      </c>
      <c r="CO43" s="128">
        <v>0</v>
      </c>
      <c r="CP43" s="125">
        <v>13</v>
      </c>
      <c r="CQ43" s="127">
        <v>5</v>
      </c>
      <c r="CR43" s="128">
        <v>8</v>
      </c>
      <c r="CS43" s="125">
        <v>19</v>
      </c>
      <c r="CT43" s="127">
        <v>5</v>
      </c>
      <c r="CU43" s="128">
        <v>14</v>
      </c>
      <c r="CV43" s="125">
        <v>19</v>
      </c>
      <c r="CW43" s="127">
        <v>9</v>
      </c>
      <c r="CX43" s="128">
        <v>10</v>
      </c>
      <c r="CY43" s="125">
        <v>43</v>
      </c>
      <c r="CZ43" s="127">
        <v>18</v>
      </c>
      <c r="DA43" s="128">
        <v>25</v>
      </c>
      <c r="DB43" s="125">
        <v>32</v>
      </c>
      <c r="DC43" s="127">
        <v>19</v>
      </c>
      <c r="DD43" s="128">
        <v>13</v>
      </c>
      <c r="DE43" s="125">
        <v>17</v>
      </c>
      <c r="DF43" s="127">
        <v>9</v>
      </c>
      <c r="DG43" s="128">
        <v>8</v>
      </c>
      <c r="DH43" s="125">
        <v>4</v>
      </c>
      <c r="DI43" s="126">
        <v>2</v>
      </c>
      <c r="DJ43" s="128">
        <v>2</v>
      </c>
      <c r="DK43" s="127">
        <v>2</v>
      </c>
      <c r="DL43" s="127">
        <v>2</v>
      </c>
      <c r="DM43" s="128">
        <v>0</v>
      </c>
      <c r="DN43" s="23">
        <v>1</v>
      </c>
      <c r="DO43" s="23">
        <v>1</v>
      </c>
      <c r="DP43" s="302">
        <v>0</v>
      </c>
      <c r="DQ43" s="23">
        <v>10</v>
      </c>
      <c r="DR43" s="23">
        <v>2</v>
      </c>
      <c r="DS43" s="302">
        <v>8</v>
      </c>
      <c r="DT43" s="23">
        <v>13</v>
      </c>
      <c r="DU43" s="23">
        <v>6</v>
      </c>
      <c r="DV43" s="23">
        <v>7</v>
      </c>
      <c r="DW43" s="381">
        <v>23</v>
      </c>
      <c r="DX43" s="23">
        <v>8</v>
      </c>
      <c r="DY43" s="302">
        <v>15</v>
      </c>
      <c r="DZ43" s="381">
        <v>13</v>
      </c>
      <c r="EA43" s="23">
        <v>6</v>
      </c>
      <c r="EB43" s="302">
        <v>7</v>
      </c>
      <c r="EC43" s="23">
        <v>18</v>
      </c>
      <c r="ED43" s="23">
        <v>3</v>
      </c>
      <c r="EE43" s="302">
        <v>15</v>
      </c>
      <c r="EF43" s="23">
        <v>14</v>
      </c>
      <c r="EG43" s="23">
        <v>4</v>
      </c>
      <c r="EH43" s="23">
        <v>10</v>
      </c>
      <c r="EI43" s="232">
        <v>333</v>
      </c>
      <c r="EJ43" s="208">
        <v>134</v>
      </c>
      <c r="EK43" s="229">
        <v>199</v>
      </c>
    </row>
    <row r="44" spans="1:141" ht="13.5" customHeight="1" x14ac:dyDescent="0.2">
      <c r="A44" s="237" t="s">
        <v>16</v>
      </c>
      <c r="B44" s="122">
        <v>40.4</v>
      </c>
      <c r="C44" s="123">
        <v>26.1</v>
      </c>
      <c r="D44" s="196">
        <v>55.7</v>
      </c>
      <c r="E44" s="122">
        <v>264.2</v>
      </c>
      <c r="F44" s="123">
        <v>188.7</v>
      </c>
      <c r="G44" s="196">
        <v>344.7</v>
      </c>
      <c r="H44" s="122">
        <v>117.5</v>
      </c>
      <c r="I44" s="123">
        <v>71.599999999999994</v>
      </c>
      <c r="J44" s="196">
        <v>166.5</v>
      </c>
      <c r="K44" s="122">
        <v>10.4</v>
      </c>
      <c r="L44" s="123">
        <v>6.7</v>
      </c>
      <c r="M44" s="196">
        <v>14.3</v>
      </c>
      <c r="N44" s="122">
        <v>6.7</v>
      </c>
      <c r="O44" s="124">
        <v>13</v>
      </c>
      <c r="P44" s="196">
        <v>0</v>
      </c>
      <c r="Q44" s="122">
        <v>0</v>
      </c>
      <c r="R44" s="124">
        <v>0</v>
      </c>
      <c r="S44" s="196">
        <v>0</v>
      </c>
      <c r="T44" s="122">
        <v>6.9</v>
      </c>
      <c r="U44" s="124">
        <v>0</v>
      </c>
      <c r="V44" s="196">
        <v>14.2</v>
      </c>
      <c r="W44" s="122">
        <v>66.5</v>
      </c>
      <c r="X44" s="124">
        <v>38.700000000000003</v>
      </c>
      <c r="Y44" s="196">
        <v>96.2</v>
      </c>
      <c r="Z44" s="122">
        <v>185.2</v>
      </c>
      <c r="AA44" s="124">
        <v>113</v>
      </c>
      <c r="AB44" s="196">
        <v>262.2</v>
      </c>
      <c r="AC44" s="122">
        <v>109.3</v>
      </c>
      <c r="AD44" s="124">
        <v>57.8</v>
      </c>
      <c r="AE44" s="196">
        <v>164.3</v>
      </c>
      <c r="AF44" s="122">
        <v>263.8</v>
      </c>
      <c r="AG44" s="124">
        <v>217.3</v>
      </c>
      <c r="AH44" s="196">
        <v>313.39999999999998</v>
      </c>
      <c r="AI44" s="122">
        <v>215</v>
      </c>
      <c r="AJ44" s="124">
        <v>148.30000000000001</v>
      </c>
      <c r="AK44" s="196">
        <v>286.2</v>
      </c>
      <c r="AL44" s="122">
        <v>69</v>
      </c>
      <c r="AM44" s="124">
        <v>50.9</v>
      </c>
      <c r="AN44" s="196">
        <v>88.3</v>
      </c>
      <c r="AO44" s="122">
        <v>30.5</v>
      </c>
      <c r="AP44" s="123">
        <v>39.4</v>
      </c>
      <c r="AQ44" s="196">
        <v>21</v>
      </c>
      <c r="AR44" s="124">
        <v>9.8000000000000007</v>
      </c>
      <c r="AS44" s="124">
        <v>6.3</v>
      </c>
      <c r="AT44" s="196">
        <v>13.5</v>
      </c>
      <c r="AU44" s="124">
        <v>13.5</v>
      </c>
      <c r="AV44" s="124">
        <v>13.1</v>
      </c>
      <c r="AW44" s="196">
        <v>14</v>
      </c>
      <c r="AX44" s="124">
        <v>68.5</v>
      </c>
      <c r="AY44" s="124">
        <v>44.2</v>
      </c>
      <c r="AZ44" s="196">
        <v>94.4</v>
      </c>
      <c r="BA44" s="124">
        <v>55.3</v>
      </c>
      <c r="BB44" s="124">
        <v>37.799999999999997</v>
      </c>
      <c r="BC44" s="124">
        <v>74</v>
      </c>
      <c r="BD44" s="122">
        <v>110.8</v>
      </c>
      <c r="BE44" s="124">
        <v>91.1</v>
      </c>
      <c r="BF44" s="124">
        <v>131.9</v>
      </c>
      <c r="BG44" s="122">
        <v>100.6</v>
      </c>
      <c r="BH44" s="124">
        <v>69.099999999999994</v>
      </c>
      <c r="BI44" s="124">
        <v>134.1</v>
      </c>
      <c r="BJ44" s="122">
        <v>77</v>
      </c>
      <c r="BK44" s="124">
        <v>38.9</v>
      </c>
      <c r="BL44" s="196">
        <v>117.6</v>
      </c>
      <c r="BM44" s="122">
        <v>71.099999999999994</v>
      </c>
      <c r="BN44" s="124">
        <v>68.900000000000006</v>
      </c>
      <c r="BO44" s="196">
        <v>73.5</v>
      </c>
      <c r="BP44" s="239">
        <v>85.4</v>
      </c>
      <c r="BQ44" s="214">
        <v>60.6</v>
      </c>
      <c r="BR44" s="240">
        <v>111.8</v>
      </c>
      <c r="BS44" s="214"/>
      <c r="BT44" s="240"/>
      <c r="BU44" s="127">
        <v>12</v>
      </c>
      <c r="BV44" s="126">
        <v>4</v>
      </c>
      <c r="BW44" s="128">
        <v>8</v>
      </c>
      <c r="BX44" s="125">
        <v>76</v>
      </c>
      <c r="BY44" s="126">
        <v>28</v>
      </c>
      <c r="BZ44" s="128">
        <v>48</v>
      </c>
      <c r="CA44" s="125">
        <v>35</v>
      </c>
      <c r="CB44" s="126">
        <v>11</v>
      </c>
      <c r="CC44" s="128">
        <v>24</v>
      </c>
      <c r="CD44" s="125">
        <v>3</v>
      </c>
      <c r="CE44" s="126">
        <v>1</v>
      </c>
      <c r="CF44" s="128">
        <v>2</v>
      </c>
      <c r="CG44" s="125">
        <v>2</v>
      </c>
      <c r="CH44" s="127">
        <v>2</v>
      </c>
      <c r="CI44" s="128">
        <v>0</v>
      </c>
      <c r="CJ44" s="125">
        <v>0</v>
      </c>
      <c r="CK44" s="127">
        <v>0</v>
      </c>
      <c r="CL44" s="128">
        <v>0</v>
      </c>
      <c r="CM44" s="125">
        <v>2</v>
      </c>
      <c r="CN44" s="127">
        <v>0</v>
      </c>
      <c r="CO44" s="128">
        <v>2</v>
      </c>
      <c r="CP44" s="125">
        <v>20</v>
      </c>
      <c r="CQ44" s="127">
        <v>6</v>
      </c>
      <c r="CR44" s="128">
        <v>14</v>
      </c>
      <c r="CS44" s="125">
        <v>54</v>
      </c>
      <c r="CT44" s="127">
        <v>17</v>
      </c>
      <c r="CU44" s="128">
        <v>37</v>
      </c>
      <c r="CV44" s="125">
        <v>33</v>
      </c>
      <c r="CW44" s="127">
        <v>9</v>
      </c>
      <c r="CX44" s="128">
        <v>24</v>
      </c>
      <c r="CY44" s="125">
        <v>80</v>
      </c>
      <c r="CZ44" s="127">
        <v>34</v>
      </c>
      <c r="DA44" s="128">
        <v>46</v>
      </c>
      <c r="DB44" s="125">
        <v>59</v>
      </c>
      <c r="DC44" s="127">
        <v>21</v>
      </c>
      <c r="DD44" s="128">
        <v>38</v>
      </c>
      <c r="DE44" s="125">
        <v>21</v>
      </c>
      <c r="DF44" s="127">
        <v>8</v>
      </c>
      <c r="DG44" s="128">
        <v>13</v>
      </c>
      <c r="DH44" s="125">
        <v>9</v>
      </c>
      <c r="DI44" s="126">
        <v>6</v>
      </c>
      <c r="DJ44" s="128">
        <v>3</v>
      </c>
      <c r="DK44" s="127">
        <v>3</v>
      </c>
      <c r="DL44" s="127">
        <v>1</v>
      </c>
      <c r="DM44" s="128">
        <v>2</v>
      </c>
      <c r="DN44" s="23">
        <v>4</v>
      </c>
      <c r="DO44" s="23">
        <v>2</v>
      </c>
      <c r="DP44" s="302">
        <v>2</v>
      </c>
      <c r="DQ44" s="23">
        <v>21</v>
      </c>
      <c r="DR44" s="23">
        <v>7</v>
      </c>
      <c r="DS44" s="302">
        <v>14</v>
      </c>
      <c r="DT44" s="23">
        <v>17</v>
      </c>
      <c r="DU44" s="23">
        <v>6</v>
      </c>
      <c r="DV44" s="23">
        <v>11</v>
      </c>
      <c r="DW44" s="381">
        <v>33</v>
      </c>
      <c r="DX44" s="23">
        <v>14</v>
      </c>
      <c r="DY44" s="302">
        <v>19</v>
      </c>
      <c r="DZ44" s="381">
        <v>31</v>
      </c>
      <c r="EA44" s="23">
        <v>11</v>
      </c>
      <c r="EB44" s="302">
        <v>20</v>
      </c>
      <c r="EC44" s="23">
        <v>23</v>
      </c>
      <c r="ED44" s="23">
        <v>6</v>
      </c>
      <c r="EE44" s="302">
        <v>17</v>
      </c>
      <c r="EF44" s="23">
        <v>22</v>
      </c>
      <c r="EG44" s="23">
        <v>11</v>
      </c>
      <c r="EH44" s="23">
        <v>11</v>
      </c>
      <c r="EI44" s="232">
        <v>560</v>
      </c>
      <c r="EJ44" s="208">
        <v>205</v>
      </c>
      <c r="EK44" s="229">
        <v>355</v>
      </c>
    </row>
    <row r="45" spans="1:141" ht="13.5" customHeight="1" x14ac:dyDescent="0.2">
      <c r="A45" s="237" t="s">
        <v>17</v>
      </c>
      <c r="B45" s="122">
        <v>78.7</v>
      </c>
      <c r="C45" s="123">
        <v>22.8</v>
      </c>
      <c r="D45" s="196">
        <v>138.9</v>
      </c>
      <c r="E45" s="122">
        <v>479.5</v>
      </c>
      <c r="F45" s="123">
        <v>336.9</v>
      </c>
      <c r="G45" s="196">
        <v>633.20000000000005</v>
      </c>
      <c r="H45" s="122">
        <v>169.1</v>
      </c>
      <c r="I45" s="123">
        <v>68.2</v>
      </c>
      <c r="J45" s="196">
        <v>277.8</v>
      </c>
      <c r="K45" s="122">
        <v>20.3</v>
      </c>
      <c r="L45" s="123">
        <v>31.3</v>
      </c>
      <c r="M45" s="196">
        <v>8.4</v>
      </c>
      <c r="N45" s="122">
        <v>0</v>
      </c>
      <c r="O45" s="124">
        <v>0</v>
      </c>
      <c r="P45" s="196">
        <v>0</v>
      </c>
      <c r="Q45" s="122">
        <v>3.9</v>
      </c>
      <c r="R45" s="124">
        <v>7.6</v>
      </c>
      <c r="S45" s="196">
        <v>0</v>
      </c>
      <c r="T45" s="122">
        <v>0</v>
      </c>
      <c r="U45" s="124">
        <v>0</v>
      </c>
      <c r="V45" s="196">
        <v>0</v>
      </c>
      <c r="W45" s="122">
        <v>117.3</v>
      </c>
      <c r="X45" s="124">
        <v>113.1</v>
      </c>
      <c r="Y45" s="196">
        <v>121.9</v>
      </c>
      <c r="Z45" s="122">
        <v>234.1</v>
      </c>
      <c r="AA45" s="124">
        <v>163.4</v>
      </c>
      <c r="AB45" s="196">
        <v>310.39999999999998</v>
      </c>
      <c r="AC45" s="122">
        <v>148.19999999999999</v>
      </c>
      <c r="AD45" s="124">
        <v>97.7</v>
      </c>
      <c r="AE45" s="196">
        <v>202.7</v>
      </c>
      <c r="AF45" s="122">
        <v>353.5</v>
      </c>
      <c r="AG45" s="124">
        <v>254.6</v>
      </c>
      <c r="AH45" s="196">
        <v>460.2</v>
      </c>
      <c r="AI45" s="122">
        <v>274.89999999999998</v>
      </c>
      <c r="AJ45" s="124">
        <v>182.2</v>
      </c>
      <c r="AK45" s="196">
        <v>375</v>
      </c>
      <c r="AL45" s="122">
        <v>89.1</v>
      </c>
      <c r="AM45" s="124">
        <v>82.2</v>
      </c>
      <c r="AN45" s="196">
        <v>96.6</v>
      </c>
      <c r="AO45" s="122">
        <v>24</v>
      </c>
      <c r="AP45" s="123">
        <v>15.4</v>
      </c>
      <c r="AQ45" s="196">
        <v>33.200000000000003</v>
      </c>
      <c r="AR45" s="124">
        <v>3.9</v>
      </c>
      <c r="AS45" s="124">
        <v>0</v>
      </c>
      <c r="AT45" s="196">
        <v>8</v>
      </c>
      <c r="AU45" s="124">
        <v>23.9</v>
      </c>
      <c r="AV45" s="124">
        <v>7.7</v>
      </c>
      <c r="AW45" s="196">
        <v>41.4</v>
      </c>
      <c r="AX45" s="124">
        <v>42.4</v>
      </c>
      <c r="AY45" s="124">
        <v>29.7</v>
      </c>
      <c r="AZ45" s="196">
        <v>56.1</v>
      </c>
      <c r="BA45" s="124">
        <v>50</v>
      </c>
      <c r="BB45" s="124">
        <v>14.8</v>
      </c>
      <c r="BC45" s="124">
        <v>87.9</v>
      </c>
      <c r="BD45" s="122">
        <v>166.6</v>
      </c>
      <c r="BE45" s="124">
        <v>122.3</v>
      </c>
      <c r="BF45" s="124">
        <v>214.3</v>
      </c>
      <c r="BG45" s="122">
        <v>187.7</v>
      </c>
      <c r="BH45" s="124">
        <v>125.5</v>
      </c>
      <c r="BI45" s="124">
        <v>254.7</v>
      </c>
      <c r="BJ45" s="122">
        <v>134.30000000000001</v>
      </c>
      <c r="BK45" s="124">
        <v>129.4</v>
      </c>
      <c r="BL45" s="196">
        <v>139.6</v>
      </c>
      <c r="BM45" s="122">
        <v>87.7</v>
      </c>
      <c r="BN45" s="124">
        <v>88.2</v>
      </c>
      <c r="BO45" s="196">
        <v>87.2</v>
      </c>
      <c r="BP45" s="239">
        <v>121.3</v>
      </c>
      <c r="BQ45" s="214">
        <v>85.4</v>
      </c>
      <c r="BR45" s="240">
        <v>160</v>
      </c>
      <c r="BS45" s="214"/>
      <c r="BT45" s="240"/>
      <c r="BU45" s="127">
        <v>20</v>
      </c>
      <c r="BV45" s="126">
        <v>3</v>
      </c>
      <c r="BW45" s="128">
        <v>17</v>
      </c>
      <c r="BX45" s="125">
        <v>118</v>
      </c>
      <c r="BY45" s="126">
        <v>43</v>
      </c>
      <c r="BZ45" s="128">
        <v>75</v>
      </c>
      <c r="CA45" s="125">
        <v>43</v>
      </c>
      <c r="CB45" s="126">
        <v>9</v>
      </c>
      <c r="CC45" s="128">
        <v>34</v>
      </c>
      <c r="CD45" s="125">
        <v>5</v>
      </c>
      <c r="CE45" s="126">
        <v>4</v>
      </c>
      <c r="CF45" s="128">
        <v>1</v>
      </c>
      <c r="CG45" s="125">
        <v>0</v>
      </c>
      <c r="CH45" s="127">
        <v>0</v>
      </c>
      <c r="CI45" s="128">
        <v>0</v>
      </c>
      <c r="CJ45" s="125">
        <v>1</v>
      </c>
      <c r="CK45" s="127">
        <v>1</v>
      </c>
      <c r="CL45" s="128">
        <v>0</v>
      </c>
      <c r="CM45" s="125">
        <v>0</v>
      </c>
      <c r="CN45" s="127">
        <v>0</v>
      </c>
      <c r="CO45" s="128">
        <v>0</v>
      </c>
      <c r="CP45" s="125">
        <v>30</v>
      </c>
      <c r="CQ45" s="127">
        <v>15</v>
      </c>
      <c r="CR45" s="128">
        <v>15</v>
      </c>
      <c r="CS45" s="125">
        <v>58</v>
      </c>
      <c r="CT45" s="127">
        <v>21</v>
      </c>
      <c r="CU45" s="128">
        <v>37</v>
      </c>
      <c r="CV45" s="125">
        <v>38</v>
      </c>
      <c r="CW45" s="127">
        <v>13</v>
      </c>
      <c r="CX45" s="128">
        <v>25</v>
      </c>
      <c r="CY45" s="125">
        <v>91</v>
      </c>
      <c r="CZ45" s="127">
        <v>34</v>
      </c>
      <c r="DA45" s="128">
        <v>57</v>
      </c>
      <c r="DB45" s="125">
        <v>64</v>
      </c>
      <c r="DC45" s="127">
        <v>22</v>
      </c>
      <c r="DD45" s="128">
        <v>42</v>
      </c>
      <c r="DE45" s="125">
        <v>23</v>
      </c>
      <c r="DF45" s="127">
        <v>11</v>
      </c>
      <c r="DG45" s="128">
        <v>12</v>
      </c>
      <c r="DH45" s="125">
        <v>6</v>
      </c>
      <c r="DI45" s="126">
        <v>2</v>
      </c>
      <c r="DJ45" s="128">
        <v>4</v>
      </c>
      <c r="DK45" s="127">
        <v>1</v>
      </c>
      <c r="DL45" s="127">
        <v>0</v>
      </c>
      <c r="DM45" s="128">
        <v>1</v>
      </c>
      <c r="DN45" s="23">
        <v>6</v>
      </c>
      <c r="DO45" s="23">
        <v>1</v>
      </c>
      <c r="DP45" s="302">
        <v>5</v>
      </c>
      <c r="DQ45" s="23">
        <v>11</v>
      </c>
      <c r="DR45" s="23">
        <v>4</v>
      </c>
      <c r="DS45" s="302">
        <v>7</v>
      </c>
      <c r="DT45" s="23">
        <v>13</v>
      </c>
      <c r="DU45" s="23">
        <v>2</v>
      </c>
      <c r="DV45" s="23">
        <v>11</v>
      </c>
      <c r="DW45" s="381">
        <v>42</v>
      </c>
      <c r="DX45" s="23">
        <v>16</v>
      </c>
      <c r="DY45" s="302">
        <v>26</v>
      </c>
      <c r="DZ45" s="381">
        <v>49</v>
      </c>
      <c r="EA45" s="23">
        <v>17</v>
      </c>
      <c r="EB45" s="302">
        <v>32</v>
      </c>
      <c r="EC45" s="23">
        <v>34</v>
      </c>
      <c r="ED45" s="23">
        <v>17</v>
      </c>
      <c r="EE45" s="302">
        <v>17</v>
      </c>
      <c r="EF45" s="23">
        <v>23</v>
      </c>
      <c r="EG45" s="23">
        <v>12</v>
      </c>
      <c r="EH45" s="23">
        <v>11</v>
      </c>
      <c r="EI45" s="232">
        <v>676</v>
      </c>
      <c r="EJ45" s="208">
        <v>247</v>
      </c>
      <c r="EK45" s="229">
        <v>429</v>
      </c>
    </row>
    <row r="46" spans="1:141" ht="13.5" customHeight="1" x14ac:dyDescent="0.2">
      <c r="A46" s="237" t="s">
        <v>18</v>
      </c>
      <c r="B46" s="122">
        <v>166.4</v>
      </c>
      <c r="C46" s="123">
        <v>126.8</v>
      </c>
      <c r="D46" s="196">
        <v>210.1</v>
      </c>
      <c r="E46" s="122">
        <v>965.3</v>
      </c>
      <c r="F46" s="123">
        <v>686.8</v>
      </c>
      <c r="G46" s="196">
        <v>1272.5999999999999</v>
      </c>
      <c r="H46" s="122">
        <v>360.4</v>
      </c>
      <c r="I46" s="123">
        <v>323.8</v>
      </c>
      <c r="J46" s="196">
        <v>400.9</v>
      </c>
      <c r="K46" s="122">
        <v>29.9</v>
      </c>
      <c r="L46" s="123">
        <v>40.700000000000003</v>
      </c>
      <c r="M46" s="196">
        <v>18</v>
      </c>
      <c r="N46" s="122">
        <v>0</v>
      </c>
      <c r="O46" s="124">
        <v>0</v>
      </c>
      <c r="P46" s="196">
        <v>0</v>
      </c>
      <c r="Q46" s="122">
        <v>0</v>
      </c>
      <c r="R46" s="124">
        <v>0</v>
      </c>
      <c r="S46" s="196">
        <v>0</v>
      </c>
      <c r="T46" s="122">
        <v>12.8</v>
      </c>
      <c r="U46" s="124">
        <v>0</v>
      </c>
      <c r="V46" s="196">
        <v>26.9</v>
      </c>
      <c r="W46" s="122">
        <v>246.9</v>
      </c>
      <c r="X46" s="124">
        <v>164.6</v>
      </c>
      <c r="Y46" s="196">
        <v>337.7</v>
      </c>
      <c r="Z46" s="122">
        <v>395</v>
      </c>
      <c r="AA46" s="124">
        <v>315.5</v>
      </c>
      <c r="AB46" s="196">
        <v>482.8</v>
      </c>
      <c r="AC46" s="122">
        <v>402.4</v>
      </c>
      <c r="AD46" s="124">
        <v>312.8</v>
      </c>
      <c r="AE46" s="196">
        <v>501.4</v>
      </c>
      <c r="AF46" s="122">
        <v>764.8</v>
      </c>
      <c r="AG46" s="124">
        <v>568.5</v>
      </c>
      <c r="AH46" s="196">
        <v>981.9</v>
      </c>
      <c r="AI46" s="122">
        <v>452.3</v>
      </c>
      <c r="AJ46" s="124">
        <v>387.5</v>
      </c>
      <c r="AK46" s="196">
        <v>524</v>
      </c>
      <c r="AL46" s="122">
        <v>134.69999999999999</v>
      </c>
      <c r="AM46" s="124">
        <v>124.3</v>
      </c>
      <c r="AN46" s="196">
        <v>146.19999999999999</v>
      </c>
      <c r="AO46" s="122">
        <v>25.3</v>
      </c>
      <c r="AP46" s="123">
        <v>16</v>
      </c>
      <c r="AQ46" s="196">
        <v>35.5</v>
      </c>
      <c r="AR46" s="124">
        <v>0</v>
      </c>
      <c r="AS46" s="124">
        <v>0</v>
      </c>
      <c r="AT46" s="196">
        <v>0</v>
      </c>
      <c r="AU46" s="124">
        <v>33.6</v>
      </c>
      <c r="AV46" s="124">
        <v>8</v>
      </c>
      <c r="AW46" s="196">
        <v>62</v>
      </c>
      <c r="AX46" s="124">
        <v>89.6</v>
      </c>
      <c r="AY46" s="124">
        <v>77.5</v>
      </c>
      <c r="AZ46" s="196">
        <v>103</v>
      </c>
      <c r="BA46" s="124">
        <v>94</v>
      </c>
      <c r="BB46" s="124">
        <v>54.4</v>
      </c>
      <c r="BC46" s="124">
        <v>137.80000000000001</v>
      </c>
      <c r="BD46" s="122">
        <v>241.4</v>
      </c>
      <c r="BE46" s="124">
        <v>177.3</v>
      </c>
      <c r="BF46" s="124">
        <v>312.5</v>
      </c>
      <c r="BG46" s="122">
        <v>279.7</v>
      </c>
      <c r="BH46" s="124">
        <v>211.2</v>
      </c>
      <c r="BI46" s="124">
        <v>355.5</v>
      </c>
      <c r="BJ46" s="122">
        <v>221.7</v>
      </c>
      <c r="BK46" s="124">
        <v>186.5</v>
      </c>
      <c r="BL46" s="196">
        <v>260.60000000000002</v>
      </c>
      <c r="BM46" s="122">
        <v>74.5</v>
      </c>
      <c r="BN46" s="124">
        <v>63</v>
      </c>
      <c r="BO46" s="196">
        <v>87.3</v>
      </c>
      <c r="BP46" s="239">
        <v>225.3</v>
      </c>
      <c r="BQ46" s="214">
        <v>173.5</v>
      </c>
      <c r="BR46" s="240">
        <v>282.7</v>
      </c>
      <c r="BS46" s="214"/>
      <c r="BT46" s="240"/>
      <c r="BU46" s="127">
        <v>40</v>
      </c>
      <c r="BV46" s="126">
        <v>16</v>
      </c>
      <c r="BW46" s="128">
        <v>24</v>
      </c>
      <c r="BX46" s="125">
        <v>225</v>
      </c>
      <c r="BY46" s="126">
        <v>84</v>
      </c>
      <c r="BZ46" s="128">
        <v>141</v>
      </c>
      <c r="CA46" s="125">
        <v>87</v>
      </c>
      <c r="CB46" s="126">
        <v>41</v>
      </c>
      <c r="CC46" s="128">
        <v>46</v>
      </c>
      <c r="CD46" s="125">
        <v>7</v>
      </c>
      <c r="CE46" s="126">
        <v>5</v>
      </c>
      <c r="CF46" s="128">
        <v>2</v>
      </c>
      <c r="CG46" s="125">
        <v>0</v>
      </c>
      <c r="CH46" s="127">
        <v>0</v>
      </c>
      <c r="CI46" s="128">
        <v>0</v>
      </c>
      <c r="CJ46" s="125">
        <v>0</v>
      </c>
      <c r="CK46" s="127">
        <v>0</v>
      </c>
      <c r="CL46" s="128">
        <v>0</v>
      </c>
      <c r="CM46" s="125">
        <v>3</v>
      </c>
      <c r="CN46" s="127">
        <v>0</v>
      </c>
      <c r="CO46" s="128">
        <v>3</v>
      </c>
      <c r="CP46" s="125">
        <v>60</v>
      </c>
      <c r="CQ46" s="127">
        <v>21</v>
      </c>
      <c r="CR46" s="128">
        <v>39</v>
      </c>
      <c r="CS46" s="125">
        <v>93</v>
      </c>
      <c r="CT46" s="127">
        <v>39</v>
      </c>
      <c r="CU46" s="128">
        <v>54</v>
      </c>
      <c r="CV46" s="125">
        <v>98</v>
      </c>
      <c r="CW46" s="127">
        <v>40</v>
      </c>
      <c r="CX46" s="128">
        <v>58</v>
      </c>
      <c r="CY46" s="125">
        <v>187</v>
      </c>
      <c r="CZ46" s="127">
        <v>73</v>
      </c>
      <c r="DA46" s="128">
        <v>114</v>
      </c>
      <c r="DB46" s="125">
        <v>100</v>
      </c>
      <c r="DC46" s="127">
        <v>45</v>
      </c>
      <c r="DD46" s="128">
        <v>55</v>
      </c>
      <c r="DE46" s="125">
        <v>33</v>
      </c>
      <c r="DF46" s="127">
        <v>16</v>
      </c>
      <c r="DG46" s="128">
        <v>17</v>
      </c>
      <c r="DH46" s="125">
        <v>6</v>
      </c>
      <c r="DI46" s="126">
        <v>2</v>
      </c>
      <c r="DJ46" s="128">
        <v>4</v>
      </c>
      <c r="DK46" s="127">
        <v>0</v>
      </c>
      <c r="DL46" s="127">
        <v>0</v>
      </c>
      <c r="DM46" s="128">
        <v>0</v>
      </c>
      <c r="DN46" s="23">
        <v>8</v>
      </c>
      <c r="DO46" s="23">
        <v>1</v>
      </c>
      <c r="DP46" s="302">
        <v>7</v>
      </c>
      <c r="DQ46" s="23">
        <v>22</v>
      </c>
      <c r="DR46" s="23">
        <v>10</v>
      </c>
      <c r="DS46" s="302">
        <v>12</v>
      </c>
      <c r="DT46" s="23">
        <v>23</v>
      </c>
      <c r="DU46" s="23">
        <v>7</v>
      </c>
      <c r="DV46" s="23">
        <v>16</v>
      </c>
      <c r="DW46" s="381">
        <v>57</v>
      </c>
      <c r="DX46" s="23">
        <v>22</v>
      </c>
      <c r="DY46" s="302">
        <v>35</v>
      </c>
      <c r="DZ46" s="381">
        <v>68</v>
      </c>
      <c r="EA46" s="23">
        <v>27</v>
      </c>
      <c r="EB46" s="302">
        <v>41</v>
      </c>
      <c r="EC46" s="23">
        <v>52</v>
      </c>
      <c r="ED46" s="23">
        <v>23</v>
      </c>
      <c r="EE46" s="302">
        <v>29</v>
      </c>
      <c r="EF46" s="23">
        <v>18</v>
      </c>
      <c r="EG46" s="23">
        <v>8</v>
      </c>
      <c r="EH46" s="23">
        <v>10</v>
      </c>
      <c r="EI46" s="232">
        <v>1187</v>
      </c>
      <c r="EJ46" s="208">
        <v>480</v>
      </c>
      <c r="EK46" s="229">
        <v>707</v>
      </c>
    </row>
    <row r="47" spans="1:141" ht="13.5" customHeight="1" x14ac:dyDescent="0.2">
      <c r="A47" s="237" t="s">
        <v>19</v>
      </c>
      <c r="B47" s="122">
        <v>251</v>
      </c>
      <c r="C47" s="123">
        <v>162.9</v>
      </c>
      <c r="D47" s="196">
        <v>358.9</v>
      </c>
      <c r="E47" s="122">
        <v>2171.6999999999998</v>
      </c>
      <c r="F47" s="123">
        <v>1536.1</v>
      </c>
      <c r="G47" s="196">
        <v>2949.4</v>
      </c>
      <c r="H47" s="122">
        <v>781.4</v>
      </c>
      <c r="I47" s="123">
        <v>661.4</v>
      </c>
      <c r="J47" s="196">
        <v>928.1</v>
      </c>
      <c r="K47" s="122">
        <v>123.2</v>
      </c>
      <c r="L47" s="123">
        <v>123.2</v>
      </c>
      <c r="M47" s="196">
        <v>123.2</v>
      </c>
      <c r="N47" s="122">
        <v>17.8</v>
      </c>
      <c r="O47" s="124">
        <v>10.8</v>
      </c>
      <c r="P47" s="196">
        <v>26.4</v>
      </c>
      <c r="Q47" s="122">
        <v>5.9</v>
      </c>
      <c r="R47" s="124">
        <v>10.8</v>
      </c>
      <c r="S47" s="196">
        <v>0</v>
      </c>
      <c r="T47" s="122">
        <v>48.9</v>
      </c>
      <c r="U47" s="124">
        <v>22.3</v>
      </c>
      <c r="V47" s="196">
        <v>81.3</v>
      </c>
      <c r="W47" s="122">
        <v>383.3</v>
      </c>
      <c r="X47" s="124">
        <v>247.3</v>
      </c>
      <c r="Y47" s="196">
        <v>548.6</v>
      </c>
      <c r="Z47" s="122">
        <v>771.8</v>
      </c>
      <c r="AA47" s="124">
        <v>587.6</v>
      </c>
      <c r="AB47" s="196">
        <v>995.2</v>
      </c>
      <c r="AC47" s="122">
        <v>639.20000000000005</v>
      </c>
      <c r="AD47" s="124">
        <v>556.79999999999995</v>
      </c>
      <c r="AE47" s="196">
        <v>739.1</v>
      </c>
      <c r="AF47" s="122">
        <v>1084.7</v>
      </c>
      <c r="AG47" s="124">
        <v>937.7</v>
      </c>
      <c r="AH47" s="196">
        <v>1262.4000000000001</v>
      </c>
      <c r="AI47" s="122">
        <v>888.6</v>
      </c>
      <c r="AJ47" s="124">
        <v>718.2</v>
      </c>
      <c r="AK47" s="196">
        <v>1094.3</v>
      </c>
      <c r="AL47" s="122">
        <v>145</v>
      </c>
      <c r="AM47" s="124">
        <v>138</v>
      </c>
      <c r="AN47" s="196">
        <v>153.5</v>
      </c>
      <c r="AO47" s="122">
        <v>17.899999999999999</v>
      </c>
      <c r="AP47" s="123">
        <v>0</v>
      </c>
      <c r="AQ47" s="196">
        <v>39.5</v>
      </c>
      <c r="AR47" s="124">
        <v>11.5</v>
      </c>
      <c r="AS47" s="124">
        <v>10.6</v>
      </c>
      <c r="AT47" s="196">
        <v>12.7</v>
      </c>
      <c r="AU47" s="124">
        <v>35.700000000000003</v>
      </c>
      <c r="AV47" s="124">
        <v>10.9</v>
      </c>
      <c r="AW47" s="196">
        <v>65.400000000000006</v>
      </c>
      <c r="AX47" s="124">
        <v>103</v>
      </c>
      <c r="AY47" s="124">
        <v>73.5</v>
      </c>
      <c r="AZ47" s="196">
        <v>138.30000000000001</v>
      </c>
      <c r="BA47" s="124">
        <v>130.6</v>
      </c>
      <c r="BB47" s="124">
        <v>62.6</v>
      </c>
      <c r="BC47" s="124">
        <v>212</v>
      </c>
      <c r="BD47" s="122">
        <v>384.5</v>
      </c>
      <c r="BE47" s="124">
        <v>278.3</v>
      </c>
      <c r="BF47" s="124">
        <v>511.5</v>
      </c>
      <c r="BG47" s="122">
        <v>403</v>
      </c>
      <c r="BH47" s="124">
        <v>267.5</v>
      </c>
      <c r="BI47" s="124">
        <v>564.6</v>
      </c>
      <c r="BJ47" s="122">
        <v>269.89999999999998</v>
      </c>
      <c r="BK47" s="124">
        <v>179.5</v>
      </c>
      <c r="BL47" s="196">
        <v>377.6</v>
      </c>
      <c r="BM47" s="122">
        <v>171</v>
      </c>
      <c r="BN47" s="124">
        <v>162.4</v>
      </c>
      <c r="BO47" s="196">
        <v>181.2</v>
      </c>
      <c r="BP47" s="239">
        <v>395.5</v>
      </c>
      <c r="BQ47" s="214">
        <v>302.89999999999998</v>
      </c>
      <c r="BR47" s="240">
        <v>507.4</v>
      </c>
      <c r="BS47" s="214"/>
      <c r="BT47" s="240"/>
      <c r="BU47" s="127">
        <v>42</v>
      </c>
      <c r="BV47" s="126">
        <v>15</v>
      </c>
      <c r="BW47" s="128">
        <v>27</v>
      </c>
      <c r="BX47" s="125">
        <v>352</v>
      </c>
      <c r="BY47" s="126">
        <v>137</v>
      </c>
      <c r="BZ47" s="128">
        <v>215</v>
      </c>
      <c r="CA47" s="125">
        <v>131</v>
      </c>
      <c r="CB47" s="126">
        <v>61</v>
      </c>
      <c r="CC47" s="128">
        <v>70</v>
      </c>
      <c r="CD47" s="125">
        <v>20</v>
      </c>
      <c r="CE47" s="126">
        <v>11</v>
      </c>
      <c r="CF47" s="128">
        <v>9</v>
      </c>
      <c r="CG47" s="125">
        <v>3</v>
      </c>
      <c r="CH47" s="127">
        <v>1</v>
      </c>
      <c r="CI47" s="128">
        <v>2</v>
      </c>
      <c r="CJ47" s="125">
        <v>1</v>
      </c>
      <c r="CK47" s="127">
        <v>1</v>
      </c>
      <c r="CL47" s="128">
        <v>0</v>
      </c>
      <c r="CM47" s="125">
        <v>8</v>
      </c>
      <c r="CN47" s="127">
        <v>2</v>
      </c>
      <c r="CO47" s="128">
        <v>6</v>
      </c>
      <c r="CP47" s="125">
        <v>65</v>
      </c>
      <c r="CQ47" s="127">
        <v>23</v>
      </c>
      <c r="CR47" s="128">
        <v>42</v>
      </c>
      <c r="CS47" s="125">
        <v>127</v>
      </c>
      <c r="CT47" s="127">
        <v>53</v>
      </c>
      <c r="CU47" s="128">
        <v>74</v>
      </c>
      <c r="CV47" s="125">
        <v>109</v>
      </c>
      <c r="CW47" s="127">
        <v>52</v>
      </c>
      <c r="CX47" s="128">
        <v>57</v>
      </c>
      <c r="CY47" s="125">
        <v>186</v>
      </c>
      <c r="CZ47" s="127">
        <v>88</v>
      </c>
      <c r="DA47" s="128">
        <v>98</v>
      </c>
      <c r="DB47" s="125">
        <v>138</v>
      </c>
      <c r="DC47" s="127">
        <v>61</v>
      </c>
      <c r="DD47" s="128">
        <v>77</v>
      </c>
      <c r="DE47" s="125">
        <v>25</v>
      </c>
      <c r="DF47" s="127">
        <v>13</v>
      </c>
      <c r="DG47" s="128">
        <v>12</v>
      </c>
      <c r="DH47" s="125">
        <v>3</v>
      </c>
      <c r="DI47" s="126">
        <v>0</v>
      </c>
      <c r="DJ47" s="128">
        <v>3</v>
      </c>
      <c r="DK47" s="127">
        <v>2</v>
      </c>
      <c r="DL47" s="127">
        <v>1</v>
      </c>
      <c r="DM47" s="128">
        <v>1</v>
      </c>
      <c r="DN47" s="23">
        <v>6</v>
      </c>
      <c r="DO47" s="23">
        <v>1</v>
      </c>
      <c r="DP47" s="302">
        <v>5</v>
      </c>
      <c r="DQ47" s="23">
        <v>18</v>
      </c>
      <c r="DR47" s="23">
        <v>7</v>
      </c>
      <c r="DS47" s="302">
        <v>11</v>
      </c>
      <c r="DT47" s="23">
        <v>23</v>
      </c>
      <c r="DU47" s="23">
        <v>6</v>
      </c>
      <c r="DV47" s="23">
        <v>17</v>
      </c>
      <c r="DW47" s="381">
        <v>66</v>
      </c>
      <c r="DX47" s="23">
        <v>26</v>
      </c>
      <c r="DY47" s="302">
        <v>40</v>
      </c>
      <c r="DZ47" s="381">
        <v>72</v>
      </c>
      <c r="EA47" s="23">
        <v>26</v>
      </c>
      <c r="EB47" s="302">
        <v>46</v>
      </c>
      <c r="EC47" s="23">
        <v>47</v>
      </c>
      <c r="ED47" s="23">
        <v>17</v>
      </c>
      <c r="EE47" s="302">
        <v>30</v>
      </c>
      <c r="EF47" s="23">
        <v>31</v>
      </c>
      <c r="EG47" s="23">
        <v>16</v>
      </c>
      <c r="EH47" s="23">
        <v>15</v>
      </c>
      <c r="EI47" s="232">
        <v>1475</v>
      </c>
      <c r="EJ47" s="208">
        <v>618</v>
      </c>
      <c r="EK47" s="229">
        <v>857</v>
      </c>
    </row>
    <row r="48" spans="1:141" ht="13.5" customHeight="1" x14ac:dyDescent="0.2">
      <c r="A48" s="237" t="s">
        <v>20</v>
      </c>
      <c r="B48" s="122">
        <v>478.3</v>
      </c>
      <c r="C48" s="123">
        <v>384</v>
      </c>
      <c r="D48" s="196">
        <v>608.5</v>
      </c>
      <c r="E48" s="122">
        <v>3944.7</v>
      </c>
      <c r="F48" s="123">
        <v>3203.9</v>
      </c>
      <c r="G48" s="196">
        <v>4966.6000000000004</v>
      </c>
      <c r="H48" s="122">
        <v>1623.8</v>
      </c>
      <c r="I48" s="123">
        <v>1294.2</v>
      </c>
      <c r="J48" s="196">
        <v>2078.3000000000002</v>
      </c>
      <c r="K48" s="122">
        <v>229.9</v>
      </c>
      <c r="L48" s="123">
        <v>176.3</v>
      </c>
      <c r="M48" s="196">
        <v>303.7</v>
      </c>
      <c r="N48" s="122">
        <v>41.2</v>
      </c>
      <c r="O48" s="124">
        <v>42.7</v>
      </c>
      <c r="P48" s="196">
        <v>39.200000000000003</v>
      </c>
      <c r="Q48" s="122">
        <v>16.5</v>
      </c>
      <c r="R48" s="124">
        <v>14.2</v>
      </c>
      <c r="S48" s="196">
        <v>19.600000000000001</v>
      </c>
      <c r="T48" s="122">
        <v>85.1</v>
      </c>
      <c r="U48" s="124">
        <v>58.8</v>
      </c>
      <c r="V48" s="196">
        <v>121.3</v>
      </c>
      <c r="W48" s="122">
        <v>855.9</v>
      </c>
      <c r="X48" s="124">
        <v>639.6</v>
      </c>
      <c r="Y48" s="196">
        <v>1153.3</v>
      </c>
      <c r="Z48" s="122">
        <v>1513.2</v>
      </c>
      <c r="AA48" s="124">
        <v>998.6</v>
      </c>
      <c r="AB48" s="196">
        <v>2220.6</v>
      </c>
      <c r="AC48" s="122">
        <v>1439.3</v>
      </c>
      <c r="AD48" s="124">
        <v>994.7</v>
      </c>
      <c r="AE48" s="196">
        <v>2050</v>
      </c>
      <c r="AF48" s="122">
        <v>2123.6</v>
      </c>
      <c r="AG48" s="124">
        <v>1601.1</v>
      </c>
      <c r="AH48" s="196">
        <v>2841</v>
      </c>
      <c r="AI48" s="122">
        <v>1370.3</v>
      </c>
      <c r="AJ48" s="124">
        <v>1239.2</v>
      </c>
      <c r="AK48" s="196">
        <v>1550.3</v>
      </c>
      <c r="AL48" s="122">
        <v>221.2</v>
      </c>
      <c r="AM48" s="124">
        <v>226.7</v>
      </c>
      <c r="AN48" s="196">
        <v>213.8</v>
      </c>
      <c r="AO48" s="122">
        <v>42.3</v>
      </c>
      <c r="AP48" s="123">
        <v>43.9</v>
      </c>
      <c r="AQ48" s="196">
        <v>40.1</v>
      </c>
      <c r="AR48" s="124">
        <v>24.6</v>
      </c>
      <c r="AS48" s="124">
        <v>28.3</v>
      </c>
      <c r="AT48" s="196">
        <v>19.399999999999999</v>
      </c>
      <c r="AU48" s="124">
        <v>101.5</v>
      </c>
      <c r="AV48" s="124">
        <v>87.8</v>
      </c>
      <c r="AW48" s="196">
        <v>120.3</v>
      </c>
      <c r="AX48" s="124">
        <v>220.9</v>
      </c>
      <c r="AY48" s="124">
        <v>99.1</v>
      </c>
      <c r="AZ48" s="196">
        <v>387.7</v>
      </c>
      <c r="BA48" s="124">
        <v>188</v>
      </c>
      <c r="BB48" s="124">
        <v>155.69999999999999</v>
      </c>
      <c r="BC48" s="124">
        <v>232.3</v>
      </c>
      <c r="BD48" s="122">
        <v>700.6</v>
      </c>
      <c r="BE48" s="124">
        <v>496.9</v>
      </c>
      <c r="BF48" s="124">
        <v>978.9</v>
      </c>
      <c r="BG48" s="122">
        <v>620.29999999999995</v>
      </c>
      <c r="BH48" s="124">
        <v>424.2</v>
      </c>
      <c r="BI48" s="124">
        <v>888.1</v>
      </c>
      <c r="BJ48" s="122">
        <v>387.7</v>
      </c>
      <c r="BK48" s="124">
        <v>379.7</v>
      </c>
      <c r="BL48" s="196">
        <v>398.5</v>
      </c>
      <c r="BM48" s="122">
        <v>366.7</v>
      </c>
      <c r="BN48" s="124">
        <v>353.2</v>
      </c>
      <c r="BO48" s="196">
        <v>385.1</v>
      </c>
      <c r="BP48" s="239">
        <v>749</v>
      </c>
      <c r="BQ48" s="214">
        <v>583.79999999999995</v>
      </c>
      <c r="BR48" s="240">
        <v>975.8</v>
      </c>
      <c r="BS48" s="214"/>
      <c r="BT48" s="240"/>
      <c r="BU48" s="127">
        <v>58</v>
      </c>
      <c r="BV48" s="126">
        <v>27</v>
      </c>
      <c r="BW48" s="128">
        <v>31</v>
      </c>
      <c r="BX48" s="125">
        <v>463</v>
      </c>
      <c r="BY48" s="126">
        <v>218</v>
      </c>
      <c r="BZ48" s="128">
        <v>245</v>
      </c>
      <c r="CA48" s="125">
        <v>197</v>
      </c>
      <c r="CB48" s="126">
        <v>91</v>
      </c>
      <c r="CC48" s="128">
        <v>106</v>
      </c>
      <c r="CD48" s="125">
        <v>27</v>
      </c>
      <c r="CE48" s="126">
        <v>12</v>
      </c>
      <c r="CF48" s="128">
        <v>15</v>
      </c>
      <c r="CG48" s="125">
        <v>5</v>
      </c>
      <c r="CH48" s="127">
        <v>3</v>
      </c>
      <c r="CI48" s="128">
        <v>2</v>
      </c>
      <c r="CJ48" s="125">
        <v>2</v>
      </c>
      <c r="CK48" s="127">
        <v>1</v>
      </c>
      <c r="CL48" s="128">
        <v>1</v>
      </c>
      <c r="CM48" s="125">
        <v>10</v>
      </c>
      <c r="CN48" s="127">
        <v>4</v>
      </c>
      <c r="CO48" s="128">
        <v>6</v>
      </c>
      <c r="CP48" s="125">
        <v>104</v>
      </c>
      <c r="CQ48" s="127">
        <v>45</v>
      </c>
      <c r="CR48" s="128">
        <v>59</v>
      </c>
      <c r="CS48" s="125">
        <v>178</v>
      </c>
      <c r="CT48" s="127">
        <v>68</v>
      </c>
      <c r="CU48" s="128">
        <v>110</v>
      </c>
      <c r="CV48" s="125">
        <v>175</v>
      </c>
      <c r="CW48" s="127">
        <v>70</v>
      </c>
      <c r="CX48" s="128">
        <v>105</v>
      </c>
      <c r="CY48" s="125">
        <v>259</v>
      </c>
      <c r="CZ48" s="127">
        <v>113</v>
      </c>
      <c r="DA48" s="128">
        <v>146</v>
      </c>
      <c r="DB48" s="125">
        <v>151</v>
      </c>
      <c r="DC48" s="127">
        <v>79</v>
      </c>
      <c r="DD48" s="128">
        <v>72</v>
      </c>
      <c r="DE48" s="125">
        <v>27</v>
      </c>
      <c r="DF48" s="127">
        <v>16</v>
      </c>
      <c r="DG48" s="128">
        <v>11</v>
      </c>
      <c r="DH48" s="125">
        <v>5</v>
      </c>
      <c r="DI48" s="126">
        <v>3</v>
      </c>
      <c r="DJ48" s="128">
        <v>2</v>
      </c>
      <c r="DK48" s="127">
        <v>3</v>
      </c>
      <c r="DL48" s="127">
        <v>2</v>
      </c>
      <c r="DM48" s="128">
        <v>1</v>
      </c>
      <c r="DN48" s="23">
        <v>12</v>
      </c>
      <c r="DO48" s="23">
        <v>6</v>
      </c>
      <c r="DP48" s="302">
        <v>6</v>
      </c>
      <c r="DQ48" s="23">
        <v>27</v>
      </c>
      <c r="DR48" s="23">
        <v>7</v>
      </c>
      <c r="DS48" s="302">
        <v>20</v>
      </c>
      <c r="DT48" s="23">
        <v>23</v>
      </c>
      <c r="DU48" s="23">
        <v>11</v>
      </c>
      <c r="DV48" s="23">
        <v>12</v>
      </c>
      <c r="DW48" s="381">
        <v>83</v>
      </c>
      <c r="DX48" s="23">
        <v>34</v>
      </c>
      <c r="DY48" s="302">
        <v>49</v>
      </c>
      <c r="DZ48" s="381">
        <v>76</v>
      </c>
      <c r="EA48" s="23">
        <v>30</v>
      </c>
      <c r="EB48" s="302">
        <v>46</v>
      </c>
      <c r="EC48" s="23">
        <v>46</v>
      </c>
      <c r="ED48" s="23">
        <v>26</v>
      </c>
      <c r="EE48" s="302">
        <v>20</v>
      </c>
      <c r="EF48" s="23">
        <v>45</v>
      </c>
      <c r="EG48" s="23">
        <v>25</v>
      </c>
      <c r="EH48" s="23">
        <v>20</v>
      </c>
      <c r="EI48" s="232">
        <v>1976</v>
      </c>
      <c r="EJ48" s="208">
        <v>891</v>
      </c>
      <c r="EK48" s="229">
        <v>1085</v>
      </c>
    </row>
    <row r="49" spans="1:141" ht="13.5" customHeight="1" x14ac:dyDescent="0.2">
      <c r="A49" s="237" t="s">
        <v>21</v>
      </c>
      <c r="B49" s="122">
        <v>518.6</v>
      </c>
      <c r="C49" s="123">
        <v>474.8</v>
      </c>
      <c r="D49" s="196">
        <v>590.1</v>
      </c>
      <c r="E49" s="122">
        <v>7624.4</v>
      </c>
      <c r="F49" s="123">
        <v>6583.9</v>
      </c>
      <c r="G49" s="196">
        <v>9319.6</v>
      </c>
      <c r="H49" s="122">
        <v>3384.4</v>
      </c>
      <c r="I49" s="123">
        <v>3228.9</v>
      </c>
      <c r="J49" s="196">
        <v>3637.2</v>
      </c>
      <c r="K49" s="122">
        <v>563</v>
      </c>
      <c r="L49" s="123">
        <v>629.6</v>
      </c>
      <c r="M49" s="196">
        <v>454.7</v>
      </c>
      <c r="N49" s="122">
        <v>27.9</v>
      </c>
      <c r="O49" s="124">
        <v>45.1</v>
      </c>
      <c r="P49" s="196">
        <v>0</v>
      </c>
      <c r="Q49" s="122">
        <v>27.8</v>
      </c>
      <c r="R49" s="124">
        <v>45</v>
      </c>
      <c r="S49" s="196">
        <v>0</v>
      </c>
      <c r="T49" s="122">
        <v>86.2</v>
      </c>
      <c r="U49" s="124">
        <v>69.7</v>
      </c>
      <c r="V49" s="196">
        <v>112.8</v>
      </c>
      <c r="W49" s="122">
        <v>1082</v>
      </c>
      <c r="X49" s="124">
        <v>740.9</v>
      </c>
      <c r="Y49" s="196">
        <v>1633.7</v>
      </c>
      <c r="Z49" s="122">
        <v>2532.6999999999998</v>
      </c>
      <c r="AA49" s="124">
        <v>2085.1</v>
      </c>
      <c r="AB49" s="196">
        <v>3255.7</v>
      </c>
      <c r="AC49" s="122">
        <v>2640</v>
      </c>
      <c r="AD49" s="124">
        <v>2127</v>
      </c>
      <c r="AE49" s="196">
        <v>3467.7</v>
      </c>
      <c r="AF49" s="122">
        <v>4499.1000000000004</v>
      </c>
      <c r="AG49" s="124">
        <v>3500.7</v>
      </c>
      <c r="AH49" s="196">
        <v>6107.9</v>
      </c>
      <c r="AI49" s="122">
        <v>2463.5</v>
      </c>
      <c r="AJ49" s="124">
        <v>2218.9</v>
      </c>
      <c r="AK49" s="196">
        <v>2857.1</v>
      </c>
      <c r="AL49" s="122">
        <v>466.2</v>
      </c>
      <c r="AM49" s="124">
        <v>533.70000000000005</v>
      </c>
      <c r="AN49" s="196">
        <v>357.5</v>
      </c>
      <c r="AO49" s="122">
        <v>84.9</v>
      </c>
      <c r="AP49" s="123">
        <v>91.8</v>
      </c>
      <c r="AQ49" s="196">
        <v>73.7</v>
      </c>
      <c r="AR49" s="124">
        <v>0</v>
      </c>
      <c r="AS49" s="124">
        <v>0</v>
      </c>
      <c r="AT49" s="196">
        <v>0</v>
      </c>
      <c r="AU49" s="124">
        <v>98.6</v>
      </c>
      <c r="AV49" s="124">
        <v>0</v>
      </c>
      <c r="AW49" s="196">
        <v>256.7</v>
      </c>
      <c r="AX49" s="124">
        <v>340.4</v>
      </c>
      <c r="AY49" s="124">
        <v>265.5</v>
      </c>
      <c r="AZ49" s="196">
        <v>460.4</v>
      </c>
      <c r="BA49" s="124">
        <v>408</v>
      </c>
      <c r="BB49" s="124">
        <v>353.6</v>
      </c>
      <c r="BC49" s="124">
        <v>495</v>
      </c>
      <c r="BD49" s="122">
        <v>1249.2</v>
      </c>
      <c r="BE49" s="124">
        <v>935.4</v>
      </c>
      <c r="BF49" s="124">
        <v>1750.9</v>
      </c>
      <c r="BG49" s="122">
        <v>1180.2</v>
      </c>
      <c r="BH49" s="124">
        <v>926.3</v>
      </c>
      <c r="BI49" s="124">
        <v>1586</v>
      </c>
      <c r="BJ49" s="122">
        <v>602</v>
      </c>
      <c r="BK49" s="124">
        <v>614.70000000000005</v>
      </c>
      <c r="BL49" s="196">
        <v>581.79999999999995</v>
      </c>
      <c r="BM49" s="122">
        <v>351.8</v>
      </c>
      <c r="BN49" s="124">
        <v>286.10000000000002</v>
      </c>
      <c r="BO49" s="196">
        <v>456.7</v>
      </c>
      <c r="BP49" s="239">
        <v>1359.2</v>
      </c>
      <c r="BQ49" s="214">
        <v>1158.5999999999999</v>
      </c>
      <c r="BR49" s="240">
        <v>1682.5</v>
      </c>
      <c r="BS49" s="214"/>
      <c r="BT49" s="240"/>
      <c r="BU49" s="127">
        <v>37</v>
      </c>
      <c r="BV49" s="126">
        <v>21</v>
      </c>
      <c r="BW49" s="128">
        <v>16</v>
      </c>
      <c r="BX49" s="125">
        <v>527</v>
      </c>
      <c r="BY49" s="126">
        <v>282</v>
      </c>
      <c r="BZ49" s="128">
        <v>245</v>
      </c>
      <c r="CA49" s="125">
        <v>242</v>
      </c>
      <c r="CB49" s="126">
        <v>143</v>
      </c>
      <c r="CC49" s="128">
        <v>99</v>
      </c>
      <c r="CD49" s="125">
        <v>39</v>
      </c>
      <c r="CE49" s="126">
        <v>27</v>
      </c>
      <c r="CF49" s="128">
        <v>12</v>
      </c>
      <c r="CG49" s="125">
        <v>2</v>
      </c>
      <c r="CH49" s="127">
        <v>2</v>
      </c>
      <c r="CI49" s="128">
        <v>0</v>
      </c>
      <c r="CJ49" s="125">
        <v>2</v>
      </c>
      <c r="CK49" s="127">
        <v>2</v>
      </c>
      <c r="CL49" s="128">
        <v>0</v>
      </c>
      <c r="CM49" s="125">
        <v>6</v>
      </c>
      <c r="CN49" s="127">
        <v>3</v>
      </c>
      <c r="CO49" s="128">
        <v>3</v>
      </c>
      <c r="CP49" s="125">
        <v>78</v>
      </c>
      <c r="CQ49" s="127">
        <v>33</v>
      </c>
      <c r="CR49" s="128">
        <v>45</v>
      </c>
      <c r="CS49" s="125">
        <v>177</v>
      </c>
      <c r="CT49" s="127">
        <v>90</v>
      </c>
      <c r="CU49" s="128">
        <v>87</v>
      </c>
      <c r="CV49" s="125">
        <v>191</v>
      </c>
      <c r="CW49" s="127">
        <v>95</v>
      </c>
      <c r="CX49" s="128">
        <v>96</v>
      </c>
      <c r="CY49" s="125">
        <v>327</v>
      </c>
      <c r="CZ49" s="127">
        <v>157</v>
      </c>
      <c r="DA49" s="128">
        <v>170</v>
      </c>
      <c r="DB49" s="125">
        <v>162</v>
      </c>
      <c r="DC49" s="127">
        <v>90</v>
      </c>
      <c r="DD49" s="128">
        <v>72</v>
      </c>
      <c r="DE49" s="125">
        <v>34</v>
      </c>
      <c r="DF49" s="127">
        <v>24</v>
      </c>
      <c r="DG49" s="128">
        <v>10</v>
      </c>
      <c r="DH49" s="125">
        <v>6</v>
      </c>
      <c r="DI49" s="126">
        <v>4</v>
      </c>
      <c r="DJ49" s="128">
        <v>2</v>
      </c>
      <c r="DK49" s="127">
        <v>0</v>
      </c>
      <c r="DL49" s="127">
        <v>0</v>
      </c>
      <c r="DM49" s="128">
        <v>0</v>
      </c>
      <c r="DN49" s="23">
        <v>7</v>
      </c>
      <c r="DO49" s="23">
        <v>0</v>
      </c>
      <c r="DP49" s="302">
        <v>7</v>
      </c>
      <c r="DQ49" s="23">
        <v>25</v>
      </c>
      <c r="DR49" s="23">
        <v>12</v>
      </c>
      <c r="DS49" s="302">
        <v>13</v>
      </c>
      <c r="DT49" s="23">
        <v>30</v>
      </c>
      <c r="DU49" s="23">
        <v>16</v>
      </c>
      <c r="DV49" s="23">
        <v>14</v>
      </c>
      <c r="DW49" s="381">
        <v>89</v>
      </c>
      <c r="DX49" s="23">
        <v>41</v>
      </c>
      <c r="DY49" s="302">
        <v>48</v>
      </c>
      <c r="DZ49" s="381">
        <v>87</v>
      </c>
      <c r="EA49" s="23">
        <v>42</v>
      </c>
      <c r="EB49" s="302">
        <v>45</v>
      </c>
      <c r="EC49" s="23">
        <v>43</v>
      </c>
      <c r="ED49" s="23">
        <v>27</v>
      </c>
      <c r="EE49" s="302">
        <v>16</v>
      </c>
      <c r="EF49" s="23">
        <v>26</v>
      </c>
      <c r="EG49" s="23">
        <v>13</v>
      </c>
      <c r="EH49" s="23">
        <v>13</v>
      </c>
      <c r="EI49" s="232">
        <v>2137</v>
      </c>
      <c r="EJ49" s="208">
        <v>1124</v>
      </c>
      <c r="EK49" s="229">
        <v>1013</v>
      </c>
    </row>
    <row r="50" spans="1:141" ht="13.5" customHeight="1" x14ac:dyDescent="0.2">
      <c r="A50" s="238" t="s">
        <v>22</v>
      </c>
      <c r="B50" s="225">
        <v>837.1</v>
      </c>
      <c r="C50" s="226">
        <v>705.2</v>
      </c>
      <c r="D50" s="235">
        <v>1129.5999999999999</v>
      </c>
      <c r="E50" s="225">
        <v>14367.7</v>
      </c>
      <c r="F50" s="226">
        <v>13770.4</v>
      </c>
      <c r="G50" s="235">
        <v>15689.9</v>
      </c>
      <c r="H50" s="225">
        <v>7828.2</v>
      </c>
      <c r="I50" s="226">
        <v>7646.3</v>
      </c>
      <c r="J50" s="235">
        <v>8229.9</v>
      </c>
      <c r="K50" s="225">
        <v>1199.2</v>
      </c>
      <c r="L50" s="226">
        <v>1175.5999999999999</v>
      </c>
      <c r="M50" s="235">
        <v>1251.4000000000001</v>
      </c>
      <c r="N50" s="225">
        <v>107.8</v>
      </c>
      <c r="O50" s="227">
        <v>117.6</v>
      </c>
      <c r="P50" s="235">
        <v>86.2</v>
      </c>
      <c r="Q50" s="225">
        <v>80.7</v>
      </c>
      <c r="R50" s="227">
        <v>117.4</v>
      </c>
      <c r="S50" s="235">
        <v>0</v>
      </c>
      <c r="T50" s="225">
        <v>166.3</v>
      </c>
      <c r="U50" s="227">
        <v>121.1</v>
      </c>
      <c r="V50" s="235">
        <v>265.10000000000002</v>
      </c>
      <c r="W50" s="225">
        <v>1418.2</v>
      </c>
      <c r="X50" s="227">
        <v>1248.5</v>
      </c>
      <c r="Y50" s="235">
        <v>1788.6</v>
      </c>
      <c r="Z50" s="225">
        <v>5268.7</v>
      </c>
      <c r="AA50" s="227">
        <v>4830.2</v>
      </c>
      <c r="AB50" s="235">
        <v>6223.4</v>
      </c>
      <c r="AC50" s="225">
        <v>4154.3</v>
      </c>
      <c r="AD50" s="227">
        <v>3850.1</v>
      </c>
      <c r="AE50" s="235">
        <v>4814.8999999999996</v>
      </c>
      <c r="AF50" s="225">
        <v>8186</v>
      </c>
      <c r="AG50" s="227">
        <v>7976.4</v>
      </c>
      <c r="AH50" s="235">
        <v>8640.2000000000007</v>
      </c>
      <c r="AI50" s="225">
        <v>4243.3</v>
      </c>
      <c r="AJ50" s="227">
        <v>4023.6</v>
      </c>
      <c r="AK50" s="235">
        <v>4718.2</v>
      </c>
      <c r="AL50" s="225">
        <v>975.7</v>
      </c>
      <c r="AM50" s="227">
        <v>849.2</v>
      </c>
      <c r="AN50" s="235">
        <v>1248.4000000000001</v>
      </c>
      <c r="AO50" s="225">
        <v>190.3</v>
      </c>
      <c r="AP50" s="226">
        <v>199.1</v>
      </c>
      <c r="AQ50" s="235">
        <v>171.3</v>
      </c>
      <c r="AR50" s="227">
        <v>105</v>
      </c>
      <c r="AS50" s="227">
        <v>115.4</v>
      </c>
      <c r="AT50" s="235">
        <v>82.6</v>
      </c>
      <c r="AU50" s="227">
        <v>108.2</v>
      </c>
      <c r="AV50" s="227">
        <v>39.700000000000003</v>
      </c>
      <c r="AW50" s="235">
        <v>254.9</v>
      </c>
      <c r="AX50" s="227">
        <v>496.3</v>
      </c>
      <c r="AY50" s="227">
        <v>268.5</v>
      </c>
      <c r="AZ50" s="235">
        <v>982.8</v>
      </c>
      <c r="BA50" s="227">
        <v>625.5</v>
      </c>
      <c r="BB50" s="227">
        <v>536.20000000000005</v>
      </c>
      <c r="BC50" s="227">
        <v>815.8</v>
      </c>
      <c r="BD50" s="225">
        <v>1800.5</v>
      </c>
      <c r="BE50" s="227">
        <v>1422.8</v>
      </c>
      <c r="BF50" s="227">
        <v>2603.1999999999998</v>
      </c>
      <c r="BG50" s="225">
        <v>1790.4</v>
      </c>
      <c r="BH50" s="227">
        <v>1642.1</v>
      </c>
      <c r="BI50" s="227">
        <v>2104.6</v>
      </c>
      <c r="BJ50" s="225">
        <v>882.9</v>
      </c>
      <c r="BK50" s="227">
        <v>748.7</v>
      </c>
      <c r="BL50" s="235">
        <v>1166.5999999999999</v>
      </c>
      <c r="BM50" s="225">
        <v>826.6</v>
      </c>
      <c r="BN50" s="227">
        <v>685.4</v>
      </c>
      <c r="BO50" s="235">
        <v>1124.5999999999999</v>
      </c>
      <c r="BP50" s="241">
        <v>2497.9</v>
      </c>
      <c r="BQ50" s="242">
        <v>2343.1</v>
      </c>
      <c r="BR50" s="243">
        <v>2832.6</v>
      </c>
      <c r="BS50" s="214"/>
      <c r="BT50" s="240"/>
      <c r="BU50" s="133">
        <v>31</v>
      </c>
      <c r="BV50" s="228">
        <v>18</v>
      </c>
      <c r="BW50" s="134">
        <v>13</v>
      </c>
      <c r="BX50" s="132">
        <v>515</v>
      </c>
      <c r="BY50" s="228">
        <v>340</v>
      </c>
      <c r="BZ50" s="134">
        <v>175</v>
      </c>
      <c r="CA50" s="132">
        <v>290</v>
      </c>
      <c r="CB50" s="228">
        <v>195</v>
      </c>
      <c r="CC50" s="134">
        <v>95</v>
      </c>
      <c r="CD50" s="132">
        <v>43</v>
      </c>
      <c r="CE50" s="228">
        <v>29</v>
      </c>
      <c r="CF50" s="134">
        <v>14</v>
      </c>
      <c r="CG50" s="132">
        <v>4</v>
      </c>
      <c r="CH50" s="133">
        <v>3</v>
      </c>
      <c r="CI50" s="134">
        <v>1</v>
      </c>
      <c r="CJ50" s="132">
        <v>3</v>
      </c>
      <c r="CK50" s="133">
        <v>3</v>
      </c>
      <c r="CL50" s="134">
        <v>0</v>
      </c>
      <c r="CM50" s="132">
        <v>6</v>
      </c>
      <c r="CN50" s="133">
        <v>3</v>
      </c>
      <c r="CO50" s="134">
        <v>3</v>
      </c>
      <c r="CP50" s="132">
        <v>53</v>
      </c>
      <c r="CQ50" s="133">
        <v>32</v>
      </c>
      <c r="CR50" s="134">
        <v>21</v>
      </c>
      <c r="CS50" s="132">
        <v>191</v>
      </c>
      <c r="CT50" s="133">
        <v>120</v>
      </c>
      <c r="CU50" s="134">
        <v>71</v>
      </c>
      <c r="CV50" s="132">
        <v>156</v>
      </c>
      <c r="CW50" s="133">
        <v>99</v>
      </c>
      <c r="CX50" s="134">
        <v>57</v>
      </c>
      <c r="CY50" s="132">
        <v>309</v>
      </c>
      <c r="CZ50" s="133">
        <v>206</v>
      </c>
      <c r="DA50" s="134">
        <v>103</v>
      </c>
      <c r="DB50" s="132">
        <v>145</v>
      </c>
      <c r="DC50" s="133">
        <v>94</v>
      </c>
      <c r="DD50" s="134">
        <v>51</v>
      </c>
      <c r="DE50" s="132">
        <v>37</v>
      </c>
      <c r="DF50" s="133">
        <v>22</v>
      </c>
      <c r="DG50" s="134">
        <v>15</v>
      </c>
      <c r="DH50" s="132">
        <v>7</v>
      </c>
      <c r="DI50" s="228">
        <v>5</v>
      </c>
      <c r="DJ50" s="134">
        <v>2</v>
      </c>
      <c r="DK50" s="133">
        <v>4</v>
      </c>
      <c r="DL50" s="133">
        <v>3</v>
      </c>
      <c r="DM50" s="134">
        <v>1</v>
      </c>
      <c r="DN50" s="303">
        <v>4</v>
      </c>
      <c r="DO50" s="303">
        <v>1</v>
      </c>
      <c r="DP50" s="304">
        <v>3</v>
      </c>
      <c r="DQ50" s="303">
        <v>19</v>
      </c>
      <c r="DR50" s="303">
        <v>7</v>
      </c>
      <c r="DS50" s="304">
        <v>12</v>
      </c>
      <c r="DT50" s="303">
        <v>24</v>
      </c>
      <c r="DU50" s="303">
        <v>14</v>
      </c>
      <c r="DV50" s="303">
        <v>10</v>
      </c>
      <c r="DW50" s="382">
        <v>67</v>
      </c>
      <c r="DX50" s="303">
        <v>36</v>
      </c>
      <c r="DY50" s="304">
        <v>31</v>
      </c>
      <c r="DZ50" s="382">
        <v>69</v>
      </c>
      <c r="EA50" s="303">
        <v>43</v>
      </c>
      <c r="EB50" s="304">
        <v>26</v>
      </c>
      <c r="EC50" s="303">
        <v>33</v>
      </c>
      <c r="ED50" s="303">
        <v>19</v>
      </c>
      <c r="EE50" s="304">
        <v>14</v>
      </c>
      <c r="EF50" s="303">
        <v>32</v>
      </c>
      <c r="EG50" s="303">
        <v>18</v>
      </c>
      <c r="EH50" s="303">
        <v>14</v>
      </c>
      <c r="EI50" s="233">
        <v>2042</v>
      </c>
      <c r="EJ50" s="230">
        <v>1310</v>
      </c>
      <c r="EK50" s="231">
        <v>732</v>
      </c>
    </row>
    <row r="51" spans="1:141" ht="13.5" customHeight="1" x14ac:dyDescent="0.2">
      <c r="A51" s="209"/>
      <c r="B51" s="124"/>
      <c r="C51" s="123"/>
      <c r="D51" s="124"/>
      <c r="E51" s="124"/>
      <c r="F51" s="123"/>
      <c r="G51" s="124"/>
      <c r="H51" s="124"/>
      <c r="I51" s="123"/>
      <c r="J51" s="124"/>
      <c r="K51" s="124"/>
      <c r="L51" s="123"/>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3"/>
      <c r="AN51" s="124"/>
      <c r="AO51" s="124"/>
      <c r="AP51" s="123"/>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7"/>
      <c r="BV51" s="126"/>
      <c r="BW51" s="127"/>
      <c r="BX51" s="127"/>
      <c r="BY51" s="126"/>
      <c r="BZ51" s="127"/>
      <c r="CA51" s="127"/>
      <c r="CB51" s="126"/>
      <c r="CC51" s="127"/>
      <c r="CD51" s="124"/>
      <c r="CE51" s="123"/>
      <c r="CF51" s="124"/>
      <c r="CG51" s="124"/>
      <c r="CH51" s="124"/>
      <c r="CI51" s="124"/>
      <c r="CJ51" s="124"/>
      <c r="CK51" s="124"/>
      <c r="CL51" s="124"/>
      <c r="CM51" s="124"/>
      <c r="CN51" s="124"/>
      <c r="CO51" s="124"/>
      <c r="CP51" s="124"/>
      <c r="CQ51" s="124"/>
      <c r="CR51" s="124"/>
      <c r="CS51" s="124"/>
      <c r="CT51" s="124"/>
      <c r="CU51" s="124"/>
      <c r="CV51" s="124"/>
      <c r="CW51" s="124"/>
      <c r="CX51" s="124"/>
      <c r="CY51" s="124"/>
      <c r="CZ51" s="124"/>
      <c r="DA51" s="124"/>
      <c r="DB51" s="124"/>
      <c r="DC51" s="124"/>
      <c r="DD51" s="124"/>
      <c r="DE51" s="124"/>
      <c r="DF51" s="124"/>
      <c r="DG51" s="124"/>
      <c r="DH51" s="127"/>
      <c r="DI51" s="126"/>
      <c r="DJ51" s="127"/>
      <c r="DK51" s="127"/>
      <c r="DL51" s="127"/>
      <c r="DM51" s="127"/>
    </row>
    <row r="52" spans="1:141" s="208" customFormat="1" ht="13.5" customHeight="1" x14ac:dyDescent="0.2">
      <c r="A52" s="213" t="s">
        <v>67</v>
      </c>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4"/>
      <c r="BR52" s="214"/>
      <c r="BS52" s="214"/>
      <c r="BT52" s="214"/>
      <c r="BU52" s="215"/>
      <c r="BV52" s="215"/>
      <c r="BW52" s="215"/>
      <c r="BX52" s="215"/>
      <c r="BY52" s="215"/>
      <c r="BZ52" s="215"/>
      <c r="CA52" s="215"/>
      <c r="CB52" s="215"/>
      <c r="CC52" s="215"/>
      <c r="CD52" s="214"/>
      <c r="CE52" s="214"/>
      <c r="CF52" s="214"/>
      <c r="CG52" s="214"/>
      <c r="CH52" s="214"/>
      <c r="CI52" s="214"/>
      <c r="CJ52" s="214"/>
      <c r="CK52" s="214"/>
      <c r="CL52" s="214"/>
      <c r="CM52" s="214"/>
      <c r="CN52" s="214"/>
      <c r="CO52" s="214"/>
      <c r="CP52" s="214"/>
      <c r="CQ52" s="214"/>
      <c r="CR52" s="214"/>
      <c r="CS52" s="214"/>
      <c r="CT52" s="214"/>
      <c r="CU52" s="214"/>
      <c r="CV52" s="214"/>
      <c r="CW52" s="214"/>
      <c r="CX52" s="214"/>
      <c r="CY52" s="214"/>
      <c r="CZ52" s="214"/>
      <c r="DA52" s="214"/>
      <c r="DB52" s="214"/>
      <c r="DC52" s="214"/>
      <c r="DD52" s="214"/>
      <c r="DE52" s="214"/>
      <c r="DF52" s="214"/>
      <c r="DG52" s="214"/>
      <c r="DH52" s="215"/>
      <c r="DI52" s="215"/>
      <c r="DJ52" s="215"/>
      <c r="DK52" s="215"/>
      <c r="DL52" s="215"/>
      <c r="DM52" s="215"/>
    </row>
    <row r="53" spans="1:141" s="208" customFormat="1" ht="13.5" customHeight="1" x14ac:dyDescent="0.2">
      <c r="A53" s="244"/>
      <c r="B53" s="526" t="s">
        <v>24</v>
      </c>
      <c r="C53" s="529"/>
      <c r="D53" s="530"/>
      <c r="E53" s="526" t="s">
        <v>25</v>
      </c>
      <c r="F53" s="529"/>
      <c r="G53" s="530"/>
      <c r="H53" s="526" t="s">
        <v>97</v>
      </c>
      <c r="I53" s="529"/>
      <c r="J53" s="530"/>
      <c r="K53" s="526" t="s">
        <v>2750</v>
      </c>
      <c r="L53" s="529"/>
      <c r="M53" s="530"/>
      <c r="N53" s="526" t="s">
        <v>2753</v>
      </c>
      <c r="O53" s="529"/>
      <c r="P53" s="530"/>
      <c r="Q53" s="526" t="s">
        <v>2757</v>
      </c>
      <c r="R53" s="529"/>
      <c r="S53" s="530"/>
      <c r="T53" s="526" t="s">
        <v>2849</v>
      </c>
      <c r="U53" s="529"/>
      <c r="V53" s="530"/>
      <c r="W53" s="526" t="s">
        <v>2866</v>
      </c>
      <c r="X53" s="529"/>
      <c r="Y53" s="530"/>
      <c r="Z53" s="526" t="s">
        <v>2897</v>
      </c>
      <c r="AA53" s="529"/>
      <c r="AB53" s="530"/>
      <c r="AC53" s="526" t="s">
        <v>2899</v>
      </c>
      <c r="AD53" s="529"/>
      <c r="AE53" s="530"/>
      <c r="AF53" s="526" t="s">
        <v>2905</v>
      </c>
      <c r="AG53" s="529"/>
      <c r="AH53" s="530"/>
      <c r="AI53" s="526" t="s">
        <v>2936</v>
      </c>
      <c r="AJ53" s="529"/>
      <c r="AK53" s="530"/>
      <c r="AL53" s="526" t="s">
        <v>2942</v>
      </c>
      <c r="AM53" s="529"/>
      <c r="AN53" s="530"/>
      <c r="AO53" s="526" t="s">
        <v>2972</v>
      </c>
      <c r="AP53" s="529"/>
      <c r="AQ53" s="530"/>
      <c r="AR53" s="526" t="s">
        <v>2980</v>
      </c>
      <c r="AS53" s="529"/>
      <c r="AT53" s="530"/>
      <c r="AU53" s="300"/>
      <c r="AV53" s="305" t="s">
        <v>2988</v>
      </c>
      <c r="AW53" s="301"/>
      <c r="AX53" s="523" t="s">
        <v>2992</v>
      </c>
      <c r="AY53" s="524"/>
      <c r="AZ53" s="525"/>
      <c r="BA53" s="523" t="s">
        <v>3005</v>
      </c>
      <c r="BB53" s="524"/>
      <c r="BC53" s="525"/>
      <c r="BD53" s="523" t="s">
        <v>3006</v>
      </c>
      <c r="BE53" s="524"/>
      <c r="BF53" s="525"/>
      <c r="BG53" s="523" t="s">
        <v>3009</v>
      </c>
      <c r="BH53" s="524"/>
      <c r="BI53" s="524"/>
      <c r="BJ53" s="523" t="s">
        <v>3012</v>
      </c>
      <c r="BK53" s="524"/>
      <c r="BL53" s="525"/>
      <c r="BM53" s="523" t="s">
        <v>3018</v>
      </c>
      <c r="BN53" s="524"/>
      <c r="BO53" s="525"/>
      <c r="BP53" s="526" t="s">
        <v>3019</v>
      </c>
      <c r="BQ53" s="529"/>
      <c r="BR53" s="530"/>
      <c r="BS53" s="418"/>
      <c r="BT53" s="416"/>
      <c r="BU53" s="529" t="s">
        <v>24</v>
      </c>
      <c r="BV53" s="529"/>
      <c r="BW53" s="530"/>
      <c r="BX53" s="526" t="s">
        <v>25</v>
      </c>
      <c r="BY53" s="529"/>
      <c r="BZ53" s="530"/>
      <c r="CA53" s="526" t="s">
        <v>97</v>
      </c>
      <c r="CB53" s="529"/>
      <c r="CC53" s="530"/>
      <c r="CD53" s="526" t="s">
        <v>2750</v>
      </c>
      <c r="CE53" s="529"/>
      <c r="CF53" s="530"/>
      <c r="CG53" s="526" t="s">
        <v>2753</v>
      </c>
      <c r="CH53" s="529"/>
      <c r="CI53" s="530"/>
      <c r="CJ53" s="526" t="s">
        <v>2757</v>
      </c>
      <c r="CK53" s="529"/>
      <c r="CL53" s="530"/>
      <c r="CM53" s="526" t="s">
        <v>2849</v>
      </c>
      <c r="CN53" s="529"/>
      <c r="CO53" s="530"/>
      <c r="CP53" s="526" t="s">
        <v>2866</v>
      </c>
      <c r="CQ53" s="529"/>
      <c r="CR53" s="530"/>
      <c r="CS53" s="526" t="s">
        <v>2897</v>
      </c>
      <c r="CT53" s="529"/>
      <c r="CU53" s="530"/>
      <c r="CV53" s="526" t="s">
        <v>2899</v>
      </c>
      <c r="CW53" s="529"/>
      <c r="CX53" s="530"/>
      <c r="CY53" s="526" t="s">
        <v>2905</v>
      </c>
      <c r="CZ53" s="529"/>
      <c r="DA53" s="530"/>
      <c r="DB53" s="526" t="s">
        <v>2936</v>
      </c>
      <c r="DC53" s="529"/>
      <c r="DD53" s="530"/>
      <c r="DE53" s="526" t="s">
        <v>2942</v>
      </c>
      <c r="DF53" s="529"/>
      <c r="DG53" s="530"/>
      <c r="DH53" s="526" t="s">
        <v>2972</v>
      </c>
      <c r="DI53" s="529"/>
      <c r="DJ53" s="530"/>
      <c r="DK53" s="526" t="s">
        <v>2980</v>
      </c>
      <c r="DL53" s="529"/>
      <c r="DM53" s="530"/>
      <c r="DN53" s="300"/>
      <c r="DO53" s="305" t="s">
        <v>2988</v>
      </c>
      <c r="DP53" s="301"/>
      <c r="DQ53" s="523" t="s">
        <v>2992</v>
      </c>
      <c r="DR53" s="524"/>
      <c r="DS53" s="525"/>
      <c r="DT53" s="526" t="s">
        <v>3005</v>
      </c>
      <c r="DU53" s="524"/>
      <c r="DV53" s="525"/>
      <c r="DW53" s="526" t="s">
        <v>3006</v>
      </c>
      <c r="DX53" s="524"/>
      <c r="DY53" s="525"/>
      <c r="DZ53" s="523" t="s">
        <v>3009</v>
      </c>
      <c r="EA53" s="524"/>
      <c r="EB53" s="525"/>
      <c r="EC53" s="526" t="s">
        <v>3012</v>
      </c>
      <c r="ED53" s="524"/>
      <c r="EE53" s="525"/>
      <c r="EF53" s="526" t="s">
        <v>3018</v>
      </c>
      <c r="EG53" s="524"/>
      <c r="EH53" s="525"/>
      <c r="EI53" s="526" t="s">
        <v>3019</v>
      </c>
      <c r="EJ53" s="529"/>
      <c r="EK53" s="530"/>
    </row>
    <row r="54" spans="1:141" ht="13.5" customHeight="1" x14ac:dyDescent="0.2">
      <c r="A54" s="245"/>
      <c r="B54" s="17" t="s">
        <v>0</v>
      </c>
      <c r="C54" s="18" t="s">
        <v>2</v>
      </c>
      <c r="D54" s="19" t="s">
        <v>3</v>
      </c>
      <c r="E54" s="17" t="s">
        <v>0</v>
      </c>
      <c r="F54" s="18" t="s">
        <v>2</v>
      </c>
      <c r="G54" s="19" t="s">
        <v>3</v>
      </c>
      <c r="H54" s="17" t="s">
        <v>0</v>
      </c>
      <c r="I54" s="18" t="s">
        <v>2</v>
      </c>
      <c r="J54" s="19" t="s">
        <v>3</v>
      </c>
      <c r="K54" s="17" t="s">
        <v>0</v>
      </c>
      <c r="L54" s="18" t="s">
        <v>2</v>
      </c>
      <c r="M54" s="19" t="s">
        <v>3</v>
      </c>
      <c r="N54" s="17" t="s">
        <v>0</v>
      </c>
      <c r="O54" s="18" t="s">
        <v>2</v>
      </c>
      <c r="P54" s="19" t="s">
        <v>3</v>
      </c>
      <c r="Q54" s="17" t="s">
        <v>0</v>
      </c>
      <c r="R54" s="18" t="s">
        <v>2</v>
      </c>
      <c r="S54" s="19" t="s">
        <v>3</v>
      </c>
      <c r="T54" s="17" t="s">
        <v>0</v>
      </c>
      <c r="U54" s="18" t="s">
        <v>2</v>
      </c>
      <c r="V54" s="19" t="s">
        <v>3</v>
      </c>
      <c r="W54" s="17" t="s">
        <v>0</v>
      </c>
      <c r="X54" s="18" t="s">
        <v>2</v>
      </c>
      <c r="Y54" s="19" t="s">
        <v>3</v>
      </c>
      <c r="Z54" s="17" t="s">
        <v>0</v>
      </c>
      <c r="AA54" s="18" t="s">
        <v>2</v>
      </c>
      <c r="AB54" s="19" t="s">
        <v>3</v>
      </c>
      <c r="AC54" s="234" t="s">
        <v>0</v>
      </c>
      <c r="AD54" s="20" t="s">
        <v>2</v>
      </c>
      <c r="AE54" s="19" t="s">
        <v>3</v>
      </c>
      <c r="AF54" s="17" t="s">
        <v>0</v>
      </c>
      <c r="AG54" s="18" t="s">
        <v>2</v>
      </c>
      <c r="AH54" s="19" t="s">
        <v>3</v>
      </c>
      <c r="AI54" s="17" t="s">
        <v>0</v>
      </c>
      <c r="AJ54" s="18" t="s">
        <v>2</v>
      </c>
      <c r="AK54" s="19" t="s">
        <v>3</v>
      </c>
      <c r="AL54" s="17" t="s">
        <v>0</v>
      </c>
      <c r="AM54" s="18" t="s">
        <v>2</v>
      </c>
      <c r="AN54" s="19" t="s">
        <v>3</v>
      </c>
      <c r="AO54" s="17" t="s">
        <v>0</v>
      </c>
      <c r="AP54" s="18" t="s">
        <v>2</v>
      </c>
      <c r="AQ54" s="19" t="s">
        <v>3</v>
      </c>
      <c r="AR54" s="17" t="s">
        <v>0</v>
      </c>
      <c r="AS54" s="18" t="s">
        <v>2</v>
      </c>
      <c r="AT54" s="19" t="s">
        <v>3</v>
      </c>
      <c r="AU54" s="17" t="s">
        <v>0</v>
      </c>
      <c r="AV54" s="18" t="s">
        <v>2</v>
      </c>
      <c r="AW54" s="19" t="s">
        <v>3</v>
      </c>
      <c r="AX54" s="17" t="s">
        <v>0</v>
      </c>
      <c r="AY54" s="18" t="s">
        <v>2</v>
      </c>
      <c r="AZ54" s="19" t="s">
        <v>3</v>
      </c>
      <c r="BA54" s="17" t="s">
        <v>0</v>
      </c>
      <c r="BB54" s="18" t="s">
        <v>2</v>
      </c>
      <c r="BC54" s="19" t="s">
        <v>3</v>
      </c>
      <c r="BD54" s="17" t="s">
        <v>0</v>
      </c>
      <c r="BE54" s="18" t="s">
        <v>2</v>
      </c>
      <c r="BF54" s="19" t="s">
        <v>3</v>
      </c>
      <c r="BG54" s="17" t="s">
        <v>0</v>
      </c>
      <c r="BH54" s="18" t="s">
        <v>2</v>
      </c>
      <c r="BI54" s="20" t="s">
        <v>3</v>
      </c>
      <c r="BJ54" s="17" t="s">
        <v>0</v>
      </c>
      <c r="BK54" s="18" t="s">
        <v>2</v>
      </c>
      <c r="BL54" s="19" t="s">
        <v>3</v>
      </c>
      <c r="BM54" s="17" t="s">
        <v>0</v>
      </c>
      <c r="BN54" s="18" t="s">
        <v>2</v>
      </c>
      <c r="BO54" s="19" t="s">
        <v>3</v>
      </c>
      <c r="BP54" s="17" t="s">
        <v>0</v>
      </c>
      <c r="BQ54" s="18" t="s">
        <v>2</v>
      </c>
      <c r="BR54" s="19" t="s">
        <v>3</v>
      </c>
      <c r="BS54" s="419"/>
      <c r="BT54" s="417"/>
      <c r="BU54" s="224" t="s">
        <v>0</v>
      </c>
      <c r="BV54" s="18" t="s">
        <v>2</v>
      </c>
      <c r="BW54" s="19" t="s">
        <v>3</v>
      </c>
      <c r="BX54" s="17" t="s">
        <v>0</v>
      </c>
      <c r="BY54" s="18" t="s">
        <v>2</v>
      </c>
      <c r="BZ54" s="19" t="s">
        <v>3</v>
      </c>
      <c r="CA54" s="17" t="s">
        <v>0</v>
      </c>
      <c r="CB54" s="18" t="s">
        <v>2</v>
      </c>
      <c r="CC54" s="19" t="s">
        <v>3</v>
      </c>
      <c r="CD54" s="17" t="s">
        <v>0</v>
      </c>
      <c r="CE54" s="18" t="s">
        <v>2</v>
      </c>
      <c r="CF54" s="19" t="s">
        <v>3</v>
      </c>
      <c r="CG54" s="17" t="s">
        <v>0</v>
      </c>
      <c r="CH54" s="18" t="s">
        <v>2</v>
      </c>
      <c r="CI54" s="19" t="s">
        <v>3</v>
      </c>
      <c r="CJ54" s="17" t="s">
        <v>0</v>
      </c>
      <c r="CK54" s="18" t="s">
        <v>2</v>
      </c>
      <c r="CL54" s="19" t="s">
        <v>3</v>
      </c>
      <c r="CM54" s="17" t="s">
        <v>0</v>
      </c>
      <c r="CN54" s="18" t="s">
        <v>2</v>
      </c>
      <c r="CO54" s="19" t="s">
        <v>3</v>
      </c>
      <c r="CP54" s="17" t="s">
        <v>0</v>
      </c>
      <c r="CQ54" s="18" t="s">
        <v>2</v>
      </c>
      <c r="CR54" s="19" t="s">
        <v>3</v>
      </c>
      <c r="CS54" s="17" t="s">
        <v>0</v>
      </c>
      <c r="CT54" s="18" t="s">
        <v>2</v>
      </c>
      <c r="CU54" s="19" t="s">
        <v>3</v>
      </c>
      <c r="CV54" s="234" t="s">
        <v>27</v>
      </c>
      <c r="CW54" s="20" t="s">
        <v>2</v>
      </c>
      <c r="CX54" s="19" t="s">
        <v>3</v>
      </c>
      <c r="CY54" s="17" t="s">
        <v>0</v>
      </c>
      <c r="CZ54" s="18" t="s">
        <v>2</v>
      </c>
      <c r="DA54" s="19" t="s">
        <v>3</v>
      </c>
      <c r="DB54" s="17" t="s">
        <v>0</v>
      </c>
      <c r="DC54" s="18" t="s">
        <v>2</v>
      </c>
      <c r="DD54" s="19" t="s">
        <v>3</v>
      </c>
      <c r="DE54" s="17" t="s">
        <v>0</v>
      </c>
      <c r="DF54" s="18" t="s">
        <v>2</v>
      </c>
      <c r="DG54" s="19" t="s">
        <v>3</v>
      </c>
      <c r="DH54" s="17" t="s">
        <v>0</v>
      </c>
      <c r="DI54" s="18" t="s">
        <v>2</v>
      </c>
      <c r="DJ54" s="19" t="s">
        <v>3</v>
      </c>
      <c r="DK54" s="17" t="s">
        <v>0</v>
      </c>
      <c r="DL54" s="18" t="s">
        <v>2</v>
      </c>
      <c r="DM54" s="19" t="s">
        <v>3</v>
      </c>
      <c r="DN54" s="17" t="s">
        <v>0</v>
      </c>
      <c r="DO54" s="18" t="s">
        <v>2</v>
      </c>
      <c r="DP54" s="19" t="s">
        <v>3</v>
      </c>
      <c r="DQ54" s="17" t="s">
        <v>0</v>
      </c>
      <c r="DR54" s="18" t="s">
        <v>2</v>
      </c>
      <c r="DS54" s="19" t="s">
        <v>3</v>
      </c>
      <c r="DT54" s="17" t="s">
        <v>0</v>
      </c>
      <c r="DU54" s="18" t="s">
        <v>2</v>
      </c>
      <c r="DV54" s="19" t="s">
        <v>3</v>
      </c>
      <c r="DW54" s="17" t="s">
        <v>0</v>
      </c>
      <c r="DX54" s="18" t="s">
        <v>2</v>
      </c>
      <c r="DY54" s="19" t="s">
        <v>3</v>
      </c>
      <c r="DZ54" s="17" t="s">
        <v>0</v>
      </c>
      <c r="EA54" s="18" t="s">
        <v>2</v>
      </c>
      <c r="EB54" s="19" t="s">
        <v>3</v>
      </c>
      <c r="EC54" s="17" t="s">
        <v>0</v>
      </c>
      <c r="ED54" s="18" t="s">
        <v>2</v>
      </c>
      <c r="EE54" s="19" t="s">
        <v>3</v>
      </c>
      <c r="EF54" s="17" t="s">
        <v>0</v>
      </c>
      <c r="EG54" s="18" t="s">
        <v>2</v>
      </c>
      <c r="EH54" s="19" t="s">
        <v>3</v>
      </c>
      <c r="EI54" s="17" t="s">
        <v>0</v>
      </c>
      <c r="EJ54" s="18" t="s">
        <v>2</v>
      </c>
      <c r="EK54" s="19" t="s">
        <v>3</v>
      </c>
    </row>
    <row r="55" spans="1:141" ht="13.5" customHeight="1" x14ac:dyDescent="0.2">
      <c r="A55" s="246" t="s">
        <v>1</v>
      </c>
      <c r="B55" s="122">
        <v>431.5</v>
      </c>
      <c r="C55" s="123">
        <v>689.8</v>
      </c>
      <c r="D55" s="196">
        <v>186.7</v>
      </c>
      <c r="E55" s="122">
        <v>298.3</v>
      </c>
      <c r="F55" s="123">
        <v>306.5</v>
      </c>
      <c r="G55" s="196">
        <v>290.5</v>
      </c>
      <c r="H55" s="122">
        <v>362.2</v>
      </c>
      <c r="I55" s="123">
        <v>297.60000000000002</v>
      </c>
      <c r="J55" s="196">
        <v>423.4</v>
      </c>
      <c r="K55" s="122">
        <v>250.4</v>
      </c>
      <c r="L55" s="123">
        <v>257.10000000000002</v>
      </c>
      <c r="M55" s="196">
        <v>244</v>
      </c>
      <c r="N55" s="122">
        <v>169.6</v>
      </c>
      <c r="O55" s="124">
        <v>149.19999999999999</v>
      </c>
      <c r="P55" s="196">
        <v>188.9</v>
      </c>
      <c r="Q55" s="122">
        <v>217.1</v>
      </c>
      <c r="R55" s="124">
        <v>247.5</v>
      </c>
      <c r="S55" s="196">
        <v>188.1</v>
      </c>
      <c r="T55" s="122">
        <v>521.20000000000005</v>
      </c>
      <c r="U55" s="124">
        <v>509.4</v>
      </c>
      <c r="V55" s="196">
        <v>532.4</v>
      </c>
      <c r="W55" s="122">
        <v>239.2</v>
      </c>
      <c r="X55" s="124">
        <v>98.2</v>
      </c>
      <c r="Y55" s="196">
        <v>373.2</v>
      </c>
      <c r="Z55" s="122">
        <v>344.6</v>
      </c>
      <c r="AA55" s="124">
        <v>353.5</v>
      </c>
      <c r="AB55" s="196">
        <v>336.1</v>
      </c>
      <c r="AC55" s="122">
        <v>213.5</v>
      </c>
      <c r="AD55" s="124">
        <v>97.3</v>
      </c>
      <c r="AE55" s="196">
        <v>323.89999999999998</v>
      </c>
      <c r="AF55" s="122">
        <v>306.2</v>
      </c>
      <c r="AG55" s="124">
        <v>386.5</v>
      </c>
      <c r="AH55" s="196">
        <v>229.8</v>
      </c>
      <c r="AI55" s="122">
        <v>285.7</v>
      </c>
      <c r="AJ55" s="124">
        <v>266.39999999999998</v>
      </c>
      <c r="AK55" s="196">
        <v>304.2</v>
      </c>
      <c r="AL55" s="122">
        <v>280.39999999999998</v>
      </c>
      <c r="AM55" s="124">
        <v>239.6</v>
      </c>
      <c r="AN55" s="196">
        <v>319.3</v>
      </c>
      <c r="AO55" s="122">
        <v>312.7</v>
      </c>
      <c r="AP55" s="123">
        <v>246.6</v>
      </c>
      <c r="AQ55" s="196">
        <v>375.6</v>
      </c>
      <c r="AR55" s="124">
        <v>347.7</v>
      </c>
      <c r="AS55" s="124">
        <v>285.10000000000002</v>
      </c>
      <c r="AT55" s="306">
        <v>407.3</v>
      </c>
      <c r="AU55" s="124">
        <v>429.4</v>
      </c>
      <c r="AV55" s="124">
        <v>684.6</v>
      </c>
      <c r="AW55" s="306">
        <v>186.3</v>
      </c>
      <c r="AX55" s="124">
        <v>345.7</v>
      </c>
      <c r="AY55" s="124">
        <v>330.6</v>
      </c>
      <c r="AZ55" s="306">
        <v>360</v>
      </c>
      <c r="BA55" s="124">
        <v>345.8</v>
      </c>
      <c r="BB55" s="124">
        <v>425.2</v>
      </c>
      <c r="BC55" s="124">
        <v>270.10000000000002</v>
      </c>
      <c r="BD55" s="377">
        <v>595.70000000000005</v>
      </c>
      <c r="BE55" s="378">
        <v>537.20000000000005</v>
      </c>
      <c r="BF55" s="124">
        <v>651.5</v>
      </c>
      <c r="BG55" s="377">
        <v>484.4</v>
      </c>
      <c r="BH55" s="378">
        <v>472.8</v>
      </c>
      <c r="BI55" s="124">
        <v>495.5</v>
      </c>
      <c r="BJ55" s="122">
        <v>333.8</v>
      </c>
      <c r="BK55" s="124">
        <v>488.7</v>
      </c>
      <c r="BL55" s="196">
        <v>186.3</v>
      </c>
      <c r="BM55" s="122">
        <v>253.9</v>
      </c>
      <c r="BN55" s="124">
        <v>283.89999999999998</v>
      </c>
      <c r="BO55" s="196">
        <v>225.4</v>
      </c>
      <c r="BP55" s="239">
        <v>335.3</v>
      </c>
      <c r="BQ55" s="214">
        <v>348.4</v>
      </c>
      <c r="BR55" s="240">
        <v>322.8</v>
      </c>
      <c r="BS55" s="214"/>
      <c r="BT55" s="240"/>
      <c r="BU55" s="127">
        <v>18</v>
      </c>
      <c r="BV55" s="126">
        <v>14</v>
      </c>
      <c r="BW55" s="128">
        <v>4</v>
      </c>
      <c r="BX55" s="125">
        <v>12</v>
      </c>
      <c r="BY55" s="126">
        <v>6</v>
      </c>
      <c r="BZ55" s="128">
        <v>6</v>
      </c>
      <c r="CA55" s="125">
        <v>15</v>
      </c>
      <c r="CB55" s="126">
        <v>6</v>
      </c>
      <c r="CC55" s="128">
        <v>9</v>
      </c>
      <c r="CD55" s="125">
        <v>10</v>
      </c>
      <c r="CE55" s="126">
        <v>5</v>
      </c>
      <c r="CF55" s="128">
        <v>5</v>
      </c>
      <c r="CG55" s="125">
        <v>7</v>
      </c>
      <c r="CH55" s="127">
        <v>3</v>
      </c>
      <c r="CI55" s="128">
        <v>4</v>
      </c>
      <c r="CJ55" s="125">
        <v>9</v>
      </c>
      <c r="CK55" s="127">
        <v>5</v>
      </c>
      <c r="CL55" s="128">
        <v>4</v>
      </c>
      <c r="CM55" s="125">
        <v>21</v>
      </c>
      <c r="CN55" s="127">
        <v>10</v>
      </c>
      <c r="CO55" s="128">
        <v>11</v>
      </c>
      <c r="CP55" s="125">
        <v>10</v>
      </c>
      <c r="CQ55" s="127">
        <v>2</v>
      </c>
      <c r="CR55" s="128">
        <v>8</v>
      </c>
      <c r="CS55" s="125">
        <v>14</v>
      </c>
      <c r="CT55" s="127">
        <v>7</v>
      </c>
      <c r="CU55" s="128">
        <v>7</v>
      </c>
      <c r="CV55" s="125">
        <v>9</v>
      </c>
      <c r="CW55" s="127">
        <v>2</v>
      </c>
      <c r="CX55" s="128">
        <v>7</v>
      </c>
      <c r="CY55" s="125">
        <v>13</v>
      </c>
      <c r="CZ55" s="127">
        <v>8</v>
      </c>
      <c r="DA55" s="128">
        <v>5</v>
      </c>
      <c r="DB55" s="125">
        <v>11</v>
      </c>
      <c r="DC55" s="127">
        <v>5</v>
      </c>
      <c r="DD55" s="128">
        <v>6</v>
      </c>
      <c r="DE55" s="125">
        <v>12</v>
      </c>
      <c r="DF55" s="127">
        <v>5</v>
      </c>
      <c r="DG55" s="128">
        <v>7</v>
      </c>
      <c r="DH55" s="125">
        <v>13</v>
      </c>
      <c r="DI55" s="126">
        <v>5</v>
      </c>
      <c r="DJ55" s="128">
        <v>8</v>
      </c>
      <c r="DK55" s="127">
        <v>15</v>
      </c>
      <c r="DL55" s="127">
        <v>6</v>
      </c>
      <c r="DM55" s="127">
        <v>9</v>
      </c>
      <c r="DN55" s="232">
        <v>18</v>
      </c>
      <c r="DO55" s="208">
        <v>14</v>
      </c>
      <c r="DP55" s="229">
        <v>4</v>
      </c>
      <c r="DQ55" s="208">
        <v>15</v>
      </c>
      <c r="DR55" s="208">
        <v>7</v>
      </c>
      <c r="DS55" s="301">
        <v>8</v>
      </c>
      <c r="DT55" s="208">
        <v>15</v>
      </c>
      <c r="DU55" s="208">
        <v>9</v>
      </c>
      <c r="DV55" s="208">
        <v>6</v>
      </c>
      <c r="DW55" s="379">
        <v>25</v>
      </c>
      <c r="DX55" s="380">
        <v>11</v>
      </c>
      <c r="DY55" s="364">
        <v>14</v>
      </c>
      <c r="DZ55" s="379">
        <v>21</v>
      </c>
      <c r="EA55" s="380">
        <v>10</v>
      </c>
      <c r="EB55" s="364">
        <v>11</v>
      </c>
      <c r="EC55" s="23">
        <v>14</v>
      </c>
      <c r="ED55" s="23">
        <v>10</v>
      </c>
      <c r="EE55" s="364">
        <v>4</v>
      </c>
      <c r="EF55" s="23">
        <v>11</v>
      </c>
      <c r="EG55" s="23">
        <v>6</v>
      </c>
      <c r="EH55" s="23">
        <v>5</v>
      </c>
      <c r="EI55" s="232">
        <v>308</v>
      </c>
      <c r="EJ55" s="208">
        <v>156</v>
      </c>
      <c r="EK55" s="229">
        <v>152</v>
      </c>
    </row>
    <row r="56" spans="1:141" ht="13.5" customHeight="1" x14ac:dyDescent="0.2">
      <c r="A56" s="237" t="s">
        <v>5</v>
      </c>
      <c r="B56" s="122">
        <v>16.3</v>
      </c>
      <c r="C56" s="123">
        <v>11.2</v>
      </c>
      <c r="D56" s="196">
        <v>21.1</v>
      </c>
      <c r="E56" s="122">
        <v>11.3</v>
      </c>
      <c r="F56" s="123">
        <v>11.6</v>
      </c>
      <c r="G56" s="196">
        <v>10.9</v>
      </c>
      <c r="H56" s="122">
        <v>10.9</v>
      </c>
      <c r="I56" s="123">
        <v>11.3</v>
      </c>
      <c r="J56" s="196">
        <v>10.6</v>
      </c>
      <c r="K56" s="122">
        <v>11.3</v>
      </c>
      <c r="L56" s="123">
        <v>11.7</v>
      </c>
      <c r="M56" s="196">
        <v>11</v>
      </c>
      <c r="N56" s="122">
        <v>5.5</v>
      </c>
      <c r="O56" s="124">
        <v>11.3</v>
      </c>
      <c r="P56" s="196">
        <v>0</v>
      </c>
      <c r="Q56" s="122">
        <v>11</v>
      </c>
      <c r="R56" s="124">
        <v>11.4</v>
      </c>
      <c r="S56" s="196">
        <v>10.7</v>
      </c>
      <c r="T56" s="122">
        <v>11.4</v>
      </c>
      <c r="U56" s="124">
        <v>11.8</v>
      </c>
      <c r="V56" s="196">
        <v>11.1</v>
      </c>
      <c r="W56" s="122">
        <v>11</v>
      </c>
      <c r="X56" s="124">
        <v>11.4</v>
      </c>
      <c r="Y56" s="196">
        <v>10.7</v>
      </c>
      <c r="Z56" s="122">
        <v>22.9</v>
      </c>
      <c r="AA56" s="124">
        <v>11.8</v>
      </c>
      <c r="AB56" s="196">
        <v>33.299999999999997</v>
      </c>
      <c r="AC56" s="122">
        <v>22.2</v>
      </c>
      <c r="AD56" s="124">
        <v>22.8</v>
      </c>
      <c r="AE56" s="196">
        <v>21.5</v>
      </c>
      <c r="AF56" s="122">
        <v>0</v>
      </c>
      <c r="AG56" s="124">
        <v>0</v>
      </c>
      <c r="AH56" s="196">
        <v>0</v>
      </c>
      <c r="AI56" s="122">
        <v>18.399999999999999</v>
      </c>
      <c r="AJ56" s="124">
        <v>0</v>
      </c>
      <c r="AK56" s="196">
        <v>35.799999999999997</v>
      </c>
      <c r="AL56" s="122">
        <v>22.2</v>
      </c>
      <c r="AM56" s="124">
        <v>22.9</v>
      </c>
      <c r="AN56" s="196">
        <v>21.6</v>
      </c>
      <c r="AO56" s="122">
        <v>11.5</v>
      </c>
      <c r="AP56" s="123">
        <v>11.8</v>
      </c>
      <c r="AQ56" s="196">
        <v>11.2</v>
      </c>
      <c r="AR56" s="124">
        <v>5.6</v>
      </c>
      <c r="AS56" s="124">
        <v>0</v>
      </c>
      <c r="AT56" s="196">
        <v>10.9</v>
      </c>
      <c r="AU56" s="124">
        <v>17.3</v>
      </c>
      <c r="AV56" s="124">
        <v>23.7</v>
      </c>
      <c r="AW56" s="196">
        <v>11.2</v>
      </c>
      <c r="AX56" s="124">
        <v>5.6</v>
      </c>
      <c r="AY56" s="124">
        <v>0</v>
      </c>
      <c r="AZ56" s="196">
        <v>10.9</v>
      </c>
      <c r="BA56" s="124">
        <v>11.2</v>
      </c>
      <c r="BB56" s="124">
        <v>0</v>
      </c>
      <c r="BC56" s="124">
        <v>21.8</v>
      </c>
      <c r="BD56" s="122">
        <v>17.399999999999999</v>
      </c>
      <c r="BE56" s="124">
        <v>11.9</v>
      </c>
      <c r="BF56" s="124">
        <v>22.6</v>
      </c>
      <c r="BG56" s="122">
        <v>5.6</v>
      </c>
      <c r="BH56" s="124">
        <v>0</v>
      </c>
      <c r="BI56" s="124">
        <v>10.9</v>
      </c>
      <c r="BJ56" s="122">
        <v>23.2</v>
      </c>
      <c r="BK56" s="124">
        <v>35.799999999999997</v>
      </c>
      <c r="BL56" s="196">
        <v>11.3</v>
      </c>
      <c r="BM56" s="122">
        <v>22.5</v>
      </c>
      <c r="BN56" s="124">
        <v>11.5</v>
      </c>
      <c r="BO56" s="196">
        <v>32.9</v>
      </c>
      <c r="BP56" s="239">
        <v>13.3</v>
      </c>
      <c r="BQ56" s="214">
        <v>11.1</v>
      </c>
      <c r="BR56" s="240">
        <v>15.4</v>
      </c>
      <c r="BS56" s="214"/>
      <c r="BT56" s="240"/>
      <c r="BU56" s="127">
        <v>3</v>
      </c>
      <c r="BV56" s="126">
        <v>1</v>
      </c>
      <c r="BW56" s="128">
        <v>2</v>
      </c>
      <c r="BX56" s="125">
        <v>2</v>
      </c>
      <c r="BY56" s="126">
        <v>1</v>
      </c>
      <c r="BZ56" s="128">
        <v>1</v>
      </c>
      <c r="CA56" s="125">
        <v>2</v>
      </c>
      <c r="CB56" s="126">
        <v>1</v>
      </c>
      <c r="CC56" s="128">
        <v>1</v>
      </c>
      <c r="CD56" s="125">
        <v>2</v>
      </c>
      <c r="CE56" s="126">
        <v>1</v>
      </c>
      <c r="CF56" s="128">
        <v>1</v>
      </c>
      <c r="CG56" s="125">
        <v>1</v>
      </c>
      <c r="CH56" s="127">
        <v>1</v>
      </c>
      <c r="CI56" s="128">
        <v>0</v>
      </c>
      <c r="CJ56" s="125">
        <v>2</v>
      </c>
      <c r="CK56" s="127">
        <v>1</v>
      </c>
      <c r="CL56" s="128">
        <v>1</v>
      </c>
      <c r="CM56" s="125">
        <v>2</v>
      </c>
      <c r="CN56" s="127">
        <v>1</v>
      </c>
      <c r="CO56" s="128">
        <v>1</v>
      </c>
      <c r="CP56" s="125">
        <v>2</v>
      </c>
      <c r="CQ56" s="127">
        <v>1</v>
      </c>
      <c r="CR56" s="128">
        <v>1</v>
      </c>
      <c r="CS56" s="125">
        <v>4</v>
      </c>
      <c r="CT56" s="127">
        <v>1</v>
      </c>
      <c r="CU56" s="128">
        <v>3</v>
      </c>
      <c r="CV56" s="125">
        <v>4</v>
      </c>
      <c r="CW56" s="127">
        <v>2</v>
      </c>
      <c r="CX56" s="128">
        <v>2</v>
      </c>
      <c r="CY56" s="125">
        <v>0</v>
      </c>
      <c r="CZ56" s="127">
        <v>0</v>
      </c>
      <c r="DA56" s="128">
        <v>0</v>
      </c>
      <c r="DB56" s="125">
        <v>3</v>
      </c>
      <c r="DC56" s="127">
        <v>0</v>
      </c>
      <c r="DD56" s="128">
        <v>3</v>
      </c>
      <c r="DE56" s="125">
        <v>4</v>
      </c>
      <c r="DF56" s="127">
        <v>2</v>
      </c>
      <c r="DG56" s="128">
        <v>2</v>
      </c>
      <c r="DH56" s="125">
        <v>2</v>
      </c>
      <c r="DI56" s="126">
        <v>1</v>
      </c>
      <c r="DJ56" s="128">
        <v>1</v>
      </c>
      <c r="DK56" s="127">
        <v>1</v>
      </c>
      <c r="DL56" s="127">
        <v>0</v>
      </c>
      <c r="DM56" s="127">
        <v>1</v>
      </c>
      <c r="DN56" s="232">
        <v>3</v>
      </c>
      <c r="DO56" s="208">
        <v>2</v>
      </c>
      <c r="DP56" s="229">
        <v>1</v>
      </c>
      <c r="DQ56" s="208">
        <v>1</v>
      </c>
      <c r="DR56" s="208">
        <v>0</v>
      </c>
      <c r="DS56" s="229">
        <v>1</v>
      </c>
      <c r="DT56" s="208">
        <v>2</v>
      </c>
      <c r="DU56" s="208">
        <v>0</v>
      </c>
      <c r="DV56" s="208">
        <v>2</v>
      </c>
      <c r="DW56" s="381">
        <v>3</v>
      </c>
      <c r="DX56" s="23">
        <v>1</v>
      </c>
      <c r="DY56" s="302">
        <v>2</v>
      </c>
      <c r="DZ56" s="381">
        <v>1</v>
      </c>
      <c r="EA56" s="23">
        <v>0</v>
      </c>
      <c r="EB56" s="302">
        <v>1</v>
      </c>
      <c r="EC56" s="23">
        <v>4</v>
      </c>
      <c r="ED56" s="23">
        <v>3</v>
      </c>
      <c r="EE56" s="302">
        <v>1</v>
      </c>
      <c r="EF56" s="23">
        <v>4</v>
      </c>
      <c r="EG56" s="23">
        <v>1</v>
      </c>
      <c r="EH56" s="23">
        <v>3</v>
      </c>
      <c r="EI56" s="232">
        <v>52</v>
      </c>
      <c r="EJ56" s="208">
        <v>21</v>
      </c>
      <c r="EK56" s="229">
        <v>31</v>
      </c>
    </row>
    <row r="57" spans="1:141" ht="13.5" customHeight="1" x14ac:dyDescent="0.2">
      <c r="A57" s="237" t="s">
        <v>4</v>
      </c>
      <c r="B57" s="122">
        <v>0</v>
      </c>
      <c r="C57" s="123">
        <v>0</v>
      </c>
      <c r="D57" s="196">
        <v>0</v>
      </c>
      <c r="E57" s="122">
        <v>4.0999999999999996</v>
      </c>
      <c r="F57" s="123">
        <v>8.4</v>
      </c>
      <c r="G57" s="196">
        <v>0</v>
      </c>
      <c r="H57" s="122">
        <v>11.9</v>
      </c>
      <c r="I57" s="123">
        <v>8.1</v>
      </c>
      <c r="J57" s="196">
        <v>15.4</v>
      </c>
      <c r="K57" s="122">
        <v>12.3</v>
      </c>
      <c r="L57" s="123">
        <v>0</v>
      </c>
      <c r="M57" s="196">
        <v>23.9</v>
      </c>
      <c r="N57" s="122">
        <v>4</v>
      </c>
      <c r="O57" s="124">
        <v>8.1</v>
      </c>
      <c r="P57" s="196">
        <v>0</v>
      </c>
      <c r="Q57" s="122">
        <v>7.9</v>
      </c>
      <c r="R57" s="124">
        <v>16.3</v>
      </c>
      <c r="S57" s="196">
        <v>0</v>
      </c>
      <c r="T57" s="122">
        <v>0</v>
      </c>
      <c r="U57" s="124">
        <v>0</v>
      </c>
      <c r="V57" s="196">
        <v>0</v>
      </c>
      <c r="W57" s="122">
        <v>4</v>
      </c>
      <c r="X57" s="124">
        <v>8.1999999999999993</v>
      </c>
      <c r="Y57" s="196">
        <v>0</v>
      </c>
      <c r="Z57" s="122">
        <v>8.1999999999999993</v>
      </c>
      <c r="AA57" s="124">
        <v>16.899999999999999</v>
      </c>
      <c r="AB57" s="196">
        <v>0</v>
      </c>
      <c r="AC57" s="122">
        <v>4</v>
      </c>
      <c r="AD57" s="124">
        <v>8.1999999999999993</v>
      </c>
      <c r="AE57" s="196">
        <v>0</v>
      </c>
      <c r="AF57" s="122">
        <v>8</v>
      </c>
      <c r="AG57" s="124">
        <v>8.1999999999999993</v>
      </c>
      <c r="AH57" s="196">
        <v>7.8</v>
      </c>
      <c r="AI57" s="122">
        <v>8.8000000000000007</v>
      </c>
      <c r="AJ57" s="124">
        <v>0</v>
      </c>
      <c r="AK57" s="196">
        <v>17.2</v>
      </c>
      <c r="AL57" s="122">
        <v>4</v>
      </c>
      <c r="AM57" s="124">
        <v>0</v>
      </c>
      <c r="AN57" s="196">
        <v>7.8</v>
      </c>
      <c r="AO57" s="122">
        <v>8.3000000000000007</v>
      </c>
      <c r="AP57" s="123">
        <v>0</v>
      </c>
      <c r="AQ57" s="196">
        <v>16.100000000000001</v>
      </c>
      <c r="AR57" s="124">
        <v>12</v>
      </c>
      <c r="AS57" s="124">
        <v>0</v>
      </c>
      <c r="AT57" s="196">
        <v>23.4</v>
      </c>
      <c r="AU57" s="124">
        <v>0</v>
      </c>
      <c r="AV57" s="124">
        <v>0</v>
      </c>
      <c r="AW57" s="196">
        <v>0</v>
      </c>
      <c r="AX57" s="124">
        <v>8.1</v>
      </c>
      <c r="AY57" s="124">
        <v>0</v>
      </c>
      <c r="AZ57" s="196">
        <v>15.7</v>
      </c>
      <c r="BA57" s="124">
        <v>4</v>
      </c>
      <c r="BB57" s="124">
        <v>8.3000000000000007</v>
      </c>
      <c r="BC57" s="124">
        <v>0</v>
      </c>
      <c r="BD57" s="122">
        <v>4.2</v>
      </c>
      <c r="BE57" s="124">
        <v>0</v>
      </c>
      <c r="BF57" s="124">
        <v>8.1</v>
      </c>
      <c r="BG57" s="122">
        <v>4</v>
      </c>
      <c r="BH57" s="124">
        <v>8.3000000000000007</v>
      </c>
      <c r="BI57" s="124">
        <v>0</v>
      </c>
      <c r="BJ57" s="122">
        <v>12.6</v>
      </c>
      <c r="BK57" s="124">
        <v>17.2</v>
      </c>
      <c r="BL57" s="196">
        <v>8.1</v>
      </c>
      <c r="BM57" s="122">
        <v>4.0999999999999996</v>
      </c>
      <c r="BN57" s="124">
        <v>0</v>
      </c>
      <c r="BO57" s="196">
        <v>7.9</v>
      </c>
      <c r="BP57" s="239">
        <v>6.1</v>
      </c>
      <c r="BQ57" s="214">
        <v>5.3</v>
      </c>
      <c r="BR57" s="240">
        <v>6.8</v>
      </c>
      <c r="BS57" s="214"/>
      <c r="BT57" s="240"/>
      <c r="BU57" s="127">
        <v>0</v>
      </c>
      <c r="BV57" s="126">
        <v>0</v>
      </c>
      <c r="BW57" s="128">
        <v>0</v>
      </c>
      <c r="BX57" s="125">
        <v>1</v>
      </c>
      <c r="BY57" s="126">
        <v>1</v>
      </c>
      <c r="BZ57" s="128">
        <v>0</v>
      </c>
      <c r="CA57" s="125">
        <v>3</v>
      </c>
      <c r="CB57" s="126">
        <v>1</v>
      </c>
      <c r="CC57" s="128">
        <v>2</v>
      </c>
      <c r="CD57" s="125">
        <v>3</v>
      </c>
      <c r="CE57" s="126">
        <v>0</v>
      </c>
      <c r="CF57" s="128">
        <v>3</v>
      </c>
      <c r="CG57" s="125">
        <v>1</v>
      </c>
      <c r="CH57" s="127">
        <v>1</v>
      </c>
      <c r="CI57" s="128">
        <v>0</v>
      </c>
      <c r="CJ57" s="125">
        <v>2</v>
      </c>
      <c r="CK57" s="127">
        <v>2</v>
      </c>
      <c r="CL57" s="128">
        <v>0</v>
      </c>
      <c r="CM57" s="125">
        <v>0</v>
      </c>
      <c r="CN57" s="127">
        <v>0</v>
      </c>
      <c r="CO57" s="128">
        <v>0</v>
      </c>
      <c r="CP57" s="125">
        <v>1</v>
      </c>
      <c r="CQ57" s="127">
        <v>1</v>
      </c>
      <c r="CR57" s="128">
        <v>0</v>
      </c>
      <c r="CS57" s="125">
        <v>2</v>
      </c>
      <c r="CT57" s="127">
        <v>2</v>
      </c>
      <c r="CU57" s="128">
        <v>0</v>
      </c>
      <c r="CV57" s="125">
        <v>1</v>
      </c>
      <c r="CW57" s="127">
        <v>1</v>
      </c>
      <c r="CX57" s="128">
        <v>0</v>
      </c>
      <c r="CY57" s="125">
        <v>2</v>
      </c>
      <c r="CZ57" s="127">
        <v>1</v>
      </c>
      <c r="DA57" s="128">
        <v>1</v>
      </c>
      <c r="DB57" s="125">
        <v>2</v>
      </c>
      <c r="DC57" s="127">
        <v>0</v>
      </c>
      <c r="DD57" s="128">
        <v>2</v>
      </c>
      <c r="DE57" s="125">
        <v>1</v>
      </c>
      <c r="DF57" s="127">
        <v>0</v>
      </c>
      <c r="DG57" s="128">
        <v>1</v>
      </c>
      <c r="DH57" s="125">
        <v>2</v>
      </c>
      <c r="DI57" s="126">
        <v>0</v>
      </c>
      <c r="DJ57" s="128">
        <v>2</v>
      </c>
      <c r="DK57" s="127">
        <v>3</v>
      </c>
      <c r="DL57" s="127">
        <v>0</v>
      </c>
      <c r="DM57" s="127">
        <v>3</v>
      </c>
      <c r="DN57" s="232">
        <v>0</v>
      </c>
      <c r="DO57" s="208">
        <v>0</v>
      </c>
      <c r="DP57" s="229">
        <v>0</v>
      </c>
      <c r="DQ57" s="208">
        <v>2</v>
      </c>
      <c r="DR57" s="208">
        <v>0</v>
      </c>
      <c r="DS57" s="229">
        <v>2</v>
      </c>
      <c r="DT57" s="208">
        <v>1</v>
      </c>
      <c r="DU57" s="208">
        <v>1</v>
      </c>
      <c r="DV57" s="208">
        <v>0</v>
      </c>
      <c r="DW57" s="381">
        <v>1</v>
      </c>
      <c r="DX57" s="23">
        <v>0</v>
      </c>
      <c r="DY57" s="302">
        <v>1</v>
      </c>
      <c r="DZ57" s="381">
        <v>1</v>
      </c>
      <c r="EA57" s="23">
        <v>1</v>
      </c>
      <c r="EB57" s="302">
        <v>0</v>
      </c>
      <c r="EC57" s="23">
        <v>3</v>
      </c>
      <c r="ED57" s="23">
        <v>2</v>
      </c>
      <c r="EE57" s="302">
        <v>1</v>
      </c>
      <c r="EF57" s="23">
        <v>1</v>
      </c>
      <c r="EG57" s="23">
        <v>0</v>
      </c>
      <c r="EH57" s="23">
        <v>1</v>
      </c>
      <c r="EI57" s="232">
        <v>33</v>
      </c>
      <c r="EJ57" s="208">
        <v>14</v>
      </c>
      <c r="EK57" s="229">
        <v>19</v>
      </c>
    </row>
    <row r="58" spans="1:141" ht="13.5" customHeight="1" x14ac:dyDescent="0.2">
      <c r="A58" s="237" t="s">
        <v>6</v>
      </c>
      <c r="B58" s="122">
        <v>11.9</v>
      </c>
      <c r="C58" s="123">
        <v>0</v>
      </c>
      <c r="D58" s="196">
        <v>23.4</v>
      </c>
      <c r="E58" s="122">
        <v>4.0999999999999996</v>
      </c>
      <c r="F58" s="123">
        <v>0</v>
      </c>
      <c r="G58" s="196">
        <v>8</v>
      </c>
      <c r="H58" s="122">
        <v>11.9</v>
      </c>
      <c r="I58" s="123">
        <v>8.1</v>
      </c>
      <c r="J58" s="196">
        <v>15.6</v>
      </c>
      <c r="K58" s="122">
        <v>16.399999999999999</v>
      </c>
      <c r="L58" s="123">
        <v>8.3000000000000007</v>
      </c>
      <c r="M58" s="196">
        <v>24.1</v>
      </c>
      <c r="N58" s="122">
        <v>19.8</v>
      </c>
      <c r="O58" s="124">
        <v>16.100000000000001</v>
      </c>
      <c r="P58" s="196">
        <v>23.3</v>
      </c>
      <c r="Q58" s="122">
        <v>7.9</v>
      </c>
      <c r="R58" s="124">
        <v>16.100000000000001</v>
      </c>
      <c r="S58" s="196">
        <v>0</v>
      </c>
      <c r="T58" s="122">
        <v>4.0999999999999996</v>
      </c>
      <c r="U58" s="124">
        <v>0</v>
      </c>
      <c r="V58" s="196">
        <v>8</v>
      </c>
      <c r="W58" s="122">
        <v>7.9</v>
      </c>
      <c r="X58" s="124">
        <v>0</v>
      </c>
      <c r="Y58" s="196">
        <v>15.5</v>
      </c>
      <c r="Z58" s="122">
        <v>4.0999999999999996</v>
      </c>
      <c r="AA58" s="124">
        <v>0</v>
      </c>
      <c r="AB58" s="196">
        <v>8</v>
      </c>
      <c r="AC58" s="122">
        <v>3.9</v>
      </c>
      <c r="AD58" s="124">
        <v>0</v>
      </c>
      <c r="AE58" s="196">
        <v>7.7</v>
      </c>
      <c r="AF58" s="122">
        <v>7.8</v>
      </c>
      <c r="AG58" s="124">
        <v>8</v>
      </c>
      <c r="AH58" s="196">
        <v>7.7</v>
      </c>
      <c r="AI58" s="122">
        <v>4.3</v>
      </c>
      <c r="AJ58" s="124">
        <v>0</v>
      </c>
      <c r="AK58" s="196">
        <v>8.5</v>
      </c>
      <c r="AL58" s="122">
        <v>7.8</v>
      </c>
      <c r="AM58" s="124">
        <v>15.9</v>
      </c>
      <c r="AN58" s="196">
        <v>0</v>
      </c>
      <c r="AO58" s="122">
        <v>4</v>
      </c>
      <c r="AP58" s="123">
        <v>0</v>
      </c>
      <c r="AQ58" s="196">
        <v>7.9</v>
      </c>
      <c r="AR58" s="124">
        <v>7.8</v>
      </c>
      <c r="AS58" s="124">
        <v>7.9</v>
      </c>
      <c r="AT58" s="196">
        <v>7.6</v>
      </c>
      <c r="AU58" s="124">
        <v>16.100000000000001</v>
      </c>
      <c r="AV58" s="124">
        <v>8.1999999999999993</v>
      </c>
      <c r="AW58" s="196">
        <v>23.6</v>
      </c>
      <c r="AX58" s="124">
        <v>15.5</v>
      </c>
      <c r="AY58" s="124">
        <v>0</v>
      </c>
      <c r="AZ58" s="196">
        <v>30.4</v>
      </c>
      <c r="BA58" s="124">
        <v>3.9</v>
      </c>
      <c r="BB58" s="124">
        <v>0</v>
      </c>
      <c r="BC58" s="124">
        <v>7.6</v>
      </c>
      <c r="BD58" s="122">
        <v>4</v>
      </c>
      <c r="BE58" s="124">
        <v>8.1999999999999993</v>
      </c>
      <c r="BF58" s="124">
        <v>0</v>
      </c>
      <c r="BG58" s="122">
        <v>11.6</v>
      </c>
      <c r="BH58" s="124">
        <v>15.8</v>
      </c>
      <c r="BI58" s="124">
        <v>7.6</v>
      </c>
      <c r="BJ58" s="122">
        <v>8</v>
      </c>
      <c r="BK58" s="124">
        <v>16.3</v>
      </c>
      <c r="BL58" s="196">
        <v>0</v>
      </c>
      <c r="BM58" s="122">
        <v>11.6</v>
      </c>
      <c r="BN58" s="124">
        <v>7.9</v>
      </c>
      <c r="BO58" s="196">
        <v>15.1</v>
      </c>
      <c r="BP58" s="239">
        <v>8.9</v>
      </c>
      <c r="BQ58" s="214">
        <v>6.3</v>
      </c>
      <c r="BR58" s="240">
        <v>11.4</v>
      </c>
      <c r="BS58" s="214"/>
      <c r="BT58" s="240"/>
      <c r="BU58" s="127">
        <v>3</v>
      </c>
      <c r="BV58" s="126">
        <v>0</v>
      </c>
      <c r="BW58" s="128">
        <v>3</v>
      </c>
      <c r="BX58" s="125">
        <v>1</v>
      </c>
      <c r="BY58" s="126">
        <v>0</v>
      </c>
      <c r="BZ58" s="128">
        <v>1</v>
      </c>
      <c r="CA58" s="125">
        <v>3</v>
      </c>
      <c r="CB58" s="126">
        <v>1</v>
      </c>
      <c r="CC58" s="128">
        <v>2</v>
      </c>
      <c r="CD58" s="125">
        <v>4</v>
      </c>
      <c r="CE58" s="126">
        <v>1</v>
      </c>
      <c r="CF58" s="128">
        <v>3</v>
      </c>
      <c r="CG58" s="125">
        <v>5</v>
      </c>
      <c r="CH58" s="127">
        <v>2</v>
      </c>
      <c r="CI58" s="128">
        <v>3</v>
      </c>
      <c r="CJ58" s="125">
        <v>2</v>
      </c>
      <c r="CK58" s="127">
        <v>2</v>
      </c>
      <c r="CL58" s="128">
        <v>0</v>
      </c>
      <c r="CM58" s="125">
        <v>1</v>
      </c>
      <c r="CN58" s="127">
        <v>0</v>
      </c>
      <c r="CO58" s="128">
        <v>1</v>
      </c>
      <c r="CP58" s="125">
        <v>2</v>
      </c>
      <c r="CQ58" s="127">
        <v>0</v>
      </c>
      <c r="CR58" s="128">
        <v>2</v>
      </c>
      <c r="CS58" s="125">
        <v>1</v>
      </c>
      <c r="CT58" s="127">
        <v>0</v>
      </c>
      <c r="CU58" s="128">
        <v>1</v>
      </c>
      <c r="CV58" s="125">
        <v>1</v>
      </c>
      <c r="CW58" s="127">
        <v>0</v>
      </c>
      <c r="CX58" s="128">
        <v>1</v>
      </c>
      <c r="CY58" s="125">
        <v>2</v>
      </c>
      <c r="CZ58" s="127">
        <v>1</v>
      </c>
      <c r="DA58" s="128">
        <v>1</v>
      </c>
      <c r="DB58" s="125">
        <v>1</v>
      </c>
      <c r="DC58" s="127">
        <v>0</v>
      </c>
      <c r="DD58" s="128">
        <v>1</v>
      </c>
      <c r="DE58" s="125">
        <v>2</v>
      </c>
      <c r="DF58" s="127">
        <v>2</v>
      </c>
      <c r="DG58" s="128">
        <v>0</v>
      </c>
      <c r="DH58" s="125">
        <v>1</v>
      </c>
      <c r="DI58" s="126">
        <v>0</v>
      </c>
      <c r="DJ58" s="128">
        <v>1</v>
      </c>
      <c r="DK58" s="127">
        <v>2</v>
      </c>
      <c r="DL58" s="127">
        <v>1</v>
      </c>
      <c r="DM58" s="127">
        <v>1</v>
      </c>
      <c r="DN58" s="232">
        <v>4</v>
      </c>
      <c r="DO58" s="208">
        <v>1</v>
      </c>
      <c r="DP58" s="229">
        <v>3</v>
      </c>
      <c r="DQ58" s="208">
        <v>4</v>
      </c>
      <c r="DR58" s="208">
        <v>0</v>
      </c>
      <c r="DS58" s="229">
        <v>4</v>
      </c>
      <c r="DT58" s="208">
        <v>1</v>
      </c>
      <c r="DU58" s="208">
        <v>0</v>
      </c>
      <c r="DV58" s="208">
        <v>1</v>
      </c>
      <c r="DW58" s="381">
        <v>1</v>
      </c>
      <c r="DX58" s="23">
        <v>1</v>
      </c>
      <c r="DY58" s="302">
        <v>0</v>
      </c>
      <c r="DZ58" s="381">
        <v>3</v>
      </c>
      <c r="EA58" s="23">
        <v>2</v>
      </c>
      <c r="EB58" s="302">
        <v>1</v>
      </c>
      <c r="EC58" s="23">
        <v>2</v>
      </c>
      <c r="ED58" s="23">
        <v>2</v>
      </c>
      <c r="EE58" s="302">
        <v>0</v>
      </c>
      <c r="EF58" s="23">
        <v>3</v>
      </c>
      <c r="EG58" s="23">
        <v>1</v>
      </c>
      <c r="EH58" s="23">
        <v>2</v>
      </c>
      <c r="EI58" s="232">
        <v>49</v>
      </c>
      <c r="EJ58" s="208">
        <v>17</v>
      </c>
      <c r="EK58" s="229">
        <v>32</v>
      </c>
    </row>
    <row r="59" spans="1:141" ht="13.5" customHeight="1" x14ac:dyDescent="0.2">
      <c r="A59" s="237" t="s">
        <v>7</v>
      </c>
      <c r="B59" s="122">
        <v>29.3</v>
      </c>
      <c r="C59" s="123">
        <v>8.6</v>
      </c>
      <c r="D59" s="196">
        <v>49.1</v>
      </c>
      <c r="E59" s="122">
        <v>17.3</v>
      </c>
      <c r="F59" s="123">
        <v>0</v>
      </c>
      <c r="G59" s="196">
        <v>33.799999999999997</v>
      </c>
      <c r="H59" s="122">
        <v>25.1</v>
      </c>
      <c r="I59" s="123">
        <v>17.100000000000001</v>
      </c>
      <c r="J59" s="196">
        <v>32.700000000000003</v>
      </c>
      <c r="K59" s="122">
        <v>51.9</v>
      </c>
      <c r="L59" s="123">
        <v>26.5</v>
      </c>
      <c r="M59" s="196">
        <v>76.099999999999994</v>
      </c>
      <c r="N59" s="122">
        <v>41.9</v>
      </c>
      <c r="O59" s="124">
        <v>34.299999999999997</v>
      </c>
      <c r="P59" s="196">
        <v>49.1</v>
      </c>
      <c r="Q59" s="122">
        <v>33.5</v>
      </c>
      <c r="R59" s="124">
        <v>0</v>
      </c>
      <c r="S59" s="196">
        <v>65.5</v>
      </c>
      <c r="T59" s="122">
        <v>30.3</v>
      </c>
      <c r="U59" s="124">
        <v>8.9</v>
      </c>
      <c r="V59" s="196">
        <v>50.8</v>
      </c>
      <c r="W59" s="122">
        <v>29.3</v>
      </c>
      <c r="X59" s="124">
        <v>8.6</v>
      </c>
      <c r="Y59" s="196">
        <v>49.2</v>
      </c>
      <c r="Z59" s="122">
        <v>39</v>
      </c>
      <c r="AA59" s="124">
        <v>17.7</v>
      </c>
      <c r="AB59" s="196">
        <v>59.3</v>
      </c>
      <c r="AC59" s="122">
        <v>58.7</v>
      </c>
      <c r="AD59" s="124">
        <v>25.7</v>
      </c>
      <c r="AE59" s="196">
        <v>90.2</v>
      </c>
      <c r="AF59" s="122">
        <v>41.8</v>
      </c>
      <c r="AG59" s="124">
        <v>25.7</v>
      </c>
      <c r="AH59" s="196">
        <v>57.3</v>
      </c>
      <c r="AI59" s="122">
        <v>55.6</v>
      </c>
      <c r="AJ59" s="124">
        <v>37.9</v>
      </c>
      <c r="AK59" s="196">
        <v>72.5</v>
      </c>
      <c r="AL59" s="122">
        <v>25.1</v>
      </c>
      <c r="AM59" s="124">
        <v>25.7</v>
      </c>
      <c r="AN59" s="196">
        <v>24.6</v>
      </c>
      <c r="AO59" s="122">
        <v>8.6999999999999993</v>
      </c>
      <c r="AP59" s="123">
        <v>8.9</v>
      </c>
      <c r="AQ59" s="196">
        <v>8.5</v>
      </c>
      <c r="AR59" s="124">
        <v>25.1</v>
      </c>
      <c r="AS59" s="124">
        <v>17.2</v>
      </c>
      <c r="AT59" s="196">
        <v>32.799999999999997</v>
      </c>
      <c r="AU59" s="124">
        <v>30.3</v>
      </c>
      <c r="AV59" s="124">
        <v>8.9</v>
      </c>
      <c r="AW59" s="196">
        <v>50.8</v>
      </c>
      <c r="AX59" s="124">
        <v>50.3</v>
      </c>
      <c r="AY59" s="124">
        <v>25.7</v>
      </c>
      <c r="AZ59" s="196">
        <v>73.7</v>
      </c>
      <c r="BA59" s="124">
        <v>29.3</v>
      </c>
      <c r="BB59" s="124">
        <v>34.299999999999997</v>
      </c>
      <c r="BC59" s="124">
        <v>24.5</v>
      </c>
      <c r="BD59" s="122">
        <v>47.5</v>
      </c>
      <c r="BE59" s="124">
        <v>17.7</v>
      </c>
      <c r="BF59" s="124">
        <v>75.900000000000006</v>
      </c>
      <c r="BG59" s="122">
        <v>16.7</v>
      </c>
      <c r="BH59" s="124">
        <v>8.5</v>
      </c>
      <c r="BI59" s="124">
        <v>24.5</v>
      </c>
      <c r="BJ59" s="122">
        <v>30.1</v>
      </c>
      <c r="BK59" s="124">
        <v>8.8000000000000007</v>
      </c>
      <c r="BL59" s="196">
        <v>50.5</v>
      </c>
      <c r="BM59" s="122">
        <v>24.9</v>
      </c>
      <c r="BN59" s="124">
        <v>17</v>
      </c>
      <c r="BO59" s="196">
        <v>32.5</v>
      </c>
      <c r="BP59" s="239">
        <v>33.6</v>
      </c>
      <c r="BQ59" s="214">
        <v>17.399999999999999</v>
      </c>
      <c r="BR59" s="240">
        <v>49.1</v>
      </c>
      <c r="BS59" s="214"/>
      <c r="BT59" s="240"/>
      <c r="BU59" s="127">
        <v>7</v>
      </c>
      <c r="BV59" s="126">
        <v>1</v>
      </c>
      <c r="BW59" s="128">
        <v>6</v>
      </c>
      <c r="BX59" s="125">
        <v>4</v>
      </c>
      <c r="BY59" s="126">
        <v>0</v>
      </c>
      <c r="BZ59" s="128">
        <v>4</v>
      </c>
      <c r="CA59" s="125">
        <v>6</v>
      </c>
      <c r="CB59" s="126">
        <v>2</v>
      </c>
      <c r="CC59" s="128">
        <v>4</v>
      </c>
      <c r="CD59" s="125">
        <v>12</v>
      </c>
      <c r="CE59" s="126">
        <v>3</v>
      </c>
      <c r="CF59" s="128">
        <v>9</v>
      </c>
      <c r="CG59" s="125">
        <v>10</v>
      </c>
      <c r="CH59" s="127">
        <v>4</v>
      </c>
      <c r="CI59" s="128">
        <v>6</v>
      </c>
      <c r="CJ59" s="125">
        <v>8</v>
      </c>
      <c r="CK59" s="127">
        <v>0</v>
      </c>
      <c r="CL59" s="128">
        <v>8</v>
      </c>
      <c r="CM59" s="125">
        <v>7</v>
      </c>
      <c r="CN59" s="127">
        <v>1</v>
      </c>
      <c r="CO59" s="128">
        <v>6</v>
      </c>
      <c r="CP59" s="125">
        <v>7</v>
      </c>
      <c r="CQ59" s="127">
        <v>1</v>
      </c>
      <c r="CR59" s="128">
        <v>6</v>
      </c>
      <c r="CS59" s="125">
        <v>9</v>
      </c>
      <c r="CT59" s="127">
        <v>2</v>
      </c>
      <c r="CU59" s="128">
        <v>7</v>
      </c>
      <c r="CV59" s="125">
        <v>14</v>
      </c>
      <c r="CW59" s="127">
        <v>3</v>
      </c>
      <c r="CX59" s="128">
        <v>11</v>
      </c>
      <c r="CY59" s="125">
        <v>10</v>
      </c>
      <c r="CZ59" s="127">
        <v>3</v>
      </c>
      <c r="DA59" s="128">
        <v>7</v>
      </c>
      <c r="DB59" s="125">
        <v>12</v>
      </c>
      <c r="DC59" s="127">
        <v>4</v>
      </c>
      <c r="DD59" s="128">
        <v>8</v>
      </c>
      <c r="DE59" s="125">
        <v>6</v>
      </c>
      <c r="DF59" s="127">
        <v>3</v>
      </c>
      <c r="DG59" s="128">
        <v>3</v>
      </c>
      <c r="DH59" s="125">
        <v>2</v>
      </c>
      <c r="DI59" s="126">
        <v>1</v>
      </c>
      <c r="DJ59" s="128">
        <v>1</v>
      </c>
      <c r="DK59" s="127">
        <v>6</v>
      </c>
      <c r="DL59" s="127">
        <v>2</v>
      </c>
      <c r="DM59" s="127">
        <v>4</v>
      </c>
      <c r="DN59" s="232">
        <v>7</v>
      </c>
      <c r="DO59" s="208">
        <v>1</v>
      </c>
      <c r="DP59" s="229">
        <v>6</v>
      </c>
      <c r="DQ59" s="208">
        <v>12</v>
      </c>
      <c r="DR59" s="208">
        <v>3</v>
      </c>
      <c r="DS59" s="229">
        <v>9</v>
      </c>
      <c r="DT59" s="208">
        <v>7</v>
      </c>
      <c r="DU59" s="208">
        <v>4</v>
      </c>
      <c r="DV59" s="208">
        <v>3</v>
      </c>
      <c r="DW59" s="381">
        <v>11</v>
      </c>
      <c r="DX59" s="23">
        <v>2</v>
      </c>
      <c r="DY59" s="302">
        <v>9</v>
      </c>
      <c r="DZ59" s="381">
        <v>4</v>
      </c>
      <c r="EA59" s="23">
        <v>1</v>
      </c>
      <c r="EB59" s="302">
        <v>3</v>
      </c>
      <c r="EC59" s="23">
        <v>7</v>
      </c>
      <c r="ED59" s="23">
        <v>1</v>
      </c>
      <c r="EE59" s="302">
        <v>6</v>
      </c>
      <c r="EF59" s="23">
        <v>6</v>
      </c>
      <c r="EG59" s="23">
        <v>2</v>
      </c>
      <c r="EH59" s="23">
        <v>4</v>
      </c>
      <c r="EI59" s="232">
        <v>174</v>
      </c>
      <c r="EJ59" s="208">
        <v>44</v>
      </c>
      <c r="EK59" s="229">
        <v>130</v>
      </c>
    </row>
    <row r="60" spans="1:141" ht="13.5" customHeight="1" x14ac:dyDescent="0.2">
      <c r="A60" s="237" t="s">
        <v>8</v>
      </c>
      <c r="B60" s="122">
        <v>72.2</v>
      </c>
      <c r="C60" s="123">
        <v>55.8</v>
      </c>
      <c r="D60" s="196">
        <v>88.2</v>
      </c>
      <c r="E60" s="122">
        <v>92.5</v>
      </c>
      <c r="F60" s="123">
        <v>43.3</v>
      </c>
      <c r="G60" s="196">
        <v>140.30000000000001</v>
      </c>
      <c r="H60" s="122">
        <v>62.1</v>
      </c>
      <c r="I60" s="123">
        <v>28</v>
      </c>
      <c r="J60" s="196">
        <v>95.2</v>
      </c>
      <c r="K60" s="122">
        <v>49.9</v>
      </c>
      <c r="L60" s="123">
        <v>21.7</v>
      </c>
      <c r="M60" s="196">
        <v>77.400000000000006</v>
      </c>
      <c r="N60" s="122">
        <v>45</v>
      </c>
      <c r="O60" s="124">
        <v>28.1</v>
      </c>
      <c r="P60" s="196">
        <v>61.4</v>
      </c>
      <c r="Q60" s="122">
        <v>65.8</v>
      </c>
      <c r="R60" s="124">
        <v>42.2</v>
      </c>
      <c r="S60" s="196">
        <v>88.9</v>
      </c>
      <c r="T60" s="122">
        <v>46.6</v>
      </c>
      <c r="U60" s="124">
        <v>14.5</v>
      </c>
      <c r="V60" s="196">
        <v>77.900000000000006</v>
      </c>
      <c r="W60" s="122">
        <v>48.7</v>
      </c>
      <c r="X60" s="124">
        <v>21.2</v>
      </c>
      <c r="Y60" s="196">
        <v>75.5</v>
      </c>
      <c r="Z60" s="122">
        <v>54</v>
      </c>
      <c r="AA60" s="124">
        <v>51.1</v>
      </c>
      <c r="AB60" s="196">
        <v>56.9</v>
      </c>
      <c r="AC60" s="122">
        <v>55.9</v>
      </c>
      <c r="AD60" s="124">
        <v>35.4</v>
      </c>
      <c r="AE60" s="196">
        <v>75.900000000000006</v>
      </c>
      <c r="AF60" s="122">
        <v>55.8</v>
      </c>
      <c r="AG60" s="124">
        <v>49.5</v>
      </c>
      <c r="AH60" s="196">
        <v>62</v>
      </c>
      <c r="AI60" s="122">
        <v>54.2</v>
      </c>
      <c r="AJ60" s="124">
        <v>23.5</v>
      </c>
      <c r="AK60" s="196">
        <v>84.1</v>
      </c>
      <c r="AL60" s="122">
        <v>38.5</v>
      </c>
      <c r="AM60" s="124">
        <v>28.4</v>
      </c>
      <c r="AN60" s="196">
        <v>48.5</v>
      </c>
      <c r="AO60" s="122">
        <v>43.5</v>
      </c>
      <c r="AP60" s="123">
        <v>36.700000000000003</v>
      </c>
      <c r="AQ60" s="196">
        <v>50.2</v>
      </c>
      <c r="AR60" s="124">
        <v>56.3</v>
      </c>
      <c r="AS60" s="124">
        <v>35.6</v>
      </c>
      <c r="AT60" s="196">
        <v>76.5</v>
      </c>
      <c r="AU60" s="124">
        <v>58.3</v>
      </c>
      <c r="AV60" s="124">
        <v>22.1</v>
      </c>
      <c r="AW60" s="196">
        <v>93.6</v>
      </c>
      <c r="AX60" s="124">
        <v>53</v>
      </c>
      <c r="AY60" s="124">
        <v>35.700000000000003</v>
      </c>
      <c r="AZ60" s="196">
        <v>69.900000000000006</v>
      </c>
      <c r="BA60" s="124">
        <v>46</v>
      </c>
      <c r="BB60" s="124">
        <v>35.799999999999997</v>
      </c>
      <c r="BC60" s="124">
        <v>56</v>
      </c>
      <c r="BD60" s="122">
        <v>58.7</v>
      </c>
      <c r="BE60" s="124">
        <v>51.9</v>
      </c>
      <c r="BF60" s="124">
        <v>65.3</v>
      </c>
      <c r="BG60" s="122">
        <v>53.4</v>
      </c>
      <c r="BH60" s="124">
        <v>36</v>
      </c>
      <c r="BI60" s="124">
        <v>70.400000000000006</v>
      </c>
      <c r="BJ60" s="122">
        <v>70.099999999999994</v>
      </c>
      <c r="BK60" s="124">
        <v>22.4</v>
      </c>
      <c r="BL60" s="196">
        <v>116.7</v>
      </c>
      <c r="BM60" s="122">
        <v>35.799999999999997</v>
      </c>
      <c r="BN60" s="124">
        <v>28.9</v>
      </c>
      <c r="BO60" s="196">
        <v>42.5</v>
      </c>
      <c r="BP60" s="239">
        <v>55.3</v>
      </c>
      <c r="BQ60" s="214">
        <v>34.1</v>
      </c>
      <c r="BR60" s="240">
        <v>76</v>
      </c>
      <c r="BS60" s="214"/>
      <c r="BT60" s="240"/>
      <c r="BU60" s="127">
        <v>21</v>
      </c>
      <c r="BV60" s="126">
        <v>8</v>
      </c>
      <c r="BW60" s="128">
        <v>13</v>
      </c>
      <c r="BX60" s="125">
        <v>26</v>
      </c>
      <c r="BY60" s="126">
        <v>6</v>
      </c>
      <c r="BZ60" s="128">
        <v>20</v>
      </c>
      <c r="CA60" s="125">
        <v>18</v>
      </c>
      <c r="CB60" s="126">
        <v>4</v>
      </c>
      <c r="CC60" s="128">
        <v>14</v>
      </c>
      <c r="CD60" s="125">
        <v>14</v>
      </c>
      <c r="CE60" s="126">
        <v>3</v>
      </c>
      <c r="CF60" s="128">
        <v>11</v>
      </c>
      <c r="CG60" s="125">
        <v>13</v>
      </c>
      <c r="CH60" s="127">
        <v>4</v>
      </c>
      <c r="CI60" s="128">
        <v>9</v>
      </c>
      <c r="CJ60" s="125">
        <v>19</v>
      </c>
      <c r="CK60" s="127">
        <v>6</v>
      </c>
      <c r="CL60" s="128">
        <v>13</v>
      </c>
      <c r="CM60" s="125">
        <v>13</v>
      </c>
      <c r="CN60" s="127">
        <v>2</v>
      </c>
      <c r="CO60" s="128">
        <v>11</v>
      </c>
      <c r="CP60" s="125">
        <v>14</v>
      </c>
      <c r="CQ60" s="127">
        <v>3</v>
      </c>
      <c r="CR60" s="128">
        <v>11</v>
      </c>
      <c r="CS60" s="125">
        <v>15</v>
      </c>
      <c r="CT60" s="127">
        <v>7</v>
      </c>
      <c r="CU60" s="128">
        <v>8</v>
      </c>
      <c r="CV60" s="125">
        <v>16</v>
      </c>
      <c r="CW60" s="127">
        <v>5</v>
      </c>
      <c r="CX60" s="128">
        <v>11</v>
      </c>
      <c r="CY60" s="125">
        <v>16</v>
      </c>
      <c r="CZ60" s="127">
        <v>7</v>
      </c>
      <c r="DA60" s="128">
        <v>9</v>
      </c>
      <c r="DB60" s="125">
        <v>14</v>
      </c>
      <c r="DC60" s="127">
        <v>3</v>
      </c>
      <c r="DD60" s="128">
        <v>11</v>
      </c>
      <c r="DE60" s="125">
        <v>11</v>
      </c>
      <c r="DF60" s="127">
        <v>4</v>
      </c>
      <c r="DG60" s="128">
        <v>7</v>
      </c>
      <c r="DH60" s="125">
        <v>12</v>
      </c>
      <c r="DI60" s="126">
        <v>5</v>
      </c>
      <c r="DJ60" s="128">
        <v>7</v>
      </c>
      <c r="DK60" s="127">
        <v>16</v>
      </c>
      <c r="DL60" s="127">
        <v>5</v>
      </c>
      <c r="DM60" s="127">
        <v>11</v>
      </c>
      <c r="DN60" s="232">
        <v>16</v>
      </c>
      <c r="DO60" s="208">
        <v>3</v>
      </c>
      <c r="DP60" s="229">
        <v>13</v>
      </c>
      <c r="DQ60" s="208">
        <v>15</v>
      </c>
      <c r="DR60" s="208">
        <v>5</v>
      </c>
      <c r="DS60" s="229">
        <v>10</v>
      </c>
      <c r="DT60" s="208">
        <v>13</v>
      </c>
      <c r="DU60" s="208">
        <v>5</v>
      </c>
      <c r="DV60" s="208">
        <v>8</v>
      </c>
      <c r="DW60" s="381">
        <v>16</v>
      </c>
      <c r="DX60" s="23">
        <v>7</v>
      </c>
      <c r="DY60" s="302">
        <v>9</v>
      </c>
      <c r="DZ60" s="381">
        <v>15</v>
      </c>
      <c r="EA60" s="23">
        <v>5</v>
      </c>
      <c r="EB60" s="302">
        <v>10</v>
      </c>
      <c r="EC60" s="23">
        <v>19</v>
      </c>
      <c r="ED60" s="23">
        <v>3</v>
      </c>
      <c r="EE60" s="302">
        <v>16</v>
      </c>
      <c r="EF60" s="23">
        <v>10</v>
      </c>
      <c r="EG60" s="23">
        <v>4</v>
      </c>
      <c r="EH60" s="23">
        <v>6</v>
      </c>
      <c r="EI60" s="232">
        <v>342</v>
      </c>
      <c r="EJ60" s="208">
        <v>104</v>
      </c>
      <c r="EK60" s="229">
        <v>238</v>
      </c>
    </row>
    <row r="61" spans="1:141" ht="13.5" customHeight="1" x14ac:dyDescent="0.2">
      <c r="A61" s="237" t="s">
        <v>9</v>
      </c>
      <c r="B61" s="122">
        <v>84.2</v>
      </c>
      <c r="C61" s="123">
        <v>37.5</v>
      </c>
      <c r="D61" s="196">
        <v>130.69999999999999</v>
      </c>
      <c r="E61" s="122">
        <v>103.2</v>
      </c>
      <c r="F61" s="123">
        <v>45.3</v>
      </c>
      <c r="G61" s="196">
        <v>160.9</v>
      </c>
      <c r="H61" s="122">
        <v>71.900000000000006</v>
      </c>
      <c r="I61" s="123">
        <v>43.9</v>
      </c>
      <c r="J61" s="196">
        <v>99.7</v>
      </c>
      <c r="K61" s="122">
        <v>74.3</v>
      </c>
      <c r="L61" s="123">
        <v>32.4</v>
      </c>
      <c r="M61" s="196">
        <v>116.1</v>
      </c>
      <c r="N61" s="122">
        <v>84.6</v>
      </c>
      <c r="O61" s="124">
        <v>56.5</v>
      </c>
      <c r="P61" s="196">
        <v>112.4</v>
      </c>
      <c r="Q61" s="122">
        <v>59.6</v>
      </c>
      <c r="R61" s="124">
        <v>50.3</v>
      </c>
      <c r="S61" s="196">
        <v>68.8</v>
      </c>
      <c r="T61" s="122">
        <v>68.2</v>
      </c>
      <c r="U61" s="124">
        <v>26.1</v>
      </c>
      <c r="V61" s="196">
        <v>110</v>
      </c>
      <c r="W61" s="122">
        <v>56.6</v>
      </c>
      <c r="X61" s="124">
        <v>31.6</v>
      </c>
      <c r="Y61" s="196">
        <v>81.5</v>
      </c>
      <c r="Z61" s="122">
        <v>78.099999999999994</v>
      </c>
      <c r="AA61" s="124">
        <v>19.600000000000001</v>
      </c>
      <c r="AB61" s="196">
        <v>136.1</v>
      </c>
      <c r="AC61" s="122">
        <v>85.2</v>
      </c>
      <c r="AD61" s="124">
        <v>25.3</v>
      </c>
      <c r="AE61" s="196">
        <v>144.5</v>
      </c>
      <c r="AF61" s="122">
        <v>59.8</v>
      </c>
      <c r="AG61" s="124">
        <v>25.3</v>
      </c>
      <c r="AH61" s="196">
        <v>94.1</v>
      </c>
      <c r="AI61" s="122">
        <v>52.4</v>
      </c>
      <c r="AJ61" s="124">
        <v>14</v>
      </c>
      <c r="AK61" s="196">
        <v>90.4</v>
      </c>
      <c r="AL61" s="122">
        <v>88.4</v>
      </c>
      <c r="AM61" s="124">
        <v>44.4</v>
      </c>
      <c r="AN61" s="196">
        <v>132</v>
      </c>
      <c r="AO61" s="122">
        <v>71.900000000000006</v>
      </c>
      <c r="AP61" s="123">
        <v>52.6</v>
      </c>
      <c r="AQ61" s="196">
        <v>91</v>
      </c>
      <c r="AR61" s="124">
        <v>82.4</v>
      </c>
      <c r="AS61" s="124">
        <v>63.7</v>
      </c>
      <c r="AT61" s="196">
        <v>100.8</v>
      </c>
      <c r="AU61" s="124">
        <v>68.8</v>
      </c>
      <c r="AV61" s="124">
        <v>59.3</v>
      </c>
      <c r="AW61" s="196">
        <v>78.2</v>
      </c>
      <c r="AX61" s="124">
        <v>76.2</v>
      </c>
      <c r="AY61" s="124">
        <v>44.7</v>
      </c>
      <c r="AZ61" s="196">
        <v>107.3</v>
      </c>
      <c r="BA61" s="124">
        <v>70</v>
      </c>
      <c r="BB61" s="124">
        <v>57.7</v>
      </c>
      <c r="BC61" s="124">
        <v>82.2</v>
      </c>
      <c r="BD61" s="122">
        <v>85.6</v>
      </c>
      <c r="BE61" s="124">
        <v>46.4</v>
      </c>
      <c r="BF61" s="124">
        <v>124.2</v>
      </c>
      <c r="BG61" s="122">
        <v>54.3</v>
      </c>
      <c r="BH61" s="124">
        <v>38.6</v>
      </c>
      <c r="BI61" s="124">
        <v>69.7</v>
      </c>
      <c r="BJ61" s="122">
        <v>72.7</v>
      </c>
      <c r="BK61" s="124">
        <v>46.6</v>
      </c>
      <c r="BL61" s="196">
        <v>98.3</v>
      </c>
      <c r="BM61" s="122">
        <v>64</v>
      </c>
      <c r="BN61" s="124">
        <v>64.599999999999994</v>
      </c>
      <c r="BO61" s="196">
        <v>63.5</v>
      </c>
      <c r="BP61" s="239">
        <v>73.400000000000006</v>
      </c>
      <c r="BQ61" s="214">
        <v>42.2</v>
      </c>
      <c r="BR61" s="240">
        <v>104.2</v>
      </c>
      <c r="BS61" s="214"/>
      <c r="BT61" s="240"/>
      <c r="BU61" s="127">
        <v>27</v>
      </c>
      <c r="BV61" s="126">
        <v>6</v>
      </c>
      <c r="BW61" s="128">
        <v>21</v>
      </c>
      <c r="BX61" s="125">
        <v>32</v>
      </c>
      <c r="BY61" s="126">
        <v>7</v>
      </c>
      <c r="BZ61" s="128">
        <v>25</v>
      </c>
      <c r="CA61" s="125">
        <v>23</v>
      </c>
      <c r="CB61" s="126">
        <v>7</v>
      </c>
      <c r="CC61" s="128">
        <v>16</v>
      </c>
      <c r="CD61" s="125">
        <v>23</v>
      </c>
      <c r="CE61" s="126">
        <v>5</v>
      </c>
      <c r="CF61" s="128">
        <v>18</v>
      </c>
      <c r="CG61" s="125">
        <v>27</v>
      </c>
      <c r="CH61" s="127">
        <v>9</v>
      </c>
      <c r="CI61" s="128">
        <v>18</v>
      </c>
      <c r="CJ61" s="125">
        <v>19</v>
      </c>
      <c r="CK61" s="127">
        <v>8</v>
      </c>
      <c r="CL61" s="128">
        <v>11</v>
      </c>
      <c r="CM61" s="125">
        <v>21</v>
      </c>
      <c r="CN61" s="127">
        <v>4</v>
      </c>
      <c r="CO61" s="128">
        <v>17</v>
      </c>
      <c r="CP61" s="125">
        <v>18</v>
      </c>
      <c r="CQ61" s="127">
        <v>5</v>
      </c>
      <c r="CR61" s="128">
        <v>13</v>
      </c>
      <c r="CS61" s="125">
        <v>24</v>
      </c>
      <c r="CT61" s="127">
        <v>3</v>
      </c>
      <c r="CU61" s="128">
        <v>21</v>
      </c>
      <c r="CV61" s="125">
        <v>27</v>
      </c>
      <c r="CW61" s="127">
        <v>4</v>
      </c>
      <c r="CX61" s="128">
        <v>23</v>
      </c>
      <c r="CY61" s="125">
        <v>19</v>
      </c>
      <c r="CZ61" s="127">
        <v>4</v>
      </c>
      <c r="DA61" s="128">
        <v>15</v>
      </c>
      <c r="DB61" s="125">
        <v>15</v>
      </c>
      <c r="DC61" s="127">
        <v>2</v>
      </c>
      <c r="DD61" s="128">
        <v>13</v>
      </c>
      <c r="DE61" s="125">
        <v>28</v>
      </c>
      <c r="DF61" s="127">
        <v>7</v>
      </c>
      <c r="DG61" s="128">
        <v>21</v>
      </c>
      <c r="DH61" s="125">
        <v>22</v>
      </c>
      <c r="DI61" s="126">
        <v>8</v>
      </c>
      <c r="DJ61" s="128">
        <v>14</v>
      </c>
      <c r="DK61" s="127">
        <v>26</v>
      </c>
      <c r="DL61" s="127">
        <v>10</v>
      </c>
      <c r="DM61" s="127">
        <v>16</v>
      </c>
      <c r="DN61" s="232">
        <v>21</v>
      </c>
      <c r="DO61" s="208">
        <v>9</v>
      </c>
      <c r="DP61" s="229">
        <v>12</v>
      </c>
      <c r="DQ61" s="208">
        <v>24</v>
      </c>
      <c r="DR61" s="208">
        <v>7</v>
      </c>
      <c r="DS61" s="229">
        <v>17</v>
      </c>
      <c r="DT61" s="208">
        <v>22</v>
      </c>
      <c r="DU61" s="208">
        <v>9</v>
      </c>
      <c r="DV61" s="208">
        <v>13</v>
      </c>
      <c r="DW61" s="381">
        <v>26</v>
      </c>
      <c r="DX61" s="23">
        <v>7</v>
      </c>
      <c r="DY61" s="302">
        <v>19</v>
      </c>
      <c r="DZ61" s="381">
        <v>17</v>
      </c>
      <c r="EA61" s="23">
        <v>6</v>
      </c>
      <c r="EB61" s="302">
        <v>11</v>
      </c>
      <c r="EC61" s="23">
        <v>22</v>
      </c>
      <c r="ED61" s="23">
        <v>7</v>
      </c>
      <c r="EE61" s="302">
        <v>15</v>
      </c>
      <c r="EF61" s="23">
        <v>20</v>
      </c>
      <c r="EG61" s="23">
        <v>10</v>
      </c>
      <c r="EH61" s="23">
        <v>10</v>
      </c>
      <c r="EI61" s="232">
        <v>503</v>
      </c>
      <c r="EJ61" s="208">
        <v>144</v>
      </c>
      <c r="EK61" s="229">
        <v>359</v>
      </c>
    </row>
    <row r="62" spans="1:141" ht="13.5" customHeight="1" x14ac:dyDescent="0.2">
      <c r="A62" s="237" t="s">
        <v>10</v>
      </c>
      <c r="B62" s="122">
        <v>126.7</v>
      </c>
      <c r="C62" s="123">
        <v>106.8</v>
      </c>
      <c r="D62" s="196">
        <v>147</v>
      </c>
      <c r="E62" s="122">
        <v>88.3</v>
      </c>
      <c r="F62" s="123">
        <v>77.8</v>
      </c>
      <c r="G62" s="196">
        <v>98.9</v>
      </c>
      <c r="H62" s="122">
        <v>148.6</v>
      </c>
      <c r="I62" s="123">
        <v>81.5</v>
      </c>
      <c r="J62" s="196">
        <v>216.7</v>
      </c>
      <c r="K62" s="122">
        <v>114.2</v>
      </c>
      <c r="L62" s="123">
        <v>58.3</v>
      </c>
      <c r="M62" s="196">
        <v>171</v>
      </c>
      <c r="N62" s="122">
        <v>119.8</v>
      </c>
      <c r="O62" s="124">
        <v>93.9</v>
      </c>
      <c r="P62" s="196">
        <v>146.1</v>
      </c>
      <c r="Q62" s="122">
        <v>110.2</v>
      </c>
      <c r="R62" s="124">
        <v>62.5</v>
      </c>
      <c r="S62" s="196">
        <v>158.6</v>
      </c>
      <c r="T62" s="122">
        <v>120.2</v>
      </c>
      <c r="U62" s="124">
        <v>71</v>
      </c>
      <c r="V62" s="196">
        <v>170.1</v>
      </c>
      <c r="W62" s="122">
        <v>97.3</v>
      </c>
      <c r="X62" s="124">
        <v>68.599999999999994</v>
      </c>
      <c r="Y62" s="196">
        <v>126.4</v>
      </c>
      <c r="Z62" s="122">
        <v>90.7</v>
      </c>
      <c r="AA62" s="124">
        <v>70.7</v>
      </c>
      <c r="AB62" s="196">
        <v>110.9</v>
      </c>
      <c r="AC62" s="122">
        <v>103.2</v>
      </c>
      <c r="AD62" s="124">
        <v>68.400000000000006</v>
      </c>
      <c r="AE62" s="196">
        <v>138.6</v>
      </c>
      <c r="AF62" s="122">
        <v>124.6</v>
      </c>
      <c r="AG62" s="124">
        <v>86.6</v>
      </c>
      <c r="AH62" s="196">
        <v>163.1</v>
      </c>
      <c r="AI62" s="122">
        <v>113.6</v>
      </c>
      <c r="AJ62" s="124">
        <v>75.3</v>
      </c>
      <c r="AK62" s="196">
        <v>152.5</v>
      </c>
      <c r="AL62" s="122">
        <v>96.3</v>
      </c>
      <c r="AM62" s="124">
        <v>43.2</v>
      </c>
      <c r="AN62" s="196">
        <v>150</v>
      </c>
      <c r="AO62" s="122">
        <v>73.7</v>
      </c>
      <c r="AP62" s="123">
        <v>31.8</v>
      </c>
      <c r="AQ62" s="196">
        <v>116.1</v>
      </c>
      <c r="AR62" s="124">
        <v>89.8</v>
      </c>
      <c r="AS62" s="124">
        <v>49.2</v>
      </c>
      <c r="AT62" s="196">
        <v>130.80000000000001</v>
      </c>
      <c r="AU62" s="124">
        <v>102.2</v>
      </c>
      <c r="AV62" s="124">
        <v>44.4</v>
      </c>
      <c r="AW62" s="196">
        <v>160.69999999999999</v>
      </c>
      <c r="AX62" s="124">
        <v>111.1</v>
      </c>
      <c r="AY62" s="124">
        <v>61.3</v>
      </c>
      <c r="AZ62" s="196">
        <v>161.4</v>
      </c>
      <c r="BA62" s="124">
        <v>104.7</v>
      </c>
      <c r="BB62" s="124">
        <v>67.400000000000006</v>
      </c>
      <c r="BC62" s="124">
        <v>142.6</v>
      </c>
      <c r="BD62" s="122">
        <v>101.7</v>
      </c>
      <c r="BE62" s="124">
        <v>75.8</v>
      </c>
      <c r="BF62" s="124">
        <v>127.9</v>
      </c>
      <c r="BG62" s="122">
        <v>89.1</v>
      </c>
      <c r="BH62" s="124">
        <v>55</v>
      </c>
      <c r="BI62" s="124">
        <v>123.6</v>
      </c>
      <c r="BJ62" s="122">
        <v>104.6</v>
      </c>
      <c r="BK62" s="124">
        <v>63</v>
      </c>
      <c r="BL62" s="196">
        <v>146.6</v>
      </c>
      <c r="BM62" s="122">
        <v>85.7</v>
      </c>
      <c r="BN62" s="124">
        <v>42.6</v>
      </c>
      <c r="BO62" s="196">
        <v>129.30000000000001</v>
      </c>
      <c r="BP62" s="239">
        <v>105.2</v>
      </c>
      <c r="BQ62" s="214">
        <v>66.099999999999994</v>
      </c>
      <c r="BR62" s="240">
        <v>144.9</v>
      </c>
      <c r="BS62" s="214"/>
      <c r="BT62" s="240"/>
      <c r="BU62" s="127">
        <v>40</v>
      </c>
      <c r="BV62" s="126">
        <v>17</v>
      </c>
      <c r="BW62" s="128">
        <v>23</v>
      </c>
      <c r="BX62" s="125">
        <v>27</v>
      </c>
      <c r="BY62" s="126">
        <v>12</v>
      </c>
      <c r="BZ62" s="128">
        <v>15</v>
      </c>
      <c r="CA62" s="125">
        <v>47</v>
      </c>
      <c r="CB62" s="126">
        <v>13</v>
      </c>
      <c r="CC62" s="128">
        <v>34</v>
      </c>
      <c r="CD62" s="125">
        <v>35</v>
      </c>
      <c r="CE62" s="126">
        <v>9</v>
      </c>
      <c r="CF62" s="128">
        <v>26</v>
      </c>
      <c r="CG62" s="125">
        <v>38</v>
      </c>
      <c r="CH62" s="127">
        <v>15</v>
      </c>
      <c r="CI62" s="128">
        <v>23</v>
      </c>
      <c r="CJ62" s="125">
        <v>35</v>
      </c>
      <c r="CK62" s="127">
        <v>10</v>
      </c>
      <c r="CL62" s="128">
        <v>25</v>
      </c>
      <c r="CM62" s="125">
        <v>37</v>
      </c>
      <c r="CN62" s="127">
        <v>11</v>
      </c>
      <c r="CO62" s="128">
        <v>26</v>
      </c>
      <c r="CP62" s="125">
        <v>31</v>
      </c>
      <c r="CQ62" s="127">
        <v>11</v>
      </c>
      <c r="CR62" s="128">
        <v>20</v>
      </c>
      <c r="CS62" s="125">
        <v>28</v>
      </c>
      <c r="CT62" s="127">
        <v>11</v>
      </c>
      <c r="CU62" s="128">
        <v>17</v>
      </c>
      <c r="CV62" s="125">
        <v>33</v>
      </c>
      <c r="CW62" s="127">
        <v>11</v>
      </c>
      <c r="CX62" s="128">
        <v>22</v>
      </c>
      <c r="CY62" s="125">
        <v>40</v>
      </c>
      <c r="CZ62" s="127">
        <v>14</v>
      </c>
      <c r="DA62" s="128">
        <v>26</v>
      </c>
      <c r="DB62" s="125">
        <v>33</v>
      </c>
      <c r="DC62" s="127">
        <v>11</v>
      </c>
      <c r="DD62" s="128">
        <v>22</v>
      </c>
      <c r="DE62" s="125">
        <v>31</v>
      </c>
      <c r="DF62" s="127">
        <v>7</v>
      </c>
      <c r="DG62" s="128">
        <v>24</v>
      </c>
      <c r="DH62" s="125">
        <v>23</v>
      </c>
      <c r="DI62" s="126">
        <v>5</v>
      </c>
      <c r="DJ62" s="128">
        <v>18</v>
      </c>
      <c r="DK62" s="127">
        <v>29</v>
      </c>
      <c r="DL62" s="127">
        <v>8</v>
      </c>
      <c r="DM62" s="127">
        <v>21</v>
      </c>
      <c r="DN62" s="232">
        <v>32</v>
      </c>
      <c r="DO62" s="208">
        <v>7</v>
      </c>
      <c r="DP62" s="229">
        <v>25</v>
      </c>
      <c r="DQ62" s="208">
        <v>36</v>
      </c>
      <c r="DR62" s="208">
        <v>10</v>
      </c>
      <c r="DS62" s="229">
        <v>26</v>
      </c>
      <c r="DT62" s="208">
        <v>34</v>
      </c>
      <c r="DU62" s="208">
        <v>11</v>
      </c>
      <c r="DV62" s="208">
        <v>23</v>
      </c>
      <c r="DW62" s="381">
        <v>32</v>
      </c>
      <c r="DX62" s="23">
        <v>12</v>
      </c>
      <c r="DY62" s="302">
        <v>20</v>
      </c>
      <c r="DZ62" s="381">
        <v>29</v>
      </c>
      <c r="EA62" s="23">
        <v>9</v>
      </c>
      <c r="EB62" s="302">
        <v>20</v>
      </c>
      <c r="EC62" s="23">
        <v>33</v>
      </c>
      <c r="ED62" s="23">
        <v>10</v>
      </c>
      <c r="EE62" s="302">
        <v>23</v>
      </c>
      <c r="EF62" s="23">
        <v>28</v>
      </c>
      <c r="EG62" s="23">
        <v>7</v>
      </c>
      <c r="EH62" s="23">
        <v>21</v>
      </c>
      <c r="EI62" s="232">
        <v>731</v>
      </c>
      <c r="EJ62" s="208">
        <v>231</v>
      </c>
      <c r="EK62" s="229">
        <v>500</v>
      </c>
    </row>
    <row r="63" spans="1:141" ht="13.5" customHeight="1" x14ac:dyDescent="0.2">
      <c r="A63" s="237" t="s">
        <v>11</v>
      </c>
      <c r="B63" s="122">
        <v>176.4</v>
      </c>
      <c r="C63" s="123">
        <v>163</v>
      </c>
      <c r="D63" s="196">
        <v>190.4</v>
      </c>
      <c r="E63" s="122">
        <v>189</v>
      </c>
      <c r="F63" s="123">
        <v>127.9</v>
      </c>
      <c r="G63" s="196">
        <v>252.7</v>
      </c>
      <c r="H63" s="122">
        <v>189.4</v>
      </c>
      <c r="I63" s="123">
        <v>123.7</v>
      </c>
      <c r="J63" s="196">
        <v>258</v>
      </c>
      <c r="K63" s="122">
        <v>199</v>
      </c>
      <c r="L63" s="123">
        <v>134.4</v>
      </c>
      <c r="M63" s="196">
        <v>266.39999999999998</v>
      </c>
      <c r="N63" s="122">
        <v>175.9</v>
      </c>
      <c r="O63" s="124">
        <v>91</v>
      </c>
      <c r="P63" s="196">
        <v>264.39999999999998</v>
      </c>
      <c r="Q63" s="122">
        <v>152.6</v>
      </c>
      <c r="R63" s="124">
        <v>71.5</v>
      </c>
      <c r="S63" s="196">
        <v>237.2</v>
      </c>
      <c r="T63" s="122">
        <v>119.9</v>
      </c>
      <c r="U63" s="124">
        <v>67.099999999999994</v>
      </c>
      <c r="V63" s="196">
        <v>175</v>
      </c>
      <c r="W63" s="122">
        <v>169</v>
      </c>
      <c r="X63" s="124">
        <v>136.4</v>
      </c>
      <c r="Y63" s="196">
        <v>203.1</v>
      </c>
      <c r="Z63" s="122">
        <v>137</v>
      </c>
      <c r="AA63" s="124">
        <v>93.9</v>
      </c>
      <c r="AB63" s="196">
        <v>181.8</v>
      </c>
      <c r="AC63" s="122">
        <v>195.4</v>
      </c>
      <c r="AD63" s="124">
        <v>116.8</v>
      </c>
      <c r="AE63" s="196">
        <v>277.3</v>
      </c>
      <c r="AF63" s="122">
        <v>191.5</v>
      </c>
      <c r="AG63" s="124">
        <v>148.80000000000001</v>
      </c>
      <c r="AH63" s="196">
        <v>236</v>
      </c>
      <c r="AI63" s="122">
        <v>131.5</v>
      </c>
      <c r="AJ63" s="124">
        <v>107.4</v>
      </c>
      <c r="AK63" s="196">
        <v>156.69999999999999</v>
      </c>
      <c r="AL63" s="122">
        <v>145.1</v>
      </c>
      <c r="AM63" s="124">
        <v>129.30000000000001</v>
      </c>
      <c r="AN63" s="196">
        <v>161.69999999999999</v>
      </c>
      <c r="AO63" s="122">
        <v>153.30000000000001</v>
      </c>
      <c r="AP63" s="123">
        <v>120.2</v>
      </c>
      <c r="AQ63" s="196">
        <v>187.9</v>
      </c>
      <c r="AR63" s="124">
        <v>194.5</v>
      </c>
      <c r="AS63" s="124">
        <v>148.6</v>
      </c>
      <c r="AT63" s="196">
        <v>242.3</v>
      </c>
      <c r="AU63" s="124">
        <v>156.6</v>
      </c>
      <c r="AV63" s="124">
        <v>126.8</v>
      </c>
      <c r="AW63" s="196">
        <v>187.7</v>
      </c>
      <c r="AX63" s="124">
        <v>191</v>
      </c>
      <c r="AY63" s="124">
        <v>142</v>
      </c>
      <c r="AZ63" s="196">
        <v>242</v>
      </c>
      <c r="BA63" s="124">
        <v>118.5</v>
      </c>
      <c r="BB63" s="124">
        <v>103.2</v>
      </c>
      <c r="BC63" s="124">
        <v>134.30000000000001</v>
      </c>
      <c r="BD63" s="122">
        <v>159.69999999999999</v>
      </c>
      <c r="BE63" s="124">
        <v>113.3</v>
      </c>
      <c r="BF63" s="124">
        <v>208</v>
      </c>
      <c r="BG63" s="122">
        <v>170.9</v>
      </c>
      <c r="BH63" s="124">
        <v>83.8</v>
      </c>
      <c r="BI63" s="124">
        <v>261.5</v>
      </c>
      <c r="BJ63" s="122">
        <v>173.1</v>
      </c>
      <c r="BK63" s="124">
        <v>139.80000000000001</v>
      </c>
      <c r="BL63" s="196">
        <v>207.7</v>
      </c>
      <c r="BM63" s="122">
        <v>121.4</v>
      </c>
      <c r="BN63" s="124">
        <v>70.8</v>
      </c>
      <c r="BO63" s="196">
        <v>174</v>
      </c>
      <c r="BP63" s="239">
        <v>164.3</v>
      </c>
      <c r="BQ63" s="214">
        <v>116.4</v>
      </c>
      <c r="BR63" s="240">
        <v>214.2</v>
      </c>
      <c r="BS63" s="214"/>
      <c r="BT63" s="240"/>
      <c r="BU63" s="127">
        <v>53</v>
      </c>
      <c r="BV63" s="126">
        <v>25</v>
      </c>
      <c r="BW63" s="128">
        <v>28</v>
      </c>
      <c r="BX63" s="125">
        <v>55</v>
      </c>
      <c r="BY63" s="126">
        <v>19</v>
      </c>
      <c r="BZ63" s="128">
        <v>36</v>
      </c>
      <c r="CA63" s="125">
        <v>57</v>
      </c>
      <c r="CB63" s="126">
        <v>19</v>
      </c>
      <c r="CC63" s="128">
        <v>38</v>
      </c>
      <c r="CD63" s="125">
        <v>58</v>
      </c>
      <c r="CE63" s="126">
        <v>20</v>
      </c>
      <c r="CF63" s="128">
        <v>38</v>
      </c>
      <c r="CG63" s="125">
        <v>53</v>
      </c>
      <c r="CH63" s="127">
        <v>14</v>
      </c>
      <c r="CI63" s="128">
        <v>39</v>
      </c>
      <c r="CJ63" s="125">
        <v>46</v>
      </c>
      <c r="CK63" s="127">
        <v>11</v>
      </c>
      <c r="CL63" s="128">
        <v>35</v>
      </c>
      <c r="CM63" s="125">
        <v>35</v>
      </c>
      <c r="CN63" s="127">
        <v>10</v>
      </c>
      <c r="CO63" s="128">
        <v>25</v>
      </c>
      <c r="CP63" s="125">
        <v>51</v>
      </c>
      <c r="CQ63" s="127">
        <v>21</v>
      </c>
      <c r="CR63" s="128">
        <v>30</v>
      </c>
      <c r="CS63" s="125">
        <v>40</v>
      </c>
      <c r="CT63" s="127">
        <v>14</v>
      </c>
      <c r="CU63" s="128">
        <v>26</v>
      </c>
      <c r="CV63" s="125">
        <v>59</v>
      </c>
      <c r="CW63" s="127">
        <v>18</v>
      </c>
      <c r="CX63" s="128">
        <v>41</v>
      </c>
      <c r="CY63" s="125">
        <v>58</v>
      </c>
      <c r="CZ63" s="127">
        <v>23</v>
      </c>
      <c r="DA63" s="128">
        <v>35</v>
      </c>
      <c r="DB63" s="125">
        <v>36</v>
      </c>
      <c r="DC63" s="127">
        <v>15</v>
      </c>
      <c r="DD63" s="128">
        <v>21</v>
      </c>
      <c r="DE63" s="125">
        <v>44</v>
      </c>
      <c r="DF63" s="127">
        <v>20</v>
      </c>
      <c r="DG63" s="128">
        <v>24</v>
      </c>
      <c r="DH63" s="125">
        <v>45</v>
      </c>
      <c r="DI63" s="126">
        <v>18</v>
      </c>
      <c r="DJ63" s="128">
        <v>27</v>
      </c>
      <c r="DK63" s="127">
        <v>59</v>
      </c>
      <c r="DL63" s="127">
        <v>23</v>
      </c>
      <c r="DM63" s="127">
        <v>36</v>
      </c>
      <c r="DN63" s="232">
        <v>46</v>
      </c>
      <c r="DO63" s="208">
        <v>19</v>
      </c>
      <c r="DP63" s="229">
        <v>27</v>
      </c>
      <c r="DQ63" s="208">
        <v>58</v>
      </c>
      <c r="DR63" s="208">
        <v>22</v>
      </c>
      <c r="DS63" s="229">
        <v>36</v>
      </c>
      <c r="DT63" s="208">
        <v>36</v>
      </c>
      <c r="DU63" s="208">
        <v>16</v>
      </c>
      <c r="DV63" s="208">
        <v>20</v>
      </c>
      <c r="DW63" s="381">
        <v>47</v>
      </c>
      <c r="DX63" s="23">
        <v>17</v>
      </c>
      <c r="DY63" s="302">
        <v>30</v>
      </c>
      <c r="DZ63" s="381">
        <v>52</v>
      </c>
      <c r="EA63" s="23">
        <v>13</v>
      </c>
      <c r="EB63" s="302">
        <v>39</v>
      </c>
      <c r="EC63" s="23">
        <v>51</v>
      </c>
      <c r="ED63" s="23">
        <v>21</v>
      </c>
      <c r="EE63" s="302">
        <v>30</v>
      </c>
      <c r="EF63" s="23">
        <v>37</v>
      </c>
      <c r="EG63" s="23">
        <v>11</v>
      </c>
      <c r="EH63" s="23">
        <v>26</v>
      </c>
      <c r="EI63" s="232">
        <v>1076</v>
      </c>
      <c r="EJ63" s="208">
        <v>389</v>
      </c>
      <c r="EK63" s="229">
        <v>687</v>
      </c>
    </row>
    <row r="64" spans="1:141" ht="13.5" customHeight="1" x14ac:dyDescent="0.2">
      <c r="A64" s="237" t="s">
        <v>12</v>
      </c>
      <c r="B64" s="122">
        <v>179.1</v>
      </c>
      <c r="C64" s="123">
        <v>122.3</v>
      </c>
      <c r="D64" s="196">
        <v>237.9</v>
      </c>
      <c r="E64" s="122">
        <v>267.89999999999998</v>
      </c>
      <c r="F64" s="123">
        <v>200.4</v>
      </c>
      <c r="G64" s="196">
        <v>337.6</v>
      </c>
      <c r="H64" s="122">
        <v>284.39999999999998</v>
      </c>
      <c r="I64" s="123">
        <v>200.9</v>
      </c>
      <c r="J64" s="196">
        <v>370.7</v>
      </c>
      <c r="K64" s="122">
        <v>274.7</v>
      </c>
      <c r="L64" s="123">
        <v>177.8</v>
      </c>
      <c r="M64" s="196">
        <v>374.9</v>
      </c>
      <c r="N64" s="122">
        <v>247.3</v>
      </c>
      <c r="O64" s="124">
        <v>164.7</v>
      </c>
      <c r="P64" s="196">
        <v>332.6</v>
      </c>
      <c r="Q64" s="122">
        <v>250.5</v>
      </c>
      <c r="R64" s="124">
        <v>185.8</v>
      </c>
      <c r="S64" s="196">
        <v>317.39999999999998</v>
      </c>
      <c r="T64" s="122">
        <v>247.2</v>
      </c>
      <c r="U64" s="124">
        <v>169.6</v>
      </c>
      <c r="V64" s="196">
        <v>327.5</v>
      </c>
      <c r="W64" s="122">
        <v>235.3</v>
      </c>
      <c r="X64" s="124">
        <v>149.6</v>
      </c>
      <c r="Y64" s="196">
        <v>323.8</v>
      </c>
      <c r="Z64" s="122">
        <v>242.7</v>
      </c>
      <c r="AA64" s="124">
        <v>161.69999999999999</v>
      </c>
      <c r="AB64" s="196">
        <v>326.5</v>
      </c>
      <c r="AC64" s="122">
        <v>252.6</v>
      </c>
      <c r="AD64" s="124">
        <v>177.5</v>
      </c>
      <c r="AE64" s="196">
        <v>330.1</v>
      </c>
      <c r="AF64" s="122">
        <v>355.6</v>
      </c>
      <c r="AG64" s="124">
        <v>247.4</v>
      </c>
      <c r="AH64" s="196">
        <v>467.5</v>
      </c>
      <c r="AI64" s="122">
        <v>238.3</v>
      </c>
      <c r="AJ64" s="124">
        <v>203.2</v>
      </c>
      <c r="AK64" s="196">
        <v>274.60000000000002</v>
      </c>
      <c r="AL64" s="122">
        <v>261.39999999999998</v>
      </c>
      <c r="AM64" s="124">
        <v>232.5</v>
      </c>
      <c r="AN64" s="196">
        <v>291.3</v>
      </c>
      <c r="AO64" s="122">
        <v>269.7</v>
      </c>
      <c r="AP64" s="123">
        <v>232.6</v>
      </c>
      <c r="AQ64" s="196">
        <v>308.10000000000002</v>
      </c>
      <c r="AR64" s="124">
        <v>196.4</v>
      </c>
      <c r="AS64" s="124">
        <v>161.5</v>
      </c>
      <c r="AT64" s="196">
        <v>232.3</v>
      </c>
      <c r="AU64" s="124">
        <v>228.4</v>
      </c>
      <c r="AV64" s="124">
        <v>152.19999999999999</v>
      </c>
      <c r="AW64" s="196">
        <v>307.10000000000002</v>
      </c>
      <c r="AX64" s="124">
        <v>238.3</v>
      </c>
      <c r="AY64" s="124">
        <v>230.9</v>
      </c>
      <c r="AZ64" s="196">
        <v>246</v>
      </c>
      <c r="BA64" s="124">
        <v>227</v>
      </c>
      <c r="BB64" s="124">
        <v>160.4</v>
      </c>
      <c r="BC64" s="124">
        <v>296</v>
      </c>
      <c r="BD64" s="122">
        <v>204.7</v>
      </c>
      <c r="BE64" s="124">
        <v>172.5</v>
      </c>
      <c r="BF64" s="124">
        <v>238.1</v>
      </c>
      <c r="BG64" s="122">
        <v>197.6</v>
      </c>
      <c r="BH64" s="124">
        <v>138.6</v>
      </c>
      <c r="BI64" s="124">
        <v>258.7</v>
      </c>
      <c r="BJ64" s="122">
        <v>258.2</v>
      </c>
      <c r="BK64" s="124">
        <v>128.6</v>
      </c>
      <c r="BL64" s="196">
        <v>392.6</v>
      </c>
      <c r="BM64" s="122">
        <v>203.6</v>
      </c>
      <c r="BN64" s="124">
        <v>151.6</v>
      </c>
      <c r="BO64" s="196">
        <v>257.5</v>
      </c>
      <c r="BP64" s="239">
        <v>243.5</v>
      </c>
      <c r="BQ64" s="214">
        <v>178.2</v>
      </c>
      <c r="BR64" s="240">
        <v>311.10000000000002</v>
      </c>
      <c r="BS64" s="214"/>
      <c r="BT64" s="240"/>
      <c r="BU64" s="127">
        <v>49</v>
      </c>
      <c r="BV64" s="126">
        <v>17</v>
      </c>
      <c r="BW64" s="128">
        <v>32</v>
      </c>
      <c r="BX64" s="125">
        <v>71</v>
      </c>
      <c r="BY64" s="126">
        <v>27</v>
      </c>
      <c r="BZ64" s="128">
        <v>44</v>
      </c>
      <c r="CA64" s="125">
        <v>78</v>
      </c>
      <c r="CB64" s="126">
        <v>28</v>
      </c>
      <c r="CC64" s="128">
        <v>50</v>
      </c>
      <c r="CD64" s="125">
        <v>73</v>
      </c>
      <c r="CE64" s="126">
        <v>24</v>
      </c>
      <c r="CF64" s="128">
        <v>49</v>
      </c>
      <c r="CG64" s="125">
        <v>68</v>
      </c>
      <c r="CH64" s="127">
        <v>23</v>
      </c>
      <c r="CI64" s="128">
        <v>45</v>
      </c>
      <c r="CJ64" s="125">
        <v>69</v>
      </c>
      <c r="CK64" s="127">
        <v>26</v>
      </c>
      <c r="CL64" s="128">
        <v>43</v>
      </c>
      <c r="CM64" s="125">
        <v>66</v>
      </c>
      <c r="CN64" s="127">
        <v>23</v>
      </c>
      <c r="CO64" s="128">
        <v>43</v>
      </c>
      <c r="CP64" s="125">
        <v>65</v>
      </c>
      <c r="CQ64" s="127">
        <v>21</v>
      </c>
      <c r="CR64" s="128">
        <v>44</v>
      </c>
      <c r="CS64" s="125">
        <v>65</v>
      </c>
      <c r="CT64" s="127">
        <v>22</v>
      </c>
      <c r="CU64" s="128">
        <v>43</v>
      </c>
      <c r="CV64" s="125">
        <v>70</v>
      </c>
      <c r="CW64" s="127">
        <v>25</v>
      </c>
      <c r="CX64" s="128">
        <v>45</v>
      </c>
      <c r="CY64" s="125">
        <v>99</v>
      </c>
      <c r="CZ64" s="127">
        <v>35</v>
      </c>
      <c r="DA64" s="128">
        <v>64</v>
      </c>
      <c r="DB64" s="125">
        <v>60</v>
      </c>
      <c r="DC64" s="127">
        <v>26</v>
      </c>
      <c r="DD64" s="128">
        <v>34</v>
      </c>
      <c r="DE64" s="125">
        <v>73</v>
      </c>
      <c r="DF64" s="127">
        <v>33</v>
      </c>
      <c r="DG64" s="128">
        <v>40</v>
      </c>
      <c r="DH64" s="125">
        <v>73</v>
      </c>
      <c r="DI64" s="126">
        <v>32</v>
      </c>
      <c r="DJ64" s="128">
        <v>41</v>
      </c>
      <c r="DK64" s="127">
        <v>55</v>
      </c>
      <c r="DL64" s="127">
        <v>23</v>
      </c>
      <c r="DM64" s="127">
        <v>32</v>
      </c>
      <c r="DN64" s="232">
        <v>62</v>
      </c>
      <c r="DO64" s="208">
        <v>21</v>
      </c>
      <c r="DP64" s="229">
        <v>41</v>
      </c>
      <c r="DQ64" s="208">
        <v>67</v>
      </c>
      <c r="DR64" s="208">
        <v>33</v>
      </c>
      <c r="DS64" s="229">
        <v>34</v>
      </c>
      <c r="DT64" s="208">
        <v>64</v>
      </c>
      <c r="DU64" s="208">
        <v>23</v>
      </c>
      <c r="DV64" s="208">
        <v>41</v>
      </c>
      <c r="DW64" s="381">
        <v>56</v>
      </c>
      <c r="DX64" s="23">
        <v>24</v>
      </c>
      <c r="DY64" s="302">
        <v>32</v>
      </c>
      <c r="DZ64" s="381">
        <v>56</v>
      </c>
      <c r="EA64" s="23">
        <v>20</v>
      </c>
      <c r="EB64" s="302">
        <v>36</v>
      </c>
      <c r="EC64" s="23">
        <v>71</v>
      </c>
      <c r="ED64" s="23">
        <v>18</v>
      </c>
      <c r="EE64" s="302">
        <v>53</v>
      </c>
      <c r="EF64" s="23">
        <v>58</v>
      </c>
      <c r="EG64" s="23">
        <v>22</v>
      </c>
      <c r="EH64" s="23">
        <v>36</v>
      </c>
      <c r="EI64" s="232">
        <v>1468</v>
      </c>
      <c r="EJ64" s="208">
        <v>546</v>
      </c>
      <c r="EK64" s="229">
        <v>922</v>
      </c>
    </row>
    <row r="65" spans="1:141" ht="13.5" customHeight="1" x14ac:dyDescent="0.2">
      <c r="A65" s="237" t="s">
        <v>13</v>
      </c>
      <c r="B65" s="122">
        <v>374.3</v>
      </c>
      <c r="C65" s="123">
        <v>278.5</v>
      </c>
      <c r="D65" s="196">
        <v>476.5</v>
      </c>
      <c r="E65" s="122">
        <v>384.4</v>
      </c>
      <c r="F65" s="123">
        <v>201.3</v>
      </c>
      <c r="G65" s="196">
        <v>579.6</v>
      </c>
      <c r="H65" s="122">
        <v>446.9</v>
      </c>
      <c r="I65" s="123">
        <v>338.6</v>
      </c>
      <c r="J65" s="196">
        <v>562.4</v>
      </c>
      <c r="K65" s="122">
        <v>372.5</v>
      </c>
      <c r="L65" s="123">
        <v>222.7</v>
      </c>
      <c r="M65" s="196">
        <v>532.29999999999995</v>
      </c>
      <c r="N65" s="122">
        <v>324.39999999999998</v>
      </c>
      <c r="O65" s="124">
        <v>222.7</v>
      </c>
      <c r="P65" s="196">
        <v>432.8</v>
      </c>
      <c r="Q65" s="122">
        <v>386.4</v>
      </c>
      <c r="R65" s="124">
        <v>322.10000000000002</v>
      </c>
      <c r="S65" s="196">
        <v>455</v>
      </c>
      <c r="T65" s="122">
        <v>305.7</v>
      </c>
      <c r="U65" s="124">
        <v>293</v>
      </c>
      <c r="V65" s="196">
        <v>319.10000000000002</v>
      </c>
      <c r="W65" s="122">
        <v>303.5</v>
      </c>
      <c r="X65" s="124">
        <v>198.5</v>
      </c>
      <c r="Y65" s="196">
        <v>415.2</v>
      </c>
      <c r="Z65" s="122">
        <v>342.9</v>
      </c>
      <c r="AA65" s="124">
        <v>267.60000000000002</v>
      </c>
      <c r="AB65" s="196">
        <v>422.9</v>
      </c>
      <c r="AC65" s="122">
        <v>432.4</v>
      </c>
      <c r="AD65" s="124">
        <v>313.2</v>
      </c>
      <c r="AE65" s="196">
        <v>558.9</v>
      </c>
      <c r="AF65" s="122">
        <v>415.4</v>
      </c>
      <c r="AG65" s="124">
        <v>333.4</v>
      </c>
      <c r="AH65" s="196">
        <v>502.4</v>
      </c>
      <c r="AI65" s="122">
        <v>365.9</v>
      </c>
      <c r="AJ65" s="124">
        <v>318.5</v>
      </c>
      <c r="AK65" s="196">
        <v>416.3</v>
      </c>
      <c r="AL65" s="122">
        <v>345.3</v>
      </c>
      <c r="AM65" s="124">
        <v>208.1</v>
      </c>
      <c r="AN65" s="196">
        <v>490.8</v>
      </c>
      <c r="AO65" s="122">
        <v>347.2</v>
      </c>
      <c r="AP65" s="123">
        <v>285.39999999999998</v>
      </c>
      <c r="AQ65" s="196">
        <v>412.7</v>
      </c>
      <c r="AR65" s="124">
        <v>264.10000000000002</v>
      </c>
      <c r="AS65" s="124">
        <v>196</v>
      </c>
      <c r="AT65" s="196">
        <v>336.1</v>
      </c>
      <c r="AU65" s="124">
        <v>313.39999999999998</v>
      </c>
      <c r="AV65" s="124">
        <v>231.3</v>
      </c>
      <c r="AW65" s="196">
        <v>400.2</v>
      </c>
      <c r="AX65" s="124">
        <v>279.8</v>
      </c>
      <c r="AY65" s="124">
        <v>231.4</v>
      </c>
      <c r="AZ65" s="196">
        <v>330.8</v>
      </c>
      <c r="BA65" s="124">
        <v>329.8</v>
      </c>
      <c r="BB65" s="124">
        <v>245.9</v>
      </c>
      <c r="BC65" s="124">
        <v>418.3</v>
      </c>
      <c r="BD65" s="122">
        <v>381.9</v>
      </c>
      <c r="BE65" s="124">
        <v>290.39999999999998</v>
      </c>
      <c r="BF65" s="124">
        <v>478.3</v>
      </c>
      <c r="BG65" s="122">
        <v>363.7</v>
      </c>
      <c r="BH65" s="124">
        <v>247.7</v>
      </c>
      <c r="BI65" s="124">
        <v>486</v>
      </c>
      <c r="BJ65" s="122">
        <v>380.7</v>
      </c>
      <c r="BK65" s="124">
        <v>285.39999999999998</v>
      </c>
      <c r="BL65" s="196">
        <v>481</v>
      </c>
      <c r="BM65" s="122">
        <v>309.2</v>
      </c>
      <c r="BN65" s="124">
        <v>263.3</v>
      </c>
      <c r="BO65" s="196">
        <v>357.4</v>
      </c>
      <c r="BP65" s="239">
        <v>353.4</v>
      </c>
      <c r="BQ65" s="214">
        <v>263.3</v>
      </c>
      <c r="BR65" s="240">
        <v>449</v>
      </c>
      <c r="BS65" s="214"/>
      <c r="BT65" s="240"/>
      <c r="BU65" s="127">
        <v>112</v>
      </c>
      <c r="BV65" s="126">
        <v>43</v>
      </c>
      <c r="BW65" s="128">
        <v>69</v>
      </c>
      <c r="BX65" s="125">
        <v>111</v>
      </c>
      <c r="BY65" s="126">
        <v>30</v>
      </c>
      <c r="BZ65" s="128">
        <v>81</v>
      </c>
      <c r="CA65" s="125">
        <v>133</v>
      </c>
      <c r="CB65" s="126">
        <v>52</v>
      </c>
      <c r="CC65" s="128">
        <v>81</v>
      </c>
      <c r="CD65" s="125">
        <v>107</v>
      </c>
      <c r="CE65" s="126">
        <v>33</v>
      </c>
      <c r="CF65" s="128">
        <v>74</v>
      </c>
      <c r="CG65" s="125">
        <v>96</v>
      </c>
      <c r="CH65" s="127">
        <v>34</v>
      </c>
      <c r="CI65" s="128">
        <v>62</v>
      </c>
      <c r="CJ65" s="125">
        <v>114</v>
      </c>
      <c r="CK65" s="127">
        <v>49</v>
      </c>
      <c r="CL65" s="128">
        <v>65</v>
      </c>
      <c r="CM65" s="125">
        <v>87</v>
      </c>
      <c r="CN65" s="127">
        <v>43</v>
      </c>
      <c r="CO65" s="128">
        <v>44</v>
      </c>
      <c r="CP65" s="125">
        <v>89</v>
      </c>
      <c r="CQ65" s="127">
        <v>30</v>
      </c>
      <c r="CR65" s="128">
        <v>59</v>
      </c>
      <c r="CS65" s="125">
        <v>97</v>
      </c>
      <c r="CT65" s="127">
        <v>39</v>
      </c>
      <c r="CU65" s="128">
        <v>58</v>
      </c>
      <c r="CV65" s="125">
        <v>126</v>
      </c>
      <c r="CW65" s="127">
        <v>47</v>
      </c>
      <c r="CX65" s="128">
        <v>79</v>
      </c>
      <c r="CY65" s="125">
        <v>121</v>
      </c>
      <c r="CZ65" s="127">
        <v>50</v>
      </c>
      <c r="DA65" s="128">
        <v>71</v>
      </c>
      <c r="DB65" s="125">
        <v>96</v>
      </c>
      <c r="DC65" s="127">
        <v>43</v>
      </c>
      <c r="DD65" s="128">
        <v>53</v>
      </c>
      <c r="DE65" s="125">
        <v>100</v>
      </c>
      <c r="DF65" s="127">
        <v>31</v>
      </c>
      <c r="DG65" s="128">
        <v>69</v>
      </c>
      <c r="DH65" s="125">
        <v>97</v>
      </c>
      <c r="DI65" s="126">
        <v>41</v>
      </c>
      <c r="DJ65" s="128">
        <v>56</v>
      </c>
      <c r="DK65" s="127">
        <v>76</v>
      </c>
      <c r="DL65" s="127">
        <v>29</v>
      </c>
      <c r="DM65" s="127">
        <v>47</v>
      </c>
      <c r="DN65" s="232">
        <v>87</v>
      </c>
      <c r="DO65" s="208">
        <v>33</v>
      </c>
      <c r="DP65" s="229">
        <v>54</v>
      </c>
      <c r="DQ65" s="208">
        <v>80</v>
      </c>
      <c r="DR65" s="208">
        <v>34</v>
      </c>
      <c r="DS65" s="229">
        <v>46</v>
      </c>
      <c r="DT65" s="208">
        <v>94</v>
      </c>
      <c r="DU65" s="208">
        <v>36</v>
      </c>
      <c r="DV65" s="208">
        <v>58</v>
      </c>
      <c r="DW65" s="381">
        <v>105</v>
      </c>
      <c r="DX65" s="23">
        <v>41</v>
      </c>
      <c r="DY65" s="302">
        <v>64</v>
      </c>
      <c r="DZ65" s="381">
        <v>103</v>
      </c>
      <c r="EA65" s="23">
        <v>36</v>
      </c>
      <c r="EB65" s="302">
        <v>67</v>
      </c>
      <c r="EC65" s="23">
        <v>104</v>
      </c>
      <c r="ED65" s="23">
        <v>40</v>
      </c>
      <c r="EE65" s="302">
        <v>64</v>
      </c>
      <c r="EF65" s="23">
        <v>87</v>
      </c>
      <c r="EG65" s="23">
        <v>38</v>
      </c>
      <c r="EH65" s="23">
        <v>49</v>
      </c>
      <c r="EI65" s="232">
        <v>2222</v>
      </c>
      <c r="EJ65" s="208">
        <v>852</v>
      </c>
      <c r="EK65" s="229">
        <v>1370</v>
      </c>
    </row>
    <row r="66" spans="1:141" ht="13.5" customHeight="1" x14ac:dyDescent="0.2">
      <c r="A66" s="237" t="s">
        <v>14</v>
      </c>
      <c r="B66" s="122">
        <v>432.9</v>
      </c>
      <c r="C66" s="123">
        <v>334.5</v>
      </c>
      <c r="D66" s="196">
        <v>538.70000000000005</v>
      </c>
      <c r="E66" s="122">
        <v>562.5</v>
      </c>
      <c r="F66" s="123">
        <v>393.8</v>
      </c>
      <c r="G66" s="196">
        <v>743.6</v>
      </c>
      <c r="H66" s="122">
        <v>467.4</v>
      </c>
      <c r="I66" s="123">
        <v>289.10000000000002</v>
      </c>
      <c r="J66" s="196">
        <v>659</v>
      </c>
      <c r="K66" s="122">
        <v>434.1</v>
      </c>
      <c r="L66" s="123">
        <v>299.2</v>
      </c>
      <c r="M66" s="196">
        <v>579.29999999999995</v>
      </c>
      <c r="N66" s="122">
        <v>459.7</v>
      </c>
      <c r="O66" s="124">
        <v>318.8</v>
      </c>
      <c r="P66" s="196">
        <v>611.29999999999995</v>
      </c>
      <c r="Q66" s="122">
        <v>387.9</v>
      </c>
      <c r="R66" s="124">
        <v>272.60000000000002</v>
      </c>
      <c r="S66" s="196">
        <v>512</v>
      </c>
      <c r="T66" s="122">
        <v>435.4</v>
      </c>
      <c r="U66" s="124">
        <v>377.9</v>
      </c>
      <c r="V66" s="196">
        <v>497.3</v>
      </c>
      <c r="W66" s="122">
        <v>463.9</v>
      </c>
      <c r="X66" s="124">
        <v>307.89999999999998</v>
      </c>
      <c r="Y66" s="196">
        <v>631.79999999999995</v>
      </c>
      <c r="Z66" s="122">
        <v>570</v>
      </c>
      <c r="AA66" s="124">
        <v>426.5</v>
      </c>
      <c r="AB66" s="196">
        <v>724.7</v>
      </c>
      <c r="AC66" s="122">
        <v>609.4</v>
      </c>
      <c r="AD66" s="124">
        <v>471.2</v>
      </c>
      <c r="AE66" s="196">
        <v>758.4</v>
      </c>
      <c r="AF66" s="122">
        <v>530</v>
      </c>
      <c r="AG66" s="124">
        <v>354.1</v>
      </c>
      <c r="AH66" s="196">
        <v>719.5</v>
      </c>
      <c r="AI66" s="122">
        <v>540.5</v>
      </c>
      <c r="AJ66" s="124">
        <v>437.4</v>
      </c>
      <c r="AK66" s="196">
        <v>651.70000000000005</v>
      </c>
      <c r="AL66" s="122">
        <v>476.6</v>
      </c>
      <c r="AM66" s="124">
        <v>337.2</v>
      </c>
      <c r="AN66" s="196">
        <v>626.79999999999995</v>
      </c>
      <c r="AO66" s="122">
        <v>517.79999999999995</v>
      </c>
      <c r="AP66" s="123">
        <v>420.8</v>
      </c>
      <c r="AQ66" s="196">
        <v>622.4</v>
      </c>
      <c r="AR66" s="124">
        <v>456.2</v>
      </c>
      <c r="AS66" s="124">
        <v>273.60000000000002</v>
      </c>
      <c r="AT66" s="196">
        <v>653.1</v>
      </c>
      <c r="AU66" s="124">
        <v>465.5</v>
      </c>
      <c r="AV66" s="124">
        <v>391.3</v>
      </c>
      <c r="AW66" s="196">
        <v>545.6</v>
      </c>
      <c r="AX66" s="124">
        <v>466.2</v>
      </c>
      <c r="AY66" s="124">
        <v>373.3</v>
      </c>
      <c r="AZ66" s="196">
        <v>566.5</v>
      </c>
      <c r="BA66" s="124">
        <v>460.9</v>
      </c>
      <c r="BB66" s="124">
        <v>373.8</v>
      </c>
      <c r="BC66" s="124">
        <v>555</v>
      </c>
      <c r="BD66" s="122">
        <v>508.4</v>
      </c>
      <c r="BE66" s="124">
        <v>344.4</v>
      </c>
      <c r="BF66" s="124">
        <v>685.4</v>
      </c>
      <c r="BG66" s="122">
        <v>590.1</v>
      </c>
      <c r="BH66" s="124">
        <v>462.6</v>
      </c>
      <c r="BI66" s="124">
        <v>727.8</v>
      </c>
      <c r="BJ66" s="122">
        <v>506.8</v>
      </c>
      <c r="BK66" s="124">
        <v>442.3</v>
      </c>
      <c r="BL66" s="196">
        <v>576.5</v>
      </c>
      <c r="BM66" s="122">
        <v>472.9</v>
      </c>
      <c r="BN66" s="124">
        <v>405.1</v>
      </c>
      <c r="BO66" s="196">
        <v>546.29999999999995</v>
      </c>
      <c r="BP66" s="239">
        <v>491.2</v>
      </c>
      <c r="BQ66" s="214">
        <v>367.9</v>
      </c>
      <c r="BR66" s="240">
        <v>624.20000000000005</v>
      </c>
      <c r="BS66" s="214"/>
      <c r="BT66" s="240"/>
      <c r="BU66" s="127">
        <v>145</v>
      </c>
      <c r="BV66" s="126">
        <v>58</v>
      </c>
      <c r="BW66" s="128">
        <v>87</v>
      </c>
      <c r="BX66" s="125">
        <v>182</v>
      </c>
      <c r="BY66" s="126">
        <v>66</v>
      </c>
      <c r="BZ66" s="128">
        <v>116</v>
      </c>
      <c r="CA66" s="125">
        <v>156</v>
      </c>
      <c r="CB66" s="126">
        <v>50</v>
      </c>
      <c r="CC66" s="128">
        <v>106</v>
      </c>
      <c r="CD66" s="125">
        <v>140</v>
      </c>
      <c r="CE66" s="126">
        <v>50</v>
      </c>
      <c r="CF66" s="128">
        <v>90</v>
      </c>
      <c r="CG66" s="125">
        <v>153</v>
      </c>
      <c r="CH66" s="127">
        <v>55</v>
      </c>
      <c r="CI66" s="128">
        <v>98</v>
      </c>
      <c r="CJ66" s="125">
        <v>129</v>
      </c>
      <c r="CK66" s="127">
        <v>47</v>
      </c>
      <c r="CL66" s="128">
        <v>82</v>
      </c>
      <c r="CM66" s="125">
        <v>140</v>
      </c>
      <c r="CN66" s="127">
        <v>63</v>
      </c>
      <c r="CO66" s="128">
        <v>77</v>
      </c>
      <c r="CP66" s="125">
        <v>154</v>
      </c>
      <c r="CQ66" s="127">
        <v>53</v>
      </c>
      <c r="CR66" s="128">
        <v>101</v>
      </c>
      <c r="CS66" s="125">
        <v>183</v>
      </c>
      <c r="CT66" s="127">
        <v>71</v>
      </c>
      <c r="CU66" s="128">
        <v>112</v>
      </c>
      <c r="CV66" s="125">
        <v>202</v>
      </c>
      <c r="CW66" s="127">
        <v>81</v>
      </c>
      <c r="CX66" s="128">
        <v>121</v>
      </c>
      <c r="CY66" s="125">
        <v>176</v>
      </c>
      <c r="CZ66" s="127">
        <v>61</v>
      </c>
      <c r="DA66" s="128">
        <v>115</v>
      </c>
      <c r="DB66" s="125">
        <v>162</v>
      </c>
      <c r="DC66" s="127">
        <v>68</v>
      </c>
      <c r="DD66" s="128">
        <v>94</v>
      </c>
      <c r="DE66" s="125">
        <v>158</v>
      </c>
      <c r="DF66" s="127">
        <v>58</v>
      </c>
      <c r="DG66" s="128">
        <v>100</v>
      </c>
      <c r="DH66" s="125">
        <v>166</v>
      </c>
      <c r="DI66" s="126">
        <v>70</v>
      </c>
      <c r="DJ66" s="128">
        <v>96</v>
      </c>
      <c r="DK66" s="127">
        <v>151</v>
      </c>
      <c r="DL66" s="127">
        <v>47</v>
      </c>
      <c r="DM66" s="127">
        <v>104</v>
      </c>
      <c r="DN66" s="232">
        <v>149</v>
      </c>
      <c r="DO66" s="208">
        <v>65</v>
      </c>
      <c r="DP66" s="229">
        <v>84</v>
      </c>
      <c r="DQ66" s="208">
        <v>154</v>
      </c>
      <c r="DR66" s="208">
        <v>64</v>
      </c>
      <c r="DS66" s="229">
        <v>90</v>
      </c>
      <c r="DT66" s="208">
        <v>152</v>
      </c>
      <c r="DU66" s="208">
        <v>64</v>
      </c>
      <c r="DV66" s="208">
        <v>88</v>
      </c>
      <c r="DW66" s="381">
        <v>162</v>
      </c>
      <c r="DX66" s="23">
        <v>57</v>
      </c>
      <c r="DY66" s="302">
        <v>105</v>
      </c>
      <c r="DZ66" s="381">
        <v>194</v>
      </c>
      <c r="EA66" s="23">
        <v>79</v>
      </c>
      <c r="EB66" s="302">
        <v>115</v>
      </c>
      <c r="EC66" s="23">
        <v>161</v>
      </c>
      <c r="ED66" s="23">
        <v>73</v>
      </c>
      <c r="EE66" s="302">
        <v>88</v>
      </c>
      <c r="EF66" s="23">
        <v>155</v>
      </c>
      <c r="EG66" s="23">
        <v>69</v>
      </c>
      <c r="EH66" s="23">
        <v>86</v>
      </c>
      <c r="EI66" s="232">
        <v>3524</v>
      </c>
      <c r="EJ66" s="208">
        <v>1369</v>
      </c>
      <c r="EK66" s="229">
        <v>2155</v>
      </c>
    </row>
    <row r="67" spans="1:141" ht="13.5" customHeight="1" x14ac:dyDescent="0.2">
      <c r="A67" s="237" t="s">
        <v>15</v>
      </c>
      <c r="B67" s="122">
        <v>763.3</v>
      </c>
      <c r="C67" s="123">
        <v>610.70000000000005</v>
      </c>
      <c r="D67" s="196">
        <v>925.6</v>
      </c>
      <c r="E67" s="122">
        <v>772.4</v>
      </c>
      <c r="F67" s="123">
        <v>552.79999999999995</v>
      </c>
      <c r="G67" s="196">
        <v>1006</v>
      </c>
      <c r="H67" s="122">
        <v>660.6</v>
      </c>
      <c r="I67" s="123">
        <v>442.3</v>
      </c>
      <c r="J67" s="196">
        <v>893</v>
      </c>
      <c r="K67" s="122">
        <v>504.4</v>
      </c>
      <c r="L67" s="123">
        <v>349.7</v>
      </c>
      <c r="M67" s="196">
        <v>669.2</v>
      </c>
      <c r="N67" s="122">
        <v>552.79999999999995</v>
      </c>
      <c r="O67" s="124">
        <v>469.9</v>
      </c>
      <c r="P67" s="196">
        <v>641.1</v>
      </c>
      <c r="Q67" s="122">
        <v>582.1</v>
      </c>
      <c r="R67" s="124">
        <v>458.2</v>
      </c>
      <c r="S67" s="196">
        <v>714.3</v>
      </c>
      <c r="T67" s="122">
        <v>558.6</v>
      </c>
      <c r="U67" s="124">
        <v>437.7</v>
      </c>
      <c r="V67" s="196">
        <v>687.5</v>
      </c>
      <c r="W67" s="122">
        <v>587.70000000000005</v>
      </c>
      <c r="X67" s="124">
        <v>440.6</v>
      </c>
      <c r="Y67" s="196">
        <v>744.6</v>
      </c>
      <c r="Z67" s="122">
        <v>659</v>
      </c>
      <c r="AA67" s="124">
        <v>455.1</v>
      </c>
      <c r="AB67" s="196">
        <v>876.5</v>
      </c>
      <c r="AC67" s="122">
        <v>734.9</v>
      </c>
      <c r="AD67" s="124">
        <v>611.70000000000005</v>
      </c>
      <c r="AE67" s="196">
        <v>866.4</v>
      </c>
      <c r="AF67" s="122">
        <v>768</v>
      </c>
      <c r="AG67" s="124">
        <v>649.6</v>
      </c>
      <c r="AH67" s="196">
        <v>894.3</v>
      </c>
      <c r="AI67" s="122">
        <v>742.5</v>
      </c>
      <c r="AJ67" s="124">
        <v>611.70000000000005</v>
      </c>
      <c r="AK67" s="196">
        <v>882.2</v>
      </c>
      <c r="AL67" s="122">
        <v>735.1</v>
      </c>
      <c r="AM67" s="124">
        <v>495.3</v>
      </c>
      <c r="AN67" s="196">
        <v>991.4</v>
      </c>
      <c r="AO67" s="122">
        <v>592.29999999999995</v>
      </c>
      <c r="AP67" s="123">
        <v>493.9</v>
      </c>
      <c r="AQ67" s="196">
        <v>697.5</v>
      </c>
      <c r="AR67" s="124">
        <v>578.9</v>
      </c>
      <c r="AS67" s="124">
        <v>483.5</v>
      </c>
      <c r="AT67" s="196">
        <v>681</v>
      </c>
      <c r="AU67" s="124">
        <v>655.7</v>
      </c>
      <c r="AV67" s="124">
        <v>499.4</v>
      </c>
      <c r="AW67" s="196">
        <v>822.9</v>
      </c>
      <c r="AX67" s="124">
        <v>690.3</v>
      </c>
      <c r="AY67" s="124">
        <v>539.9</v>
      </c>
      <c r="AZ67" s="196">
        <v>851.1</v>
      </c>
      <c r="BA67" s="124">
        <v>602.1</v>
      </c>
      <c r="BB67" s="124">
        <v>500.1</v>
      </c>
      <c r="BC67" s="124">
        <v>711.3</v>
      </c>
      <c r="BD67" s="122">
        <v>698.1</v>
      </c>
      <c r="BE67" s="124">
        <v>534.29999999999995</v>
      </c>
      <c r="BF67" s="124">
        <v>873.3</v>
      </c>
      <c r="BG67" s="122">
        <v>669.6</v>
      </c>
      <c r="BH67" s="124">
        <v>568.1</v>
      </c>
      <c r="BI67" s="124">
        <v>778.2</v>
      </c>
      <c r="BJ67" s="122">
        <v>704.1</v>
      </c>
      <c r="BK67" s="124">
        <v>540</v>
      </c>
      <c r="BL67" s="196">
        <v>879.6</v>
      </c>
      <c r="BM67" s="122">
        <v>701.9</v>
      </c>
      <c r="BN67" s="124">
        <v>585</v>
      </c>
      <c r="BO67" s="196">
        <v>827</v>
      </c>
      <c r="BP67" s="239">
        <v>659.6</v>
      </c>
      <c r="BQ67" s="214">
        <v>515</v>
      </c>
      <c r="BR67" s="240">
        <v>813.9</v>
      </c>
      <c r="BS67" s="214"/>
      <c r="BT67" s="240"/>
      <c r="BU67" s="127">
        <v>257</v>
      </c>
      <c r="BV67" s="126">
        <v>106</v>
      </c>
      <c r="BW67" s="128">
        <v>151</v>
      </c>
      <c r="BX67" s="125">
        <v>252</v>
      </c>
      <c r="BY67" s="126">
        <v>93</v>
      </c>
      <c r="BZ67" s="128">
        <v>159</v>
      </c>
      <c r="CA67" s="125">
        <v>223</v>
      </c>
      <c r="CB67" s="126">
        <v>77</v>
      </c>
      <c r="CC67" s="128">
        <v>146</v>
      </c>
      <c r="CD67" s="125">
        <v>165</v>
      </c>
      <c r="CE67" s="126">
        <v>59</v>
      </c>
      <c r="CF67" s="128">
        <v>106</v>
      </c>
      <c r="CG67" s="125">
        <v>187</v>
      </c>
      <c r="CH67" s="127">
        <v>82</v>
      </c>
      <c r="CI67" s="128">
        <v>105</v>
      </c>
      <c r="CJ67" s="125">
        <v>197</v>
      </c>
      <c r="CK67" s="127">
        <v>80</v>
      </c>
      <c r="CL67" s="128">
        <v>117</v>
      </c>
      <c r="CM67" s="125">
        <v>183</v>
      </c>
      <c r="CN67" s="127">
        <v>74</v>
      </c>
      <c r="CO67" s="128">
        <v>109</v>
      </c>
      <c r="CP67" s="125">
        <v>199</v>
      </c>
      <c r="CQ67" s="127">
        <v>77</v>
      </c>
      <c r="CR67" s="128">
        <v>122</v>
      </c>
      <c r="CS67" s="125">
        <v>216</v>
      </c>
      <c r="CT67" s="127">
        <v>77</v>
      </c>
      <c r="CU67" s="128">
        <v>139</v>
      </c>
      <c r="CV67" s="125">
        <v>249</v>
      </c>
      <c r="CW67" s="127">
        <v>107</v>
      </c>
      <c r="CX67" s="128">
        <v>142</v>
      </c>
      <c r="CY67" s="125">
        <v>261</v>
      </c>
      <c r="CZ67" s="127">
        <v>114</v>
      </c>
      <c r="DA67" s="128">
        <v>147</v>
      </c>
      <c r="DB67" s="125">
        <v>228</v>
      </c>
      <c r="DC67" s="127">
        <v>97</v>
      </c>
      <c r="DD67" s="128">
        <v>131</v>
      </c>
      <c r="DE67" s="125">
        <v>250</v>
      </c>
      <c r="DF67" s="127">
        <v>87</v>
      </c>
      <c r="DG67" s="128">
        <v>163</v>
      </c>
      <c r="DH67" s="125">
        <v>195</v>
      </c>
      <c r="DI67" s="126">
        <v>84</v>
      </c>
      <c r="DJ67" s="128">
        <v>111</v>
      </c>
      <c r="DK67" s="127">
        <v>197</v>
      </c>
      <c r="DL67" s="127">
        <v>85</v>
      </c>
      <c r="DM67" s="127">
        <v>112</v>
      </c>
      <c r="DN67" s="232">
        <v>216</v>
      </c>
      <c r="DO67" s="208">
        <v>85</v>
      </c>
      <c r="DP67" s="229">
        <v>131</v>
      </c>
      <c r="DQ67" s="208">
        <v>235</v>
      </c>
      <c r="DR67" s="208">
        <v>95</v>
      </c>
      <c r="DS67" s="229">
        <v>140</v>
      </c>
      <c r="DT67" s="208">
        <v>205</v>
      </c>
      <c r="DU67" s="208">
        <v>88</v>
      </c>
      <c r="DV67" s="208">
        <v>117</v>
      </c>
      <c r="DW67" s="381">
        <v>230</v>
      </c>
      <c r="DX67" s="23">
        <v>91</v>
      </c>
      <c r="DY67" s="302">
        <v>139</v>
      </c>
      <c r="DZ67" s="381">
        <v>228</v>
      </c>
      <c r="EA67" s="23">
        <v>100</v>
      </c>
      <c r="EB67" s="302">
        <v>128</v>
      </c>
      <c r="EC67" s="23">
        <v>232</v>
      </c>
      <c r="ED67" s="23">
        <v>92</v>
      </c>
      <c r="EE67" s="302">
        <v>140</v>
      </c>
      <c r="EF67" s="23">
        <v>239</v>
      </c>
      <c r="EG67" s="23">
        <v>103</v>
      </c>
      <c r="EH67" s="23">
        <v>136</v>
      </c>
      <c r="EI67" s="232">
        <v>4844</v>
      </c>
      <c r="EJ67" s="208">
        <v>1953</v>
      </c>
      <c r="EK67" s="229">
        <v>2891</v>
      </c>
    </row>
    <row r="68" spans="1:141" ht="13.5" customHeight="1" x14ac:dyDescent="0.2">
      <c r="A68" s="237" t="s">
        <v>16</v>
      </c>
      <c r="B68" s="122">
        <v>1024.5999999999999</v>
      </c>
      <c r="C68" s="123">
        <v>823.2</v>
      </c>
      <c r="D68" s="196">
        <v>1239.2</v>
      </c>
      <c r="E68" s="122">
        <v>1317.6</v>
      </c>
      <c r="F68" s="123">
        <v>882.8</v>
      </c>
      <c r="G68" s="196">
        <v>1780.8</v>
      </c>
      <c r="H68" s="122">
        <v>936.9</v>
      </c>
      <c r="I68" s="123">
        <v>735.6</v>
      </c>
      <c r="J68" s="196">
        <v>1151.3</v>
      </c>
      <c r="K68" s="122">
        <v>858.9</v>
      </c>
      <c r="L68" s="123">
        <v>651.29999999999995</v>
      </c>
      <c r="M68" s="196">
        <v>1080.2</v>
      </c>
      <c r="N68" s="122">
        <v>886.5</v>
      </c>
      <c r="O68" s="124">
        <v>745.8</v>
      </c>
      <c r="P68" s="196">
        <v>1036.5</v>
      </c>
      <c r="Q68" s="122">
        <v>878.1</v>
      </c>
      <c r="R68" s="124">
        <v>640.70000000000005</v>
      </c>
      <c r="S68" s="196">
        <v>1131</v>
      </c>
      <c r="T68" s="122">
        <v>960.8</v>
      </c>
      <c r="U68" s="124">
        <v>700.9</v>
      </c>
      <c r="V68" s="196">
        <v>1237.7</v>
      </c>
      <c r="W68" s="122">
        <v>971.2</v>
      </c>
      <c r="X68" s="124">
        <v>722.1</v>
      </c>
      <c r="Y68" s="196">
        <v>1236.8</v>
      </c>
      <c r="Z68" s="122">
        <v>1080.5999999999999</v>
      </c>
      <c r="AA68" s="124">
        <v>904.3</v>
      </c>
      <c r="AB68" s="196">
        <v>1268.5999999999999</v>
      </c>
      <c r="AC68" s="122">
        <v>1163</v>
      </c>
      <c r="AD68" s="124">
        <v>924.7</v>
      </c>
      <c r="AE68" s="196">
        <v>1417</v>
      </c>
      <c r="AF68" s="122">
        <v>1230.0999999999999</v>
      </c>
      <c r="AG68" s="124">
        <v>1054.5999999999999</v>
      </c>
      <c r="AH68" s="196">
        <v>1417.3</v>
      </c>
      <c r="AI68" s="122">
        <v>1221</v>
      </c>
      <c r="AJ68" s="124">
        <v>1024.2</v>
      </c>
      <c r="AK68" s="196">
        <v>1430.8</v>
      </c>
      <c r="AL68" s="122">
        <v>956.2</v>
      </c>
      <c r="AM68" s="124">
        <v>789.6</v>
      </c>
      <c r="AN68" s="196">
        <v>1133.9000000000001</v>
      </c>
      <c r="AO68" s="122">
        <v>857.4</v>
      </c>
      <c r="AP68" s="123">
        <v>735.5</v>
      </c>
      <c r="AQ68" s="196">
        <v>987.5</v>
      </c>
      <c r="AR68" s="124">
        <v>942.8</v>
      </c>
      <c r="AS68" s="124">
        <v>704.1</v>
      </c>
      <c r="AT68" s="196">
        <v>1197.4000000000001</v>
      </c>
      <c r="AU68" s="124">
        <v>877.8</v>
      </c>
      <c r="AV68" s="124">
        <v>745.8</v>
      </c>
      <c r="AW68" s="196">
        <v>1018.7</v>
      </c>
      <c r="AX68" s="124">
        <v>880.6</v>
      </c>
      <c r="AY68" s="124">
        <v>631.9</v>
      </c>
      <c r="AZ68" s="196">
        <v>1145.8</v>
      </c>
      <c r="BA68" s="124">
        <v>918</v>
      </c>
      <c r="BB68" s="124">
        <v>674.8</v>
      </c>
      <c r="BC68" s="124">
        <v>1177.4000000000001</v>
      </c>
      <c r="BD68" s="122">
        <v>1024.2</v>
      </c>
      <c r="BE68" s="124">
        <v>884.8</v>
      </c>
      <c r="BF68" s="124">
        <v>1172.9000000000001</v>
      </c>
      <c r="BG68" s="122">
        <v>1132.0999999999999</v>
      </c>
      <c r="BH68" s="124">
        <v>810.6</v>
      </c>
      <c r="BI68" s="124">
        <v>1475</v>
      </c>
      <c r="BJ68" s="122">
        <v>1117.5</v>
      </c>
      <c r="BK68" s="124">
        <v>965.8</v>
      </c>
      <c r="BL68" s="196">
        <v>1279.4000000000001</v>
      </c>
      <c r="BM68" s="122">
        <v>1047.2</v>
      </c>
      <c r="BN68" s="124">
        <v>882.8</v>
      </c>
      <c r="BO68" s="196">
        <v>1222.5999999999999</v>
      </c>
      <c r="BP68" s="239">
        <v>1012.1</v>
      </c>
      <c r="BQ68" s="214">
        <v>800.8</v>
      </c>
      <c r="BR68" s="240">
        <v>1237.4000000000001</v>
      </c>
      <c r="BS68" s="214"/>
      <c r="BT68" s="240"/>
      <c r="BU68" s="127">
        <v>304</v>
      </c>
      <c r="BV68" s="126">
        <v>126</v>
      </c>
      <c r="BW68" s="128">
        <v>178</v>
      </c>
      <c r="BX68" s="125">
        <v>379</v>
      </c>
      <c r="BY68" s="126">
        <v>131</v>
      </c>
      <c r="BZ68" s="128">
        <v>248</v>
      </c>
      <c r="CA68" s="125">
        <v>279</v>
      </c>
      <c r="CB68" s="126">
        <v>113</v>
      </c>
      <c r="CC68" s="128">
        <v>166</v>
      </c>
      <c r="CD68" s="125">
        <v>248</v>
      </c>
      <c r="CE68" s="126">
        <v>97</v>
      </c>
      <c r="CF68" s="128">
        <v>151</v>
      </c>
      <c r="CG68" s="125">
        <v>265</v>
      </c>
      <c r="CH68" s="127">
        <v>115</v>
      </c>
      <c r="CI68" s="128">
        <v>150</v>
      </c>
      <c r="CJ68" s="125">
        <v>263</v>
      </c>
      <c r="CK68" s="127">
        <v>99</v>
      </c>
      <c r="CL68" s="128">
        <v>164</v>
      </c>
      <c r="CM68" s="125">
        <v>279</v>
      </c>
      <c r="CN68" s="127">
        <v>105</v>
      </c>
      <c r="CO68" s="128">
        <v>174</v>
      </c>
      <c r="CP68" s="125">
        <v>292</v>
      </c>
      <c r="CQ68" s="127">
        <v>112</v>
      </c>
      <c r="CR68" s="128">
        <v>180</v>
      </c>
      <c r="CS68" s="125">
        <v>315</v>
      </c>
      <c r="CT68" s="127">
        <v>136</v>
      </c>
      <c r="CU68" s="128">
        <v>179</v>
      </c>
      <c r="CV68" s="125">
        <v>351</v>
      </c>
      <c r="CW68" s="127">
        <v>144</v>
      </c>
      <c r="CX68" s="128">
        <v>207</v>
      </c>
      <c r="CY68" s="125">
        <v>373</v>
      </c>
      <c r="CZ68" s="127">
        <v>165</v>
      </c>
      <c r="DA68" s="128">
        <v>208</v>
      </c>
      <c r="DB68" s="125">
        <v>335</v>
      </c>
      <c r="DC68" s="127">
        <v>145</v>
      </c>
      <c r="DD68" s="128">
        <v>190</v>
      </c>
      <c r="DE68" s="125">
        <v>291</v>
      </c>
      <c r="DF68" s="127">
        <v>124</v>
      </c>
      <c r="DG68" s="128">
        <v>167</v>
      </c>
      <c r="DH68" s="125">
        <v>253</v>
      </c>
      <c r="DI68" s="126">
        <v>112</v>
      </c>
      <c r="DJ68" s="128">
        <v>141</v>
      </c>
      <c r="DK68" s="127">
        <v>288</v>
      </c>
      <c r="DL68" s="127">
        <v>111</v>
      </c>
      <c r="DM68" s="127">
        <v>177</v>
      </c>
      <c r="DN68" s="232">
        <v>260</v>
      </c>
      <c r="DO68" s="208">
        <v>114</v>
      </c>
      <c r="DP68" s="229">
        <v>146</v>
      </c>
      <c r="DQ68" s="208">
        <v>270</v>
      </c>
      <c r="DR68" s="208">
        <v>100</v>
      </c>
      <c r="DS68" s="229">
        <v>170</v>
      </c>
      <c r="DT68" s="208">
        <v>282</v>
      </c>
      <c r="DU68" s="208">
        <v>107</v>
      </c>
      <c r="DV68" s="208">
        <v>175</v>
      </c>
      <c r="DW68" s="381">
        <v>305</v>
      </c>
      <c r="DX68" s="23">
        <v>136</v>
      </c>
      <c r="DY68" s="302">
        <v>169</v>
      </c>
      <c r="DZ68" s="381">
        <v>349</v>
      </c>
      <c r="EA68" s="23">
        <v>129</v>
      </c>
      <c r="EB68" s="302">
        <v>220</v>
      </c>
      <c r="EC68" s="23">
        <v>334</v>
      </c>
      <c r="ED68" s="23">
        <v>149</v>
      </c>
      <c r="EE68" s="302">
        <v>185</v>
      </c>
      <c r="EF68" s="23">
        <v>324</v>
      </c>
      <c r="EG68" s="23">
        <v>141</v>
      </c>
      <c r="EH68" s="23">
        <v>183</v>
      </c>
      <c r="EI68" s="232">
        <v>6640</v>
      </c>
      <c r="EJ68" s="208">
        <v>2711</v>
      </c>
      <c r="EK68" s="229">
        <v>3929</v>
      </c>
    </row>
    <row r="69" spans="1:141" ht="13.5" customHeight="1" x14ac:dyDescent="0.2">
      <c r="A69" s="237" t="s">
        <v>17</v>
      </c>
      <c r="B69" s="122">
        <v>1707.2</v>
      </c>
      <c r="C69" s="123">
        <v>1319.9</v>
      </c>
      <c r="D69" s="196">
        <v>2124.1999999999998</v>
      </c>
      <c r="E69" s="122">
        <v>2096.8000000000002</v>
      </c>
      <c r="F69" s="123">
        <v>1598.3</v>
      </c>
      <c r="G69" s="196">
        <v>2633.9</v>
      </c>
      <c r="H69" s="122">
        <v>1623.7</v>
      </c>
      <c r="I69" s="123">
        <v>1227.7</v>
      </c>
      <c r="J69" s="196">
        <v>2050.5</v>
      </c>
      <c r="K69" s="122">
        <v>1458</v>
      </c>
      <c r="L69" s="123">
        <v>1158.4000000000001</v>
      </c>
      <c r="M69" s="196">
        <v>1781.1</v>
      </c>
      <c r="N69" s="122">
        <v>1319.5</v>
      </c>
      <c r="O69" s="124">
        <v>1074.5999999999999</v>
      </c>
      <c r="P69" s="196">
        <v>1583.6</v>
      </c>
      <c r="Q69" s="122">
        <v>1407.9</v>
      </c>
      <c r="R69" s="124">
        <v>1133.5999999999999</v>
      </c>
      <c r="S69" s="196">
        <v>1703.7</v>
      </c>
      <c r="T69" s="122">
        <v>1307.2</v>
      </c>
      <c r="U69" s="124">
        <v>1060.7</v>
      </c>
      <c r="V69" s="196">
        <v>1573.1</v>
      </c>
      <c r="W69" s="122">
        <v>1486.3</v>
      </c>
      <c r="X69" s="124">
        <v>1273.9000000000001</v>
      </c>
      <c r="Y69" s="196">
        <v>1715.4</v>
      </c>
      <c r="Z69" s="122">
        <v>1675.1</v>
      </c>
      <c r="AA69" s="124">
        <v>1384.7</v>
      </c>
      <c r="AB69" s="196">
        <v>1988.3</v>
      </c>
      <c r="AC69" s="122">
        <v>1665.7</v>
      </c>
      <c r="AD69" s="124">
        <v>1308.2</v>
      </c>
      <c r="AE69" s="196">
        <v>2051.1999999999998</v>
      </c>
      <c r="AF69" s="122">
        <v>1717.2</v>
      </c>
      <c r="AG69" s="124">
        <v>1407.7</v>
      </c>
      <c r="AH69" s="196">
        <v>2050.8000000000002</v>
      </c>
      <c r="AI69" s="122">
        <v>1804.2</v>
      </c>
      <c r="AJ69" s="124">
        <v>1399.3</v>
      </c>
      <c r="AK69" s="196">
        <v>2240.9</v>
      </c>
      <c r="AL69" s="122">
        <v>1464.8</v>
      </c>
      <c r="AM69" s="124">
        <v>1239.9000000000001</v>
      </c>
      <c r="AN69" s="196">
        <v>1707.2</v>
      </c>
      <c r="AO69" s="122">
        <v>1227.7</v>
      </c>
      <c r="AP69" s="123">
        <v>932.7</v>
      </c>
      <c r="AQ69" s="196">
        <v>1545.7</v>
      </c>
      <c r="AR69" s="124">
        <v>1518.9</v>
      </c>
      <c r="AS69" s="124">
        <v>1318.6</v>
      </c>
      <c r="AT69" s="196">
        <v>1734.8</v>
      </c>
      <c r="AU69" s="124">
        <v>1507.6</v>
      </c>
      <c r="AV69" s="124">
        <v>1253.2</v>
      </c>
      <c r="AW69" s="196">
        <v>1781.9</v>
      </c>
      <c r="AX69" s="124">
        <v>1456.5</v>
      </c>
      <c r="AY69" s="124">
        <v>1218.0999999999999</v>
      </c>
      <c r="AZ69" s="196">
        <v>1713.5</v>
      </c>
      <c r="BA69" s="124">
        <v>1526.6</v>
      </c>
      <c r="BB69" s="124">
        <v>1082.2</v>
      </c>
      <c r="BC69" s="124">
        <v>2005.8</v>
      </c>
      <c r="BD69" s="122">
        <v>1669.6</v>
      </c>
      <c r="BE69" s="124">
        <v>1261.2</v>
      </c>
      <c r="BF69" s="124">
        <v>2110</v>
      </c>
      <c r="BG69" s="122">
        <v>1761.9</v>
      </c>
      <c r="BH69" s="124">
        <v>1365.7</v>
      </c>
      <c r="BI69" s="124">
        <v>2189.1</v>
      </c>
      <c r="BJ69" s="122">
        <v>1623.5</v>
      </c>
      <c r="BK69" s="124">
        <v>1377.9</v>
      </c>
      <c r="BL69" s="196">
        <v>1888.4</v>
      </c>
      <c r="BM69" s="122">
        <v>1545.1</v>
      </c>
      <c r="BN69" s="124">
        <v>1345.4</v>
      </c>
      <c r="BO69" s="196">
        <v>1760.4</v>
      </c>
      <c r="BP69" s="239">
        <v>1570.4</v>
      </c>
      <c r="BQ69" s="214">
        <v>1260.5999999999999</v>
      </c>
      <c r="BR69" s="240">
        <v>1904.4</v>
      </c>
      <c r="BS69" s="214"/>
      <c r="BT69" s="240"/>
      <c r="BU69" s="127">
        <v>434</v>
      </c>
      <c r="BV69" s="126">
        <v>174</v>
      </c>
      <c r="BW69" s="128">
        <v>260</v>
      </c>
      <c r="BX69" s="125">
        <v>516</v>
      </c>
      <c r="BY69" s="126">
        <v>204</v>
      </c>
      <c r="BZ69" s="128">
        <v>312</v>
      </c>
      <c r="CA69" s="125">
        <v>413</v>
      </c>
      <c r="CB69" s="126">
        <v>162</v>
      </c>
      <c r="CC69" s="128">
        <v>251</v>
      </c>
      <c r="CD69" s="125">
        <v>359</v>
      </c>
      <c r="CE69" s="126">
        <v>148</v>
      </c>
      <c r="CF69" s="128">
        <v>211</v>
      </c>
      <c r="CG69" s="125">
        <v>336</v>
      </c>
      <c r="CH69" s="127">
        <v>142</v>
      </c>
      <c r="CI69" s="128">
        <v>194</v>
      </c>
      <c r="CJ69" s="125">
        <v>359</v>
      </c>
      <c r="CK69" s="127">
        <v>150</v>
      </c>
      <c r="CL69" s="128">
        <v>209</v>
      </c>
      <c r="CM69" s="125">
        <v>323</v>
      </c>
      <c r="CN69" s="127">
        <v>136</v>
      </c>
      <c r="CO69" s="128">
        <v>187</v>
      </c>
      <c r="CP69" s="125">
        <v>380</v>
      </c>
      <c r="CQ69" s="127">
        <v>169</v>
      </c>
      <c r="CR69" s="128">
        <v>211</v>
      </c>
      <c r="CS69" s="125">
        <v>415</v>
      </c>
      <c r="CT69" s="127">
        <v>178</v>
      </c>
      <c r="CU69" s="128">
        <v>237</v>
      </c>
      <c r="CV69" s="125">
        <v>427</v>
      </c>
      <c r="CW69" s="127">
        <v>174</v>
      </c>
      <c r="CX69" s="128">
        <v>253</v>
      </c>
      <c r="CY69" s="125">
        <v>442</v>
      </c>
      <c r="CZ69" s="127">
        <v>188</v>
      </c>
      <c r="DA69" s="128">
        <v>254</v>
      </c>
      <c r="DB69" s="125">
        <v>420</v>
      </c>
      <c r="DC69" s="127">
        <v>169</v>
      </c>
      <c r="DD69" s="128">
        <v>251</v>
      </c>
      <c r="DE69" s="125">
        <v>378</v>
      </c>
      <c r="DF69" s="127">
        <v>166</v>
      </c>
      <c r="DG69" s="128">
        <v>212</v>
      </c>
      <c r="DH69" s="125">
        <v>307</v>
      </c>
      <c r="DI69" s="126">
        <v>121</v>
      </c>
      <c r="DJ69" s="128">
        <v>186</v>
      </c>
      <c r="DK69" s="127">
        <v>393</v>
      </c>
      <c r="DL69" s="127">
        <v>177</v>
      </c>
      <c r="DM69" s="127">
        <v>216</v>
      </c>
      <c r="DN69" s="232">
        <v>378</v>
      </c>
      <c r="DO69" s="208">
        <v>163</v>
      </c>
      <c r="DP69" s="229">
        <v>215</v>
      </c>
      <c r="DQ69" s="208">
        <v>378</v>
      </c>
      <c r="DR69" s="208">
        <v>164</v>
      </c>
      <c r="DS69" s="229">
        <v>214</v>
      </c>
      <c r="DT69" s="208">
        <v>397</v>
      </c>
      <c r="DU69" s="208">
        <v>146</v>
      </c>
      <c r="DV69" s="208">
        <v>251</v>
      </c>
      <c r="DW69" s="381">
        <v>421</v>
      </c>
      <c r="DX69" s="23">
        <v>165</v>
      </c>
      <c r="DY69" s="302">
        <v>256</v>
      </c>
      <c r="DZ69" s="381">
        <v>460</v>
      </c>
      <c r="EA69" s="23">
        <v>185</v>
      </c>
      <c r="EB69" s="302">
        <v>275</v>
      </c>
      <c r="EC69" s="23">
        <v>411</v>
      </c>
      <c r="ED69" s="23">
        <v>181</v>
      </c>
      <c r="EE69" s="302">
        <v>230</v>
      </c>
      <c r="EF69" s="23">
        <v>405</v>
      </c>
      <c r="EG69" s="23">
        <v>183</v>
      </c>
      <c r="EH69" s="23">
        <v>222</v>
      </c>
      <c r="EI69" s="232">
        <v>8752</v>
      </c>
      <c r="EJ69" s="208">
        <v>3645</v>
      </c>
      <c r="EK69" s="229">
        <v>5107</v>
      </c>
    </row>
    <row r="70" spans="1:141" ht="13.5" customHeight="1" x14ac:dyDescent="0.2">
      <c r="A70" s="237" t="s">
        <v>18</v>
      </c>
      <c r="B70" s="122">
        <v>2624.9</v>
      </c>
      <c r="C70" s="123">
        <v>1973.9</v>
      </c>
      <c r="D70" s="196">
        <v>3343.9</v>
      </c>
      <c r="E70" s="122">
        <v>3196.1</v>
      </c>
      <c r="F70" s="123">
        <v>2559.1999999999998</v>
      </c>
      <c r="G70" s="196">
        <v>3899.1</v>
      </c>
      <c r="H70" s="122">
        <v>2361.5</v>
      </c>
      <c r="I70" s="123">
        <v>1863.7</v>
      </c>
      <c r="J70" s="196">
        <v>2910.8</v>
      </c>
      <c r="K70" s="122">
        <v>1995.3</v>
      </c>
      <c r="L70" s="123">
        <v>1751.2</v>
      </c>
      <c r="M70" s="196">
        <v>2264.5</v>
      </c>
      <c r="N70" s="122">
        <v>2047.6</v>
      </c>
      <c r="O70" s="124">
        <v>1739.2</v>
      </c>
      <c r="P70" s="196">
        <v>2387.8000000000002</v>
      </c>
      <c r="Q70" s="122">
        <v>2230.9</v>
      </c>
      <c r="R70" s="124">
        <v>1752.7</v>
      </c>
      <c r="S70" s="196">
        <v>2758.7</v>
      </c>
      <c r="T70" s="122">
        <v>2166.6</v>
      </c>
      <c r="U70" s="124">
        <v>1857.5</v>
      </c>
      <c r="V70" s="196">
        <v>2507.8000000000002</v>
      </c>
      <c r="W70" s="122">
        <v>2365.9</v>
      </c>
      <c r="X70" s="124">
        <v>1889.3</v>
      </c>
      <c r="Y70" s="196">
        <v>2892.3</v>
      </c>
      <c r="Z70" s="122">
        <v>2684.2</v>
      </c>
      <c r="AA70" s="124">
        <v>2370.6</v>
      </c>
      <c r="AB70" s="196">
        <v>3030.8</v>
      </c>
      <c r="AC70" s="122">
        <v>2775.4</v>
      </c>
      <c r="AD70" s="124">
        <v>2236.4</v>
      </c>
      <c r="AE70" s="196">
        <v>3371.3</v>
      </c>
      <c r="AF70" s="122">
        <v>3063.3</v>
      </c>
      <c r="AG70" s="124">
        <v>2320.8000000000002</v>
      </c>
      <c r="AH70" s="196">
        <v>3884.4</v>
      </c>
      <c r="AI70" s="122">
        <v>2718.5</v>
      </c>
      <c r="AJ70" s="124">
        <v>2290.8000000000002</v>
      </c>
      <c r="AK70" s="196">
        <v>3191.7</v>
      </c>
      <c r="AL70" s="122">
        <v>2240.6</v>
      </c>
      <c r="AM70" s="124">
        <v>1856.7</v>
      </c>
      <c r="AN70" s="196">
        <v>2665.4</v>
      </c>
      <c r="AO70" s="122">
        <v>2190.6</v>
      </c>
      <c r="AP70" s="123">
        <v>1683.7</v>
      </c>
      <c r="AQ70" s="196">
        <v>2751.8</v>
      </c>
      <c r="AR70" s="124">
        <v>2272.4</v>
      </c>
      <c r="AS70" s="124">
        <v>1720.3</v>
      </c>
      <c r="AT70" s="196">
        <v>2883.8</v>
      </c>
      <c r="AU70" s="124">
        <v>2244.6999999999998</v>
      </c>
      <c r="AV70" s="124">
        <v>1999.4</v>
      </c>
      <c r="AW70" s="196">
        <v>2516.6</v>
      </c>
      <c r="AX70" s="124">
        <v>2166.6999999999998</v>
      </c>
      <c r="AY70" s="124">
        <v>1921.4</v>
      </c>
      <c r="AZ70" s="196">
        <v>2438.4</v>
      </c>
      <c r="BA70" s="124">
        <v>2145.1999999999998</v>
      </c>
      <c r="BB70" s="124">
        <v>1842.2</v>
      </c>
      <c r="BC70" s="124">
        <v>2480.9</v>
      </c>
      <c r="BD70" s="122">
        <v>2613.4</v>
      </c>
      <c r="BE70" s="124">
        <v>2223.9</v>
      </c>
      <c r="BF70" s="124">
        <v>3045</v>
      </c>
      <c r="BG70" s="122">
        <v>2763.6</v>
      </c>
      <c r="BH70" s="124">
        <v>2284.5</v>
      </c>
      <c r="BI70" s="124">
        <v>3294.6</v>
      </c>
      <c r="BJ70" s="122">
        <v>2540.9</v>
      </c>
      <c r="BK70" s="124">
        <v>2100.5</v>
      </c>
      <c r="BL70" s="196">
        <v>3028.9</v>
      </c>
      <c r="BM70" s="122">
        <v>2649.2</v>
      </c>
      <c r="BN70" s="124">
        <v>2181.3000000000002</v>
      </c>
      <c r="BO70" s="196">
        <v>3167.8</v>
      </c>
      <c r="BP70" s="239">
        <v>2455.5</v>
      </c>
      <c r="BQ70" s="214">
        <v>2017</v>
      </c>
      <c r="BR70" s="240">
        <v>2940.5</v>
      </c>
      <c r="BS70" s="214"/>
      <c r="BT70" s="240"/>
      <c r="BU70" s="127">
        <v>631</v>
      </c>
      <c r="BV70" s="126">
        <v>249</v>
      </c>
      <c r="BW70" s="128">
        <v>382</v>
      </c>
      <c r="BX70" s="125">
        <v>745</v>
      </c>
      <c r="BY70" s="126">
        <v>313</v>
      </c>
      <c r="BZ70" s="128">
        <v>432</v>
      </c>
      <c r="CA70" s="125">
        <v>570</v>
      </c>
      <c r="CB70" s="126">
        <v>236</v>
      </c>
      <c r="CC70" s="128">
        <v>334</v>
      </c>
      <c r="CD70" s="125">
        <v>467</v>
      </c>
      <c r="CE70" s="126">
        <v>215</v>
      </c>
      <c r="CF70" s="128">
        <v>252</v>
      </c>
      <c r="CG70" s="125">
        <v>496</v>
      </c>
      <c r="CH70" s="127">
        <v>221</v>
      </c>
      <c r="CI70" s="128">
        <v>275</v>
      </c>
      <c r="CJ70" s="125">
        <v>541</v>
      </c>
      <c r="CK70" s="127">
        <v>223</v>
      </c>
      <c r="CL70" s="128">
        <v>318</v>
      </c>
      <c r="CM70" s="125">
        <v>509</v>
      </c>
      <c r="CN70" s="127">
        <v>229</v>
      </c>
      <c r="CO70" s="128">
        <v>280</v>
      </c>
      <c r="CP70" s="125">
        <v>575</v>
      </c>
      <c r="CQ70" s="127">
        <v>241</v>
      </c>
      <c r="CR70" s="128">
        <v>334</v>
      </c>
      <c r="CS70" s="125">
        <v>632</v>
      </c>
      <c r="CT70" s="127">
        <v>293</v>
      </c>
      <c r="CU70" s="128">
        <v>339</v>
      </c>
      <c r="CV70" s="125">
        <v>676</v>
      </c>
      <c r="CW70" s="127">
        <v>286</v>
      </c>
      <c r="CX70" s="128">
        <v>390</v>
      </c>
      <c r="CY70" s="125">
        <v>749</v>
      </c>
      <c r="CZ70" s="127">
        <v>298</v>
      </c>
      <c r="DA70" s="128">
        <v>451</v>
      </c>
      <c r="DB70" s="125">
        <v>601</v>
      </c>
      <c r="DC70" s="127">
        <v>266</v>
      </c>
      <c r="DD70" s="128">
        <v>335</v>
      </c>
      <c r="DE70" s="125">
        <v>549</v>
      </c>
      <c r="DF70" s="127">
        <v>239</v>
      </c>
      <c r="DG70" s="128">
        <v>310</v>
      </c>
      <c r="DH70" s="125">
        <v>520</v>
      </c>
      <c r="DI70" s="126">
        <v>210</v>
      </c>
      <c r="DJ70" s="128">
        <v>310</v>
      </c>
      <c r="DK70" s="127">
        <v>558</v>
      </c>
      <c r="DL70" s="127">
        <v>222</v>
      </c>
      <c r="DM70" s="127">
        <v>336</v>
      </c>
      <c r="DN70" s="232">
        <v>534</v>
      </c>
      <c r="DO70" s="208">
        <v>250</v>
      </c>
      <c r="DP70" s="229">
        <v>284</v>
      </c>
      <c r="DQ70" s="208">
        <v>532</v>
      </c>
      <c r="DR70" s="208">
        <v>248</v>
      </c>
      <c r="DS70" s="229">
        <v>284</v>
      </c>
      <c r="DT70" s="208">
        <v>525</v>
      </c>
      <c r="DU70" s="208">
        <v>237</v>
      </c>
      <c r="DV70" s="208">
        <v>288</v>
      </c>
      <c r="DW70" s="381">
        <v>617</v>
      </c>
      <c r="DX70" s="23">
        <v>276</v>
      </c>
      <c r="DY70" s="302">
        <v>341</v>
      </c>
      <c r="DZ70" s="381">
        <v>672</v>
      </c>
      <c r="EA70" s="23">
        <v>292</v>
      </c>
      <c r="EB70" s="302">
        <v>380</v>
      </c>
      <c r="EC70" s="23">
        <v>596</v>
      </c>
      <c r="ED70" s="23">
        <v>259</v>
      </c>
      <c r="EE70" s="302">
        <v>337</v>
      </c>
      <c r="EF70" s="23">
        <v>640</v>
      </c>
      <c r="EG70" s="23">
        <v>277</v>
      </c>
      <c r="EH70" s="23">
        <v>363</v>
      </c>
      <c r="EI70" s="232">
        <v>12935</v>
      </c>
      <c r="EJ70" s="208">
        <v>5580</v>
      </c>
      <c r="EK70" s="229">
        <v>7355</v>
      </c>
    </row>
    <row r="71" spans="1:141" ht="13.5" customHeight="1" x14ac:dyDescent="0.2">
      <c r="A71" s="237" t="s">
        <v>19</v>
      </c>
      <c r="B71" s="122">
        <v>4380.6000000000004</v>
      </c>
      <c r="C71" s="123">
        <v>3561.5</v>
      </c>
      <c r="D71" s="196">
        <v>5383.3</v>
      </c>
      <c r="E71" s="122">
        <v>6595.4</v>
      </c>
      <c r="F71" s="123">
        <v>5337.1</v>
      </c>
      <c r="G71" s="196">
        <v>8135</v>
      </c>
      <c r="H71" s="122">
        <v>4587</v>
      </c>
      <c r="I71" s="123">
        <v>3849.2</v>
      </c>
      <c r="J71" s="196">
        <v>5489.3</v>
      </c>
      <c r="K71" s="122">
        <v>3651.7</v>
      </c>
      <c r="L71" s="123">
        <v>3112.5</v>
      </c>
      <c r="M71" s="196">
        <v>4310.6000000000004</v>
      </c>
      <c r="N71" s="122">
        <v>3527</v>
      </c>
      <c r="O71" s="124">
        <v>3180.9</v>
      </c>
      <c r="P71" s="196">
        <v>3949.5</v>
      </c>
      <c r="Q71" s="122">
        <v>3493.2</v>
      </c>
      <c r="R71" s="124">
        <v>2774.7</v>
      </c>
      <c r="S71" s="196">
        <v>4368.8</v>
      </c>
      <c r="T71" s="122">
        <v>3624.1</v>
      </c>
      <c r="U71" s="124">
        <v>2872.5</v>
      </c>
      <c r="V71" s="196">
        <v>4538.6000000000004</v>
      </c>
      <c r="W71" s="122">
        <v>4411.2</v>
      </c>
      <c r="X71" s="124">
        <v>3687.9</v>
      </c>
      <c r="Y71" s="196">
        <v>5290</v>
      </c>
      <c r="Z71" s="122">
        <v>4387.7</v>
      </c>
      <c r="AA71" s="124">
        <v>3481.5</v>
      </c>
      <c r="AB71" s="196">
        <v>5486.9</v>
      </c>
      <c r="AC71" s="122">
        <v>4574.3</v>
      </c>
      <c r="AD71" s="124">
        <v>3929.7</v>
      </c>
      <c r="AE71" s="196">
        <v>5354.9</v>
      </c>
      <c r="AF71" s="122">
        <v>5155.2</v>
      </c>
      <c r="AG71" s="124">
        <v>4411.3999999999996</v>
      </c>
      <c r="AH71" s="196">
        <v>6054.3</v>
      </c>
      <c r="AI71" s="122">
        <v>4906.8</v>
      </c>
      <c r="AJ71" s="124">
        <v>4050.3</v>
      </c>
      <c r="AK71" s="196">
        <v>5940.7</v>
      </c>
      <c r="AL71" s="122">
        <v>3961.7</v>
      </c>
      <c r="AM71" s="124">
        <v>3205.2</v>
      </c>
      <c r="AN71" s="196">
        <v>4873.3</v>
      </c>
      <c r="AO71" s="122">
        <v>3454.9</v>
      </c>
      <c r="AP71" s="123">
        <v>2747.2</v>
      </c>
      <c r="AQ71" s="196">
        <v>4306.6000000000004</v>
      </c>
      <c r="AR71" s="124">
        <v>3576.4</v>
      </c>
      <c r="AS71" s="124">
        <v>3149.8</v>
      </c>
      <c r="AT71" s="196">
        <v>4088.9</v>
      </c>
      <c r="AU71" s="124">
        <v>3602.4</v>
      </c>
      <c r="AV71" s="124">
        <v>2943</v>
      </c>
      <c r="AW71" s="196">
        <v>4393.3</v>
      </c>
      <c r="AX71" s="124">
        <v>3851.2</v>
      </c>
      <c r="AY71" s="124">
        <v>3328.5</v>
      </c>
      <c r="AZ71" s="196">
        <v>4477.3999999999996</v>
      </c>
      <c r="BA71" s="124">
        <v>3839.3</v>
      </c>
      <c r="BB71" s="124">
        <v>3211.6</v>
      </c>
      <c r="BC71" s="124">
        <v>4590.2</v>
      </c>
      <c r="BD71" s="122">
        <v>4130.8999999999996</v>
      </c>
      <c r="BE71" s="124">
        <v>3778.1</v>
      </c>
      <c r="BF71" s="124">
        <v>4552.3</v>
      </c>
      <c r="BG71" s="122">
        <v>4359.7</v>
      </c>
      <c r="BH71" s="124">
        <v>3631.2</v>
      </c>
      <c r="BI71" s="124">
        <v>5229</v>
      </c>
      <c r="BJ71" s="122">
        <v>4467.2</v>
      </c>
      <c r="BK71" s="124">
        <v>3907.1</v>
      </c>
      <c r="BL71" s="196">
        <v>5134.7</v>
      </c>
      <c r="BM71" s="122">
        <v>4274.8999999999996</v>
      </c>
      <c r="BN71" s="124">
        <v>3522.1</v>
      </c>
      <c r="BO71" s="196">
        <v>5171.1000000000004</v>
      </c>
      <c r="BP71" s="239">
        <v>4213.3</v>
      </c>
      <c r="BQ71" s="214">
        <v>3527.9</v>
      </c>
      <c r="BR71" s="240">
        <v>5041.2</v>
      </c>
      <c r="BS71" s="214"/>
      <c r="BT71" s="240"/>
      <c r="BU71" s="127">
        <v>733</v>
      </c>
      <c r="BV71" s="126">
        <v>328</v>
      </c>
      <c r="BW71" s="128">
        <v>405</v>
      </c>
      <c r="BX71" s="125">
        <v>1069</v>
      </c>
      <c r="BY71" s="126">
        <v>476</v>
      </c>
      <c r="BZ71" s="128">
        <v>593</v>
      </c>
      <c r="CA71" s="125">
        <v>769</v>
      </c>
      <c r="CB71" s="126">
        <v>355</v>
      </c>
      <c r="CC71" s="128">
        <v>414</v>
      </c>
      <c r="CD71" s="125">
        <v>593</v>
      </c>
      <c r="CE71" s="126">
        <v>278</v>
      </c>
      <c r="CF71" s="128">
        <v>315</v>
      </c>
      <c r="CG71" s="125">
        <v>593</v>
      </c>
      <c r="CH71" s="127">
        <v>294</v>
      </c>
      <c r="CI71" s="128">
        <v>299</v>
      </c>
      <c r="CJ71" s="125">
        <v>589</v>
      </c>
      <c r="CK71" s="127">
        <v>257</v>
      </c>
      <c r="CL71" s="128">
        <v>332</v>
      </c>
      <c r="CM71" s="125">
        <v>593</v>
      </c>
      <c r="CN71" s="127">
        <v>258</v>
      </c>
      <c r="CO71" s="128">
        <v>335</v>
      </c>
      <c r="CP71" s="125">
        <v>748</v>
      </c>
      <c r="CQ71" s="127">
        <v>343</v>
      </c>
      <c r="CR71" s="128">
        <v>405</v>
      </c>
      <c r="CS71" s="125">
        <v>722</v>
      </c>
      <c r="CT71" s="127">
        <v>314</v>
      </c>
      <c r="CU71" s="128">
        <v>408</v>
      </c>
      <c r="CV71" s="125">
        <v>780</v>
      </c>
      <c r="CW71" s="127">
        <v>367</v>
      </c>
      <c r="CX71" s="128">
        <v>413</v>
      </c>
      <c r="CY71" s="125">
        <v>884</v>
      </c>
      <c r="CZ71" s="127">
        <v>414</v>
      </c>
      <c r="DA71" s="128">
        <v>470</v>
      </c>
      <c r="DB71" s="125">
        <v>762</v>
      </c>
      <c r="DC71" s="127">
        <v>344</v>
      </c>
      <c r="DD71" s="128">
        <v>418</v>
      </c>
      <c r="DE71" s="125">
        <v>683</v>
      </c>
      <c r="DF71" s="127">
        <v>302</v>
      </c>
      <c r="DG71" s="128">
        <v>381</v>
      </c>
      <c r="DH71" s="125">
        <v>578</v>
      </c>
      <c r="DI71" s="126">
        <v>251</v>
      </c>
      <c r="DJ71" s="128">
        <v>327</v>
      </c>
      <c r="DK71" s="127">
        <v>620</v>
      </c>
      <c r="DL71" s="127">
        <v>298</v>
      </c>
      <c r="DM71" s="127">
        <v>322</v>
      </c>
      <c r="DN71" s="232">
        <v>606</v>
      </c>
      <c r="DO71" s="208">
        <v>270</v>
      </c>
      <c r="DP71" s="229">
        <v>336</v>
      </c>
      <c r="DQ71" s="208">
        <v>673</v>
      </c>
      <c r="DR71" s="208">
        <v>317</v>
      </c>
      <c r="DS71" s="229">
        <v>356</v>
      </c>
      <c r="DT71" s="208">
        <v>676</v>
      </c>
      <c r="DU71" s="208">
        <v>308</v>
      </c>
      <c r="DV71" s="208">
        <v>368</v>
      </c>
      <c r="DW71" s="381">
        <v>709</v>
      </c>
      <c r="DX71" s="23">
        <v>353</v>
      </c>
      <c r="DY71" s="302">
        <v>356</v>
      </c>
      <c r="DZ71" s="381">
        <v>779</v>
      </c>
      <c r="EA71" s="23">
        <v>353</v>
      </c>
      <c r="EB71" s="302">
        <v>426</v>
      </c>
      <c r="EC71" s="23">
        <v>778</v>
      </c>
      <c r="ED71" s="23">
        <v>370</v>
      </c>
      <c r="EE71" s="302">
        <v>408</v>
      </c>
      <c r="EF71" s="23">
        <v>775</v>
      </c>
      <c r="EG71" s="23">
        <v>347</v>
      </c>
      <c r="EH71" s="23">
        <v>428</v>
      </c>
      <c r="EI71" s="232">
        <v>15712</v>
      </c>
      <c r="EJ71" s="208">
        <v>7197</v>
      </c>
      <c r="EK71" s="229">
        <v>8515</v>
      </c>
    </row>
    <row r="72" spans="1:141" ht="13.5" customHeight="1" x14ac:dyDescent="0.2">
      <c r="A72" s="237" t="s">
        <v>20</v>
      </c>
      <c r="B72" s="122">
        <v>7999.9</v>
      </c>
      <c r="C72" s="123">
        <v>7182.9</v>
      </c>
      <c r="D72" s="196">
        <v>9127.5</v>
      </c>
      <c r="E72" s="122">
        <v>11237.7</v>
      </c>
      <c r="F72" s="123">
        <v>9861.5</v>
      </c>
      <c r="G72" s="196">
        <v>13136.1</v>
      </c>
      <c r="H72" s="122">
        <v>7830.5</v>
      </c>
      <c r="I72" s="123">
        <v>6883.3</v>
      </c>
      <c r="J72" s="196">
        <v>9136.5</v>
      </c>
      <c r="K72" s="122">
        <v>6198.9</v>
      </c>
      <c r="L72" s="123">
        <v>5466.4</v>
      </c>
      <c r="M72" s="196">
        <v>7208.3</v>
      </c>
      <c r="N72" s="122">
        <v>6096</v>
      </c>
      <c r="O72" s="124">
        <v>5403.3</v>
      </c>
      <c r="P72" s="196">
        <v>7049.9</v>
      </c>
      <c r="Q72" s="122">
        <v>5764.5</v>
      </c>
      <c r="R72" s="124">
        <v>5146.7</v>
      </c>
      <c r="S72" s="196">
        <v>6615</v>
      </c>
      <c r="T72" s="122">
        <v>5963.3</v>
      </c>
      <c r="U72" s="124">
        <v>5302.9</v>
      </c>
      <c r="V72" s="196">
        <v>6871.9</v>
      </c>
      <c r="W72" s="122">
        <v>7184.5</v>
      </c>
      <c r="X72" s="124">
        <v>6552.5</v>
      </c>
      <c r="Y72" s="196">
        <v>8053.6</v>
      </c>
      <c r="Z72" s="122">
        <v>7617.1</v>
      </c>
      <c r="AA72" s="124">
        <v>6123.9</v>
      </c>
      <c r="AB72" s="196">
        <v>9669.7000000000007</v>
      </c>
      <c r="AC72" s="122">
        <v>8438.1</v>
      </c>
      <c r="AD72" s="124">
        <v>7233</v>
      </c>
      <c r="AE72" s="196">
        <v>10094</v>
      </c>
      <c r="AF72" s="122">
        <v>8715.6</v>
      </c>
      <c r="AG72" s="124">
        <v>7793.2</v>
      </c>
      <c r="AH72" s="196">
        <v>9982.4</v>
      </c>
      <c r="AI72" s="122">
        <v>7967.6</v>
      </c>
      <c r="AJ72" s="124">
        <v>6854.7</v>
      </c>
      <c r="AK72" s="196">
        <v>9495.2999999999993</v>
      </c>
      <c r="AL72" s="122">
        <v>6211</v>
      </c>
      <c r="AM72" s="124">
        <v>5850.5</v>
      </c>
      <c r="AN72" s="196">
        <v>6705.5</v>
      </c>
      <c r="AO72" s="122">
        <v>5967.3</v>
      </c>
      <c r="AP72" s="123">
        <v>5620.3</v>
      </c>
      <c r="AQ72" s="196">
        <v>6443.2</v>
      </c>
      <c r="AR72" s="124">
        <v>6280.6</v>
      </c>
      <c r="AS72" s="124">
        <v>5353.4</v>
      </c>
      <c r="AT72" s="196">
        <v>7551.6</v>
      </c>
      <c r="AU72" s="124">
        <v>6318.7</v>
      </c>
      <c r="AV72" s="124">
        <v>5516.5</v>
      </c>
      <c r="AW72" s="196">
        <v>7417.8</v>
      </c>
      <c r="AX72" s="124">
        <v>6528.6</v>
      </c>
      <c r="AY72" s="124">
        <v>5761.7</v>
      </c>
      <c r="AZ72" s="196">
        <v>7578.6</v>
      </c>
      <c r="BA72" s="124">
        <v>6547.9</v>
      </c>
      <c r="BB72" s="124">
        <v>5377.2</v>
      </c>
      <c r="BC72" s="124">
        <v>8149.3</v>
      </c>
      <c r="BD72" s="122">
        <v>7174.5</v>
      </c>
      <c r="BE72" s="124">
        <v>6124.2</v>
      </c>
      <c r="BF72" s="124">
        <v>8610</v>
      </c>
      <c r="BG72" s="122">
        <v>8153.6</v>
      </c>
      <c r="BH72" s="124">
        <v>6857.2</v>
      </c>
      <c r="BI72" s="124">
        <v>9923.7999999999993</v>
      </c>
      <c r="BJ72" s="122">
        <v>7618.2</v>
      </c>
      <c r="BK72" s="124">
        <v>6951.4</v>
      </c>
      <c r="BL72" s="196">
        <v>8528</v>
      </c>
      <c r="BM72" s="122">
        <v>7961.4</v>
      </c>
      <c r="BN72" s="124">
        <v>7049.2</v>
      </c>
      <c r="BO72" s="196">
        <v>9205</v>
      </c>
      <c r="BP72" s="239">
        <v>7259</v>
      </c>
      <c r="BQ72" s="214">
        <v>6373.4</v>
      </c>
      <c r="BR72" s="240">
        <v>8474.4</v>
      </c>
      <c r="BS72" s="214"/>
      <c r="BT72" s="240"/>
      <c r="BU72" s="127">
        <v>970</v>
      </c>
      <c r="BV72" s="126">
        <v>505</v>
      </c>
      <c r="BW72" s="128">
        <v>465</v>
      </c>
      <c r="BX72" s="125">
        <v>1319</v>
      </c>
      <c r="BY72" s="126">
        <v>671</v>
      </c>
      <c r="BZ72" s="128">
        <v>648</v>
      </c>
      <c r="CA72" s="125">
        <v>950</v>
      </c>
      <c r="CB72" s="126">
        <v>484</v>
      </c>
      <c r="CC72" s="128">
        <v>466</v>
      </c>
      <c r="CD72" s="125">
        <v>728</v>
      </c>
      <c r="CE72" s="126">
        <v>372</v>
      </c>
      <c r="CF72" s="128">
        <v>356</v>
      </c>
      <c r="CG72" s="125">
        <v>740</v>
      </c>
      <c r="CH72" s="127">
        <v>380</v>
      </c>
      <c r="CI72" s="128">
        <v>360</v>
      </c>
      <c r="CJ72" s="125">
        <v>700</v>
      </c>
      <c r="CK72" s="127">
        <v>362</v>
      </c>
      <c r="CL72" s="128">
        <v>338</v>
      </c>
      <c r="CM72" s="125">
        <v>701</v>
      </c>
      <c r="CN72" s="127">
        <v>361</v>
      </c>
      <c r="CO72" s="128">
        <v>340</v>
      </c>
      <c r="CP72" s="125">
        <v>873</v>
      </c>
      <c r="CQ72" s="127">
        <v>461</v>
      </c>
      <c r="CR72" s="128">
        <v>412</v>
      </c>
      <c r="CS72" s="125">
        <v>896</v>
      </c>
      <c r="CT72" s="127">
        <v>417</v>
      </c>
      <c r="CU72" s="128">
        <v>479</v>
      </c>
      <c r="CV72" s="125">
        <v>1026</v>
      </c>
      <c r="CW72" s="127">
        <v>509</v>
      </c>
      <c r="CX72" s="128">
        <v>517</v>
      </c>
      <c r="CY72" s="125">
        <v>1063</v>
      </c>
      <c r="CZ72" s="127">
        <v>550</v>
      </c>
      <c r="DA72" s="128">
        <v>513</v>
      </c>
      <c r="DB72" s="125">
        <v>878</v>
      </c>
      <c r="DC72" s="127">
        <v>437</v>
      </c>
      <c r="DD72" s="128">
        <v>441</v>
      </c>
      <c r="DE72" s="125">
        <v>758</v>
      </c>
      <c r="DF72" s="127">
        <v>413</v>
      </c>
      <c r="DG72" s="128">
        <v>345</v>
      </c>
      <c r="DH72" s="125">
        <v>705</v>
      </c>
      <c r="DI72" s="126">
        <v>384</v>
      </c>
      <c r="DJ72" s="128">
        <v>321</v>
      </c>
      <c r="DK72" s="127">
        <v>767</v>
      </c>
      <c r="DL72" s="127">
        <v>378</v>
      </c>
      <c r="DM72" s="127">
        <v>389</v>
      </c>
      <c r="DN72" s="232">
        <v>747</v>
      </c>
      <c r="DO72" s="208">
        <v>377</v>
      </c>
      <c r="DP72" s="229">
        <v>370</v>
      </c>
      <c r="DQ72" s="208">
        <v>798</v>
      </c>
      <c r="DR72" s="208">
        <v>407</v>
      </c>
      <c r="DS72" s="229">
        <v>391</v>
      </c>
      <c r="DT72" s="208">
        <v>801</v>
      </c>
      <c r="DU72" s="208">
        <v>380</v>
      </c>
      <c r="DV72" s="208">
        <v>421</v>
      </c>
      <c r="DW72" s="381">
        <v>850</v>
      </c>
      <c r="DX72" s="23">
        <v>419</v>
      </c>
      <c r="DY72" s="302">
        <v>431</v>
      </c>
      <c r="DZ72" s="381">
        <v>999</v>
      </c>
      <c r="EA72" s="23">
        <v>485</v>
      </c>
      <c r="EB72" s="302">
        <v>514</v>
      </c>
      <c r="EC72" s="23">
        <v>904</v>
      </c>
      <c r="ED72" s="23">
        <v>476</v>
      </c>
      <c r="EE72" s="302">
        <v>428</v>
      </c>
      <c r="EF72" s="23">
        <v>977</v>
      </c>
      <c r="EG72" s="23">
        <v>499</v>
      </c>
      <c r="EH72" s="23">
        <v>478</v>
      </c>
      <c r="EI72" s="232">
        <v>19150</v>
      </c>
      <c r="EJ72" s="208">
        <v>9727</v>
      </c>
      <c r="EK72" s="229">
        <v>9423</v>
      </c>
    </row>
    <row r="73" spans="1:141" ht="13.5" customHeight="1" x14ac:dyDescent="0.2">
      <c r="A73" s="237" t="s">
        <v>21</v>
      </c>
      <c r="B73" s="122">
        <v>12866.9</v>
      </c>
      <c r="C73" s="123">
        <v>11575.3</v>
      </c>
      <c r="D73" s="196">
        <v>14974.2</v>
      </c>
      <c r="E73" s="122">
        <v>20674.099999999999</v>
      </c>
      <c r="F73" s="123">
        <v>18584.5</v>
      </c>
      <c r="G73" s="196">
        <v>24078.7</v>
      </c>
      <c r="H73" s="122">
        <v>13789.1</v>
      </c>
      <c r="I73" s="123">
        <v>12938.3</v>
      </c>
      <c r="J73" s="196">
        <v>15173.5</v>
      </c>
      <c r="K73" s="122">
        <v>9671.6</v>
      </c>
      <c r="L73" s="123">
        <v>9070.9</v>
      </c>
      <c r="M73" s="196">
        <v>10647.8</v>
      </c>
      <c r="N73" s="122">
        <v>9805.7999999999993</v>
      </c>
      <c r="O73" s="124">
        <v>9039.7999999999993</v>
      </c>
      <c r="P73" s="196">
        <v>11049</v>
      </c>
      <c r="Q73" s="122">
        <v>9425.7000000000007</v>
      </c>
      <c r="R73" s="124">
        <v>8644.6</v>
      </c>
      <c r="S73" s="196">
        <v>10691.8</v>
      </c>
      <c r="T73" s="122">
        <v>10440.6</v>
      </c>
      <c r="U73" s="124">
        <v>9757.1</v>
      </c>
      <c r="V73" s="196">
        <v>11547.1</v>
      </c>
      <c r="W73" s="122">
        <v>12027.3</v>
      </c>
      <c r="X73" s="124">
        <v>10619.2</v>
      </c>
      <c r="Y73" s="196">
        <v>14304.2</v>
      </c>
      <c r="Z73" s="122">
        <v>14051.6</v>
      </c>
      <c r="AA73" s="124">
        <v>12302.3</v>
      </c>
      <c r="AB73" s="196">
        <v>16877.2</v>
      </c>
      <c r="AC73" s="122">
        <v>14209.2</v>
      </c>
      <c r="AD73" s="124">
        <v>13254.8</v>
      </c>
      <c r="AE73" s="196">
        <v>15748.9</v>
      </c>
      <c r="AF73" s="122">
        <v>15891.3</v>
      </c>
      <c r="AG73" s="124">
        <v>13623.7</v>
      </c>
      <c r="AH73" s="196">
        <v>19545.099999999999</v>
      </c>
      <c r="AI73" s="122">
        <v>13260.3</v>
      </c>
      <c r="AJ73" s="124">
        <v>12253.3</v>
      </c>
      <c r="AK73" s="196">
        <v>14880.9</v>
      </c>
      <c r="AL73" s="122">
        <v>10228.200000000001</v>
      </c>
      <c r="AM73" s="124">
        <v>9229.2000000000007</v>
      </c>
      <c r="AN73" s="196">
        <v>11834.4</v>
      </c>
      <c r="AO73" s="122">
        <v>10465.6</v>
      </c>
      <c r="AP73" s="123">
        <v>9386.5</v>
      </c>
      <c r="AQ73" s="196">
        <v>12198.6</v>
      </c>
      <c r="AR73" s="124">
        <v>9727</v>
      </c>
      <c r="AS73" s="124">
        <v>8694.2000000000007</v>
      </c>
      <c r="AT73" s="196">
        <v>11383.7</v>
      </c>
      <c r="AU73" s="124">
        <v>10414</v>
      </c>
      <c r="AV73" s="124">
        <v>9818.9</v>
      </c>
      <c r="AW73" s="196">
        <v>11367.6</v>
      </c>
      <c r="AX73" s="124">
        <v>10961.4</v>
      </c>
      <c r="AY73" s="124">
        <v>10508.4</v>
      </c>
      <c r="AZ73" s="196">
        <v>11686.4</v>
      </c>
      <c r="BA73" s="124">
        <v>11355.5</v>
      </c>
      <c r="BB73" s="124">
        <v>10077.6</v>
      </c>
      <c r="BC73" s="124">
        <v>13400</v>
      </c>
      <c r="BD73" s="122">
        <v>13011</v>
      </c>
      <c r="BE73" s="124">
        <v>12091.2</v>
      </c>
      <c r="BF73" s="124">
        <v>14481.6</v>
      </c>
      <c r="BG73" s="122">
        <v>13050.2</v>
      </c>
      <c r="BH73" s="124">
        <v>12284.5</v>
      </c>
      <c r="BI73" s="124">
        <v>14273.8</v>
      </c>
      <c r="BJ73" s="122">
        <v>12236.7</v>
      </c>
      <c r="BK73" s="124">
        <v>11064.8</v>
      </c>
      <c r="BL73" s="196">
        <v>14108.5</v>
      </c>
      <c r="BM73" s="122">
        <v>13153.3</v>
      </c>
      <c r="BN73" s="124">
        <v>12259.4</v>
      </c>
      <c r="BO73" s="196">
        <v>14580</v>
      </c>
      <c r="BP73" s="239">
        <v>12292.2</v>
      </c>
      <c r="BQ73" s="214">
        <v>11220</v>
      </c>
      <c r="BR73" s="240">
        <v>14019.8</v>
      </c>
      <c r="BS73" s="214"/>
      <c r="BT73" s="240"/>
      <c r="BU73" s="127">
        <v>918</v>
      </c>
      <c r="BV73" s="126">
        <v>512</v>
      </c>
      <c r="BW73" s="128">
        <v>406</v>
      </c>
      <c r="BX73" s="125">
        <v>1429</v>
      </c>
      <c r="BY73" s="126">
        <v>796</v>
      </c>
      <c r="BZ73" s="128">
        <v>633</v>
      </c>
      <c r="CA73" s="125">
        <v>986</v>
      </c>
      <c r="CB73" s="126">
        <v>573</v>
      </c>
      <c r="CC73" s="128">
        <v>413</v>
      </c>
      <c r="CD73" s="125">
        <v>670</v>
      </c>
      <c r="CE73" s="126">
        <v>389</v>
      </c>
      <c r="CF73" s="128">
        <v>281</v>
      </c>
      <c r="CG73" s="125">
        <v>703</v>
      </c>
      <c r="CH73" s="127">
        <v>401</v>
      </c>
      <c r="CI73" s="128">
        <v>302</v>
      </c>
      <c r="CJ73" s="125">
        <v>677</v>
      </c>
      <c r="CK73" s="127">
        <v>384</v>
      </c>
      <c r="CL73" s="128">
        <v>293</v>
      </c>
      <c r="CM73" s="125">
        <v>727</v>
      </c>
      <c r="CN73" s="127">
        <v>420</v>
      </c>
      <c r="CO73" s="128">
        <v>307</v>
      </c>
      <c r="CP73" s="125">
        <v>867</v>
      </c>
      <c r="CQ73" s="127">
        <v>473</v>
      </c>
      <c r="CR73" s="128">
        <v>394</v>
      </c>
      <c r="CS73" s="125">
        <v>982</v>
      </c>
      <c r="CT73" s="127">
        <v>531</v>
      </c>
      <c r="CU73" s="128">
        <v>451</v>
      </c>
      <c r="CV73" s="125">
        <v>1028</v>
      </c>
      <c r="CW73" s="127">
        <v>592</v>
      </c>
      <c r="CX73" s="128">
        <v>436</v>
      </c>
      <c r="CY73" s="125">
        <v>1155</v>
      </c>
      <c r="CZ73" s="127">
        <v>611</v>
      </c>
      <c r="DA73" s="128">
        <v>544</v>
      </c>
      <c r="DB73" s="125">
        <v>872</v>
      </c>
      <c r="DC73" s="127">
        <v>497</v>
      </c>
      <c r="DD73" s="128">
        <v>375</v>
      </c>
      <c r="DE73" s="125">
        <v>746</v>
      </c>
      <c r="DF73" s="127">
        <v>415</v>
      </c>
      <c r="DG73" s="128">
        <v>331</v>
      </c>
      <c r="DH73" s="125">
        <v>740</v>
      </c>
      <c r="DI73" s="126">
        <v>409</v>
      </c>
      <c r="DJ73" s="128">
        <v>331</v>
      </c>
      <c r="DK73" s="127">
        <v>712</v>
      </c>
      <c r="DL73" s="127">
        <v>392</v>
      </c>
      <c r="DM73" s="127">
        <v>320</v>
      </c>
      <c r="DN73" s="232">
        <v>739</v>
      </c>
      <c r="DO73" s="208">
        <v>429</v>
      </c>
      <c r="DP73" s="229">
        <v>310</v>
      </c>
      <c r="DQ73" s="208">
        <v>805</v>
      </c>
      <c r="DR73" s="208">
        <v>475</v>
      </c>
      <c r="DS73" s="229">
        <v>330</v>
      </c>
      <c r="DT73" s="208">
        <v>835</v>
      </c>
      <c r="DU73" s="208">
        <v>456</v>
      </c>
      <c r="DV73" s="208">
        <v>379</v>
      </c>
      <c r="DW73" s="381">
        <v>927</v>
      </c>
      <c r="DX73" s="23">
        <v>530</v>
      </c>
      <c r="DY73" s="302">
        <v>397</v>
      </c>
      <c r="DZ73" s="381">
        <v>962</v>
      </c>
      <c r="EA73" s="23">
        <v>557</v>
      </c>
      <c r="EB73" s="302">
        <v>405</v>
      </c>
      <c r="EC73" s="23">
        <v>874</v>
      </c>
      <c r="ED73" s="23">
        <v>486</v>
      </c>
      <c r="EE73" s="302">
        <v>388</v>
      </c>
      <c r="EF73" s="23">
        <v>972</v>
      </c>
      <c r="EG73" s="23">
        <v>557</v>
      </c>
      <c r="EH73" s="23">
        <v>415</v>
      </c>
      <c r="EI73" s="232">
        <v>19326</v>
      </c>
      <c r="EJ73" s="208">
        <v>10885</v>
      </c>
      <c r="EK73" s="229">
        <v>8441</v>
      </c>
    </row>
    <row r="74" spans="1:141" ht="13.5" customHeight="1" x14ac:dyDescent="0.2">
      <c r="A74" s="238" t="s">
        <v>22</v>
      </c>
      <c r="B74" s="225">
        <v>24950.799999999999</v>
      </c>
      <c r="C74" s="226">
        <v>23624.3</v>
      </c>
      <c r="D74" s="235">
        <v>27893</v>
      </c>
      <c r="E74" s="225">
        <v>40675.9</v>
      </c>
      <c r="F74" s="226">
        <v>39529.1</v>
      </c>
      <c r="G74" s="235">
        <v>43214.400000000001</v>
      </c>
      <c r="H74" s="225">
        <v>28343.4</v>
      </c>
      <c r="I74" s="226">
        <v>27722.9</v>
      </c>
      <c r="J74" s="235">
        <v>29714.3</v>
      </c>
      <c r="K74" s="225">
        <v>20414.5</v>
      </c>
      <c r="L74" s="226">
        <v>20876.2</v>
      </c>
      <c r="M74" s="235">
        <v>19396.5</v>
      </c>
      <c r="N74" s="225">
        <v>19109.400000000001</v>
      </c>
      <c r="O74" s="227">
        <v>18661.099999999999</v>
      </c>
      <c r="P74" s="235">
        <v>20095.599999999999</v>
      </c>
      <c r="Q74" s="225">
        <v>17368.8</v>
      </c>
      <c r="R74" s="227">
        <v>17025.900000000001</v>
      </c>
      <c r="S74" s="235">
        <v>18121</v>
      </c>
      <c r="T74" s="225">
        <v>20510.7</v>
      </c>
      <c r="U74" s="227">
        <v>20311.599999999999</v>
      </c>
      <c r="V74" s="235">
        <v>20946.5</v>
      </c>
      <c r="W74" s="225">
        <v>22208.9</v>
      </c>
      <c r="X74" s="227">
        <v>21614.2</v>
      </c>
      <c r="Y74" s="235">
        <v>23507.3</v>
      </c>
      <c r="Z74" s="225">
        <v>27639.8</v>
      </c>
      <c r="AA74" s="227">
        <v>26123.5</v>
      </c>
      <c r="AB74" s="235">
        <v>30941.8</v>
      </c>
      <c r="AC74" s="225">
        <v>26470.3</v>
      </c>
      <c r="AD74" s="227">
        <v>25434.3</v>
      </c>
      <c r="AE74" s="235">
        <v>28720.6</v>
      </c>
      <c r="AF74" s="225">
        <v>31737.4</v>
      </c>
      <c r="AG74" s="227">
        <v>30743.9</v>
      </c>
      <c r="AH74" s="235">
        <v>33889.800000000003</v>
      </c>
      <c r="AI74" s="225">
        <v>26220.6</v>
      </c>
      <c r="AJ74" s="227">
        <v>24997.5</v>
      </c>
      <c r="AK74" s="235">
        <v>28864.1</v>
      </c>
      <c r="AL74" s="225">
        <v>21491.8</v>
      </c>
      <c r="AM74" s="227">
        <v>20265.5</v>
      </c>
      <c r="AN74" s="235">
        <v>24135.599999999999</v>
      </c>
      <c r="AO74" s="225">
        <v>19138.8</v>
      </c>
      <c r="AP74" s="226">
        <v>18518.8</v>
      </c>
      <c r="AQ74" s="235">
        <v>20472.3</v>
      </c>
      <c r="AR74" s="227">
        <v>19553</v>
      </c>
      <c r="AS74" s="227">
        <v>19316.2</v>
      </c>
      <c r="AT74" s="235">
        <v>20061</v>
      </c>
      <c r="AU74" s="227">
        <v>20076.7</v>
      </c>
      <c r="AV74" s="227">
        <v>20484.8</v>
      </c>
      <c r="AW74" s="235">
        <v>19203.3</v>
      </c>
      <c r="AX74" s="227">
        <v>21604.2</v>
      </c>
      <c r="AY74" s="227">
        <v>21059.1</v>
      </c>
      <c r="AZ74" s="235">
        <v>22768</v>
      </c>
      <c r="BA74" s="227">
        <v>21137.9</v>
      </c>
      <c r="BB74" s="227">
        <v>20989.3</v>
      </c>
      <c r="BC74" s="227">
        <v>21454.3</v>
      </c>
      <c r="BD74" s="225">
        <v>22251.200000000001</v>
      </c>
      <c r="BE74" s="227">
        <v>22092.400000000001</v>
      </c>
      <c r="BF74" s="227">
        <v>22588.799999999999</v>
      </c>
      <c r="BG74" s="225">
        <v>24131.200000000001</v>
      </c>
      <c r="BH74" s="227">
        <v>23104.6</v>
      </c>
      <c r="BI74" s="227">
        <v>26307.3</v>
      </c>
      <c r="BJ74" s="225">
        <v>24292.3</v>
      </c>
      <c r="BK74" s="227">
        <v>24352.6</v>
      </c>
      <c r="BL74" s="235">
        <v>24164.9</v>
      </c>
      <c r="BM74" s="225">
        <v>25987.1</v>
      </c>
      <c r="BN74" s="227">
        <v>24293.599999999999</v>
      </c>
      <c r="BO74" s="235">
        <v>29559.7</v>
      </c>
      <c r="BP74" s="241">
        <v>23847.1</v>
      </c>
      <c r="BQ74" s="242">
        <v>23207.599999999999</v>
      </c>
      <c r="BR74" s="243">
        <v>25230.5</v>
      </c>
      <c r="BS74" s="214"/>
      <c r="BT74" s="240"/>
      <c r="BU74" s="133">
        <v>924</v>
      </c>
      <c r="BV74" s="228">
        <v>603</v>
      </c>
      <c r="BW74" s="134">
        <v>321</v>
      </c>
      <c r="BX74" s="132">
        <v>1458</v>
      </c>
      <c r="BY74" s="228">
        <v>976</v>
      </c>
      <c r="BZ74" s="134">
        <v>482</v>
      </c>
      <c r="CA74" s="132">
        <v>1050</v>
      </c>
      <c r="CB74" s="228">
        <v>707</v>
      </c>
      <c r="CC74" s="134">
        <v>343</v>
      </c>
      <c r="CD74" s="132">
        <v>732</v>
      </c>
      <c r="CE74" s="228">
        <v>515</v>
      </c>
      <c r="CF74" s="134">
        <v>217</v>
      </c>
      <c r="CG74" s="132">
        <v>709</v>
      </c>
      <c r="CH74" s="133">
        <v>476</v>
      </c>
      <c r="CI74" s="134">
        <v>233</v>
      </c>
      <c r="CJ74" s="132">
        <v>646</v>
      </c>
      <c r="CK74" s="133">
        <v>435</v>
      </c>
      <c r="CL74" s="134">
        <v>211</v>
      </c>
      <c r="CM74" s="132">
        <v>740</v>
      </c>
      <c r="CN74" s="133">
        <v>503</v>
      </c>
      <c r="CO74" s="134">
        <v>237</v>
      </c>
      <c r="CP74" s="132">
        <v>830</v>
      </c>
      <c r="CQ74" s="133">
        <v>554</v>
      </c>
      <c r="CR74" s="134">
        <v>276</v>
      </c>
      <c r="CS74" s="132">
        <v>1002</v>
      </c>
      <c r="CT74" s="133">
        <v>649</v>
      </c>
      <c r="CU74" s="134">
        <v>353</v>
      </c>
      <c r="CV74" s="132">
        <v>994</v>
      </c>
      <c r="CW74" s="133">
        <v>654</v>
      </c>
      <c r="CX74" s="134">
        <v>340</v>
      </c>
      <c r="CY74" s="132">
        <v>1198</v>
      </c>
      <c r="CZ74" s="133">
        <v>794</v>
      </c>
      <c r="DA74" s="134">
        <v>404</v>
      </c>
      <c r="DB74" s="132">
        <v>896</v>
      </c>
      <c r="DC74" s="133">
        <v>584</v>
      </c>
      <c r="DD74" s="134">
        <v>312</v>
      </c>
      <c r="DE74" s="132">
        <v>815</v>
      </c>
      <c r="DF74" s="133">
        <v>525</v>
      </c>
      <c r="DG74" s="134">
        <v>290</v>
      </c>
      <c r="DH74" s="132">
        <v>704</v>
      </c>
      <c r="DI74" s="228">
        <v>465</v>
      </c>
      <c r="DJ74" s="134">
        <v>239</v>
      </c>
      <c r="DK74" s="133">
        <v>745</v>
      </c>
      <c r="DL74" s="133">
        <v>502</v>
      </c>
      <c r="DM74" s="133">
        <v>243</v>
      </c>
      <c r="DN74" s="233">
        <v>742</v>
      </c>
      <c r="DO74" s="230">
        <v>516</v>
      </c>
      <c r="DP74" s="231">
        <v>226</v>
      </c>
      <c r="DQ74" s="230">
        <v>827</v>
      </c>
      <c r="DR74" s="230">
        <v>549</v>
      </c>
      <c r="DS74" s="231">
        <v>278</v>
      </c>
      <c r="DT74" s="230">
        <v>811</v>
      </c>
      <c r="DU74" s="230">
        <v>548</v>
      </c>
      <c r="DV74" s="230">
        <v>263</v>
      </c>
      <c r="DW74" s="382">
        <v>828</v>
      </c>
      <c r="DX74" s="303">
        <v>559</v>
      </c>
      <c r="DY74" s="304">
        <v>269</v>
      </c>
      <c r="DZ74" s="382">
        <v>930</v>
      </c>
      <c r="EA74" s="303">
        <v>605</v>
      </c>
      <c r="EB74" s="304">
        <v>325</v>
      </c>
      <c r="EC74" s="303">
        <v>908</v>
      </c>
      <c r="ED74" s="303">
        <v>618</v>
      </c>
      <c r="EE74" s="304">
        <v>290</v>
      </c>
      <c r="EF74" s="303">
        <v>1006</v>
      </c>
      <c r="EG74" s="303">
        <v>638</v>
      </c>
      <c r="EH74" s="303">
        <v>368</v>
      </c>
      <c r="EI74" s="233">
        <v>19495</v>
      </c>
      <c r="EJ74" s="230">
        <v>12975</v>
      </c>
      <c r="EK74" s="231">
        <v>6520</v>
      </c>
    </row>
    <row r="75" spans="1:141" ht="12" customHeight="1" x14ac:dyDescent="0.2">
      <c r="A75" s="209"/>
    </row>
    <row r="76" spans="1:141" ht="12" customHeight="1" x14ac:dyDescent="0.2">
      <c r="A76" s="216" t="s">
        <v>26</v>
      </c>
    </row>
    <row r="77" spans="1:141" ht="12" customHeight="1" x14ac:dyDescent="0.2">
      <c r="A77" s="534" t="s">
        <v>2991</v>
      </c>
      <c r="B77" s="534"/>
      <c r="C77" s="534"/>
      <c r="D77" s="534"/>
      <c r="E77" s="534"/>
      <c r="F77" s="534"/>
      <c r="G77" s="534"/>
      <c r="H77" s="534"/>
      <c r="I77" s="534"/>
      <c r="J77" s="534"/>
      <c r="K77" s="534"/>
      <c r="L77" s="534"/>
      <c r="M77" s="534"/>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217"/>
      <c r="AM77" s="217"/>
      <c r="AN77" s="217"/>
      <c r="AO77" s="217"/>
      <c r="AP77" s="217"/>
      <c r="AQ77" s="217"/>
      <c r="AR77" s="271"/>
      <c r="AS77" s="271"/>
      <c r="AT77" s="271"/>
      <c r="AU77" s="298"/>
      <c r="AV77" s="298"/>
      <c r="AW77" s="298"/>
      <c r="AX77" s="341"/>
      <c r="AY77" s="341"/>
      <c r="AZ77" s="341"/>
      <c r="BA77" s="360"/>
      <c r="BB77" s="360"/>
      <c r="BC77" s="360"/>
      <c r="BD77" s="372"/>
      <c r="BE77" s="372"/>
      <c r="BF77" s="372"/>
      <c r="BG77" s="393"/>
      <c r="BH77" s="393"/>
      <c r="BI77" s="393"/>
      <c r="BJ77" s="407"/>
      <c r="BK77" s="407"/>
      <c r="BL77" s="407"/>
      <c r="BM77" s="427"/>
      <c r="BN77" s="427"/>
      <c r="BO77" s="427"/>
      <c r="BP77" s="217"/>
      <c r="BQ77" s="217"/>
      <c r="BR77" s="217"/>
      <c r="BS77" s="407"/>
      <c r="BT77" s="217"/>
    </row>
    <row r="78" spans="1:141" ht="12" customHeight="1" x14ac:dyDescent="0.2">
      <c r="A78" s="534" t="s">
        <v>2893</v>
      </c>
      <c r="B78" s="534"/>
      <c r="C78" s="534"/>
      <c r="D78" s="534"/>
      <c r="E78" s="534"/>
      <c r="F78" s="534"/>
      <c r="G78" s="534"/>
      <c r="H78" s="534"/>
      <c r="I78" s="534"/>
      <c r="J78" s="534"/>
      <c r="K78" s="534"/>
      <c r="L78" s="534"/>
      <c r="M78" s="534"/>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71"/>
      <c r="AS78" s="271"/>
      <c r="AT78" s="271"/>
      <c r="AU78" s="298"/>
      <c r="AV78" s="298"/>
      <c r="AW78" s="298"/>
      <c r="AX78" s="341"/>
      <c r="AY78" s="341"/>
      <c r="AZ78" s="341"/>
      <c r="BA78" s="360"/>
      <c r="BB78" s="360"/>
      <c r="BC78" s="360"/>
      <c r="BD78" s="372"/>
      <c r="BE78" s="372"/>
      <c r="BF78" s="372"/>
      <c r="BG78" s="393"/>
      <c r="BH78" s="393"/>
      <c r="BI78" s="393"/>
      <c r="BJ78" s="407"/>
      <c r="BK78" s="407"/>
      <c r="BL78" s="407"/>
      <c r="BM78" s="427"/>
      <c r="BN78" s="427"/>
      <c r="BO78" s="427"/>
      <c r="BP78" s="217"/>
      <c r="BQ78" s="217"/>
      <c r="BR78" s="217"/>
      <c r="BS78" s="407"/>
      <c r="BT78" s="217"/>
    </row>
    <row r="79" spans="1:141" ht="12" customHeight="1" x14ac:dyDescent="0.2">
      <c r="A79" s="535" t="str">
        <f>CONCATENATE("3) Figures are for deaths occurring between 1st March 2020 and ",Contents!A33," 2021. Figures only include deaths that were registered by ",Contents!A34,". More information on registration delays can be found on the NRS website.")</f>
        <v>3) Figures are for deaths occurring between 1st March 2020 and 31st December 2021. Figures only include deaths that were registered by 13th January 2022. More information on registration delays can be found on the NRS website.</v>
      </c>
      <c r="B79" s="535"/>
      <c r="C79" s="535"/>
      <c r="D79" s="535"/>
      <c r="E79" s="535"/>
      <c r="F79" s="535"/>
      <c r="G79" s="535"/>
      <c r="H79" s="535"/>
      <c r="I79" s="535"/>
      <c r="J79" s="535"/>
      <c r="K79" s="535"/>
      <c r="L79" s="535"/>
      <c r="M79" s="535"/>
      <c r="N79" s="218"/>
      <c r="O79" s="218"/>
      <c r="P79" s="218"/>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c r="BF79" s="219"/>
      <c r="BG79" s="219"/>
      <c r="BH79" s="219"/>
      <c r="BI79" s="219"/>
      <c r="BJ79" s="219"/>
      <c r="BK79" s="219"/>
      <c r="BL79" s="219"/>
      <c r="BM79" s="219"/>
      <c r="BN79" s="219"/>
      <c r="BO79" s="219"/>
      <c r="BP79" s="219"/>
      <c r="BQ79" s="219"/>
      <c r="BR79" s="219"/>
      <c r="BS79" s="219"/>
      <c r="BT79" s="219"/>
    </row>
    <row r="80" spans="1:141" ht="12" customHeight="1" x14ac:dyDescent="0.2">
      <c r="A80" s="536" t="s">
        <v>2895</v>
      </c>
      <c r="B80" s="536"/>
      <c r="C80" s="536"/>
      <c r="D80" s="536"/>
      <c r="E80" s="536"/>
      <c r="F80" s="536"/>
      <c r="G80" s="536"/>
      <c r="H80" s="536"/>
      <c r="I80" s="536"/>
      <c r="J80" s="536"/>
      <c r="K80" s="536"/>
      <c r="L80" s="536"/>
      <c r="M80" s="536"/>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220"/>
      <c r="AL80" s="220"/>
      <c r="AM80" s="220"/>
      <c r="AN80" s="220"/>
      <c r="AO80" s="220"/>
      <c r="AP80" s="220"/>
      <c r="AQ80" s="220"/>
      <c r="AR80" s="272"/>
      <c r="AS80" s="272"/>
      <c r="AT80" s="272"/>
      <c r="AU80" s="299"/>
      <c r="AV80" s="299"/>
      <c r="AW80" s="299"/>
      <c r="AX80" s="342"/>
      <c r="AY80" s="342"/>
      <c r="AZ80" s="342"/>
      <c r="BA80" s="361"/>
      <c r="BB80" s="361"/>
      <c r="BC80" s="361"/>
      <c r="BD80" s="373"/>
      <c r="BE80" s="373"/>
      <c r="BF80" s="373"/>
      <c r="BG80" s="394"/>
      <c r="BH80" s="394"/>
      <c r="BI80" s="394"/>
      <c r="BJ80" s="408"/>
      <c r="BK80" s="408"/>
      <c r="BL80" s="408"/>
      <c r="BM80" s="428"/>
      <c r="BN80" s="428"/>
      <c r="BO80" s="428"/>
      <c r="BP80" s="220"/>
      <c r="BQ80" s="220"/>
      <c r="BR80" s="220"/>
      <c r="BS80" s="408"/>
      <c r="BT80" s="220"/>
    </row>
    <row r="81" spans="1:5" ht="12" customHeight="1" x14ac:dyDescent="0.2">
      <c r="A81" s="221"/>
      <c r="B81" s="208"/>
      <c r="C81" s="208"/>
      <c r="D81" s="208"/>
      <c r="E81" s="208"/>
    </row>
    <row r="82" spans="1:5" ht="12" customHeight="1" x14ac:dyDescent="0.2">
      <c r="A82" s="221" t="s">
        <v>3016</v>
      </c>
      <c r="B82" s="221"/>
      <c r="C82" s="208"/>
      <c r="D82" s="208"/>
      <c r="E82" s="208"/>
    </row>
    <row r="83" spans="1:5" ht="12" customHeight="1" x14ac:dyDescent="0.2">
      <c r="A83" s="121"/>
    </row>
    <row r="84" spans="1:5" ht="12" customHeight="1" x14ac:dyDescent="0.2">
      <c r="A84" s="121"/>
    </row>
    <row r="85" spans="1:5" ht="12" customHeight="1" x14ac:dyDescent="0.2">
      <c r="A85" s="121"/>
    </row>
    <row r="86" spans="1:5" ht="13.5" customHeight="1" x14ac:dyDescent="0.2">
      <c r="A86" s="121"/>
    </row>
    <row r="87" spans="1:5" x14ac:dyDescent="0.2">
      <c r="A87" s="222"/>
      <c r="B87" s="223"/>
    </row>
    <row r="88" spans="1:5" x14ac:dyDescent="0.2">
      <c r="A88" s="222"/>
    </row>
    <row r="89" spans="1:5" x14ac:dyDescent="0.2">
      <c r="A89" s="222"/>
    </row>
    <row r="90" spans="1:5" x14ac:dyDescent="0.2">
      <c r="A90" s="222"/>
    </row>
    <row r="91" spans="1:5" x14ac:dyDescent="0.2">
      <c r="A91" s="222"/>
    </row>
    <row r="92" spans="1:5" x14ac:dyDescent="0.2">
      <c r="A92" s="222"/>
    </row>
    <row r="93" spans="1:5" x14ac:dyDescent="0.2">
      <c r="A93" s="222"/>
    </row>
    <row r="94" spans="1:5" x14ac:dyDescent="0.2">
      <c r="A94" s="222"/>
    </row>
    <row r="95" spans="1:5" x14ac:dyDescent="0.2">
      <c r="A95" s="222"/>
    </row>
    <row r="96" spans="1:5" x14ac:dyDescent="0.2">
      <c r="A96" s="222"/>
    </row>
    <row r="97" spans="1:1" x14ac:dyDescent="0.2">
      <c r="A97" s="222"/>
    </row>
    <row r="98" spans="1:1" x14ac:dyDescent="0.2">
      <c r="A98" s="222"/>
    </row>
    <row r="99" spans="1:1" x14ac:dyDescent="0.2">
      <c r="A99" s="222"/>
    </row>
    <row r="100" spans="1:1" x14ac:dyDescent="0.2">
      <c r="A100" s="222"/>
    </row>
    <row r="101" spans="1:1" x14ac:dyDescent="0.2">
      <c r="A101" s="222"/>
    </row>
    <row r="102" spans="1:1" x14ac:dyDescent="0.2">
      <c r="A102" s="222"/>
    </row>
    <row r="103" spans="1:1" x14ac:dyDescent="0.2">
      <c r="A103" s="222"/>
    </row>
    <row r="104" spans="1:1" x14ac:dyDescent="0.2">
      <c r="A104" s="222"/>
    </row>
    <row r="105" spans="1:1" x14ac:dyDescent="0.2">
      <c r="A105" s="222"/>
    </row>
    <row r="106" spans="1:1" x14ac:dyDescent="0.2">
      <c r="A106" s="222"/>
    </row>
    <row r="107" spans="1:1" x14ac:dyDescent="0.2">
      <c r="A107" s="222"/>
    </row>
    <row r="108" spans="1:1" x14ac:dyDescent="0.2">
      <c r="A108" s="222"/>
    </row>
    <row r="109" spans="1:1" x14ac:dyDescent="0.2">
      <c r="A109" s="222"/>
    </row>
    <row r="110" spans="1:1" x14ac:dyDescent="0.2">
      <c r="A110" s="222"/>
    </row>
    <row r="111" spans="1:1" x14ac:dyDescent="0.2">
      <c r="A111" s="222"/>
    </row>
    <row r="112" spans="1:1" x14ac:dyDescent="0.2">
      <c r="A112" s="222"/>
    </row>
    <row r="113" spans="1:1" x14ac:dyDescent="0.2">
      <c r="A113" s="222"/>
    </row>
    <row r="114" spans="1:1" x14ac:dyDescent="0.2">
      <c r="A114" s="222"/>
    </row>
    <row r="115" spans="1:1" x14ac:dyDescent="0.2">
      <c r="A115" s="222"/>
    </row>
    <row r="116" spans="1:1" x14ac:dyDescent="0.2">
      <c r="A116" s="222"/>
    </row>
    <row r="117" spans="1:1" x14ac:dyDescent="0.2">
      <c r="A117" s="222"/>
    </row>
    <row r="118" spans="1:1" x14ac:dyDescent="0.2">
      <c r="A118" s="222"/>
    </row>
    <row r="119" spans="1:1" x14ac:dyDescent="0.2">
      <c r="A119" s="222"/>
    </row>
    <row r="120" spans="1:1" x14ac:dyDescent="0.2">
      <c r="A120" s="222"/>
    </row>
    <row r="121" spans="1:1" x14ac:dyDescent="0.2">
      <c r="A121" s="222"/>
    </row>
    <row r="122" spans="1:1" x14ac:dyDescent="0.2">
      <c r="A122" s="222"/>
    </row>
    <row r="123" spans="1:1" x14ac:dyDescent="0.2">
      <c r="A123" s="222"/>
    </row>
    <row r="124" spans="1:1" x14ac:dyDescent="0.2">
      <c r="A124" s="222"/>
    </row>
    <row r="125" spans="1:1" x14ac:dyDescent="0.2">
      <c r="A125" s="222"/>
    </row>
    <row r="126" spans="1:1" x14ac:dyDescent="0.2">
      <c r="A126" s="222"/>
    </row>
    <row r="127" spans="1:1" x14ac:dyDescent="0.2">
      <c r="A127" s="222"/>
    </row>
    <row r="128" spans="1:1" x14ac:dyDescent="0.2">
      <c r="A128" s="222"/>
    </row>
    <row r="129" spans="1:1" x14ac:dyDescent="0.2">
      <c r="A129" s="222"/>
    </row>
    <row r="130" spans="1:1" x14ac:dyDescent="0.2">
      <c r="A130" s="222"/>
    </row>
    <row r="131" spans="1:1" x14ac:dyDescent="0.2">
      <c r="A131" s="222"/>
    </row>
    <row r="132" spans="1:1" x14ac:dyDescent="0.2">
      <c r="A132" s="222"/>
    </row>
    <row r="133" spans="1:1" x14ac:dyDescent="0.2">
      <c r="A133" s="222"/>
    </row>
    <row r="134" spans="1:1" x14ac:dyDescent="0.2">
      <c r="A134" s="222"/>
    </row>
    <row r="135" spans="1:1" x14ac:dyDescent="0.2">
      <c r="A135" s="222"/>
    </row>
    <row r="136" spans="1:1" x14ac:dyDescent="0.2">
      <c r="A136" s="222"/>
    </row>
    <row r="137" spans="1:1" x14ac:dyDescent="0.2">
      <c r="A137" s="222"/>
    </row>
    <row r="138" spans="1:1" x14ac:dyDescent="0.2">
      <c r="A138" s="222"/>
    </row>
    <row r="139" spans="1:1" x14ac:dyDescent="0.2">
      <c r="A139" s="222"/>
    </row>
    <row r="140" spans="1:1" x14ac:dyDescent="0.2">
      <c r="A140" s="222"/>
    </row>
    <row r="141" spans="1:1" x14ac:dyDescent="0.2">
      <c r="A141" s="222"/>
    </row>
    <row r="142" spans="1:1" x14ac:dyDescent="0.2">
      <c r="A142" s="222"/>
    </row>
    <row r="143" spans="1:1" x14ac:dyDescent="0.2">
      <c r="A143" s="222"/>
    </row>
    <row r="144" spans="1:1" x14ac:dyDescent="0.2">
      <c r="A144" s="222"/>
    </row>
    <row r="145" spans="1:1" x14ac:dyDescent="0.2">
      <c r="A145" s="222"/>
    </row>
    <row r="146" spans="1:1" x14ac:dyDescent="0.2">
      <c r="A146" s="222"/>
    </row>
    <row r="147" spans="1:1" x14ac:dyDescent="0.2">
      <c r="A147" s="222"/>
    </row>
    <row r="148" spans="1:1" x14ac:dyDescent="0.2">
      <c r="A148" s="222"/>
    </row>
    <row r="149" spans="1:1" x14ac:dyDescent="0.2">
      <c r="A149" s="222"/>
    </row>
  </sheetData>
  <mergeCells count="152">
    <mergeCell ref="AI5:AK5"/>
    <mergeCell ref="A77:M77"/>
    <mergeCell ref="A78:M78"/>
    <mergeCell ref="A79:M79"/>
    <mergeCell ref="A80:M80"/>
    <mergeCell ref="A28:D28"/>
    <mergeCell ref="E28:G28"/>
    <mergeCell ref="B29:D29"/>
    <mergeCell ref="AI53:AK53"/>
    <mergeCell ref="AI29:AK29"/>
    <mergeCell ref="B53:D53"/>
    <mergeCell ref="E53:G53"/>
    <mergeCell ref="H53:J53"/>
    <mergeCell ref="Z53:AB53"/>
    <mergeCell ref="N53:P53"/>
    <mergeCell ref="Q53:S53"/>
    <mergeCell ref="E29:G29"/>
    <mergeCell ref="H29:J29"/>
    <mergeCell ref="N29:P29"/>
    <mergeCell ref="Q29:S29"/>
    <mergeCell ref="K29:M29"/>
    <mergeCell ref="T29:V29"/>
    <mergeCell ref="W29:Y29"/>
    <mergeCell ref="K1:L1"/>
    <mergeCell ref="A4:B4"/>
    <mergeCell ref="CV5:CX5"/>
    <mergeCell ref="CD5:CF5"/>
    <mergeCell ref="CP5:CR5"/>
    <mergeCell ref="AC5:AE5"/>
    <mergeCell ref="AL5:AN5"/>
    <mergeCell ref="BU5:BW5"/>
    <mergeCell ref="BP4:BR4"/>
    <mergeCell ref="E4:G4"/>
    <mergeCell ref="B5:D5"/>
    <mergeCell ref="E5:G5"/>
    <mergeCell ref="H5:J5"/>
    <mergeCell ref="N5:P5"/>
    <mergeCell ref="Q5:S5"/>
    <mergeCell ref="W5:Y5"/>
    <mergeCell ref="T5:V5"/>
    <mergeCell ref="K5:M5"/>
    <mergeCell ref="Z5:AB5"/>
    <mergeCell ref="AF5:AH5"/>
    <mergeCell ref="CS5:CU5"/>
    <mergeCell ref="BU3:DP3"/>
    <mergeCell ref="B3:BR3"/>
    <mergeCell ref="AR5:AT5"/>
    <mergeCell ref="AL4:AN4"/>
    <mergeCell ref="CD53:CF53"/>
    <mergeCell ref="CM53:CO53"/>
    <mergeCell ref="CJ53:CL53"/>
    <mergeCell ref="CG53:CI53"/>
    <mergeCell ref="BU53:BW53"/>
    <mergeCell ref="CA53:CC53"/>
    <mergeCell ref="AO53:AQ53"/>
    <mergeCell ref="BP53:BR53"/>
    <mergeCell ref="AL53:AN53"/>
    <mergeCell ref="BP29:BR29"/>
    <mergeCell ref="BP5:BR5"/>
    <mergeCell ref="AO29:AQ29"/>
    <mergeCell ref="CG29:CI29"/>
    <mergeCell ref="AO4:AQ4"/>
    <mergeCell ref="AO28:AQ28"/>
    <mergeCell ref="BX28:BZ28"/>
    <mergeCell ref="BU29:BW29"/>
    <mergeCell ref="CG5:CI5"/>
    <mergeCell ref="CJ5:CL5"/>
    <mergeCell ref="CM5:CO5"/>
    <mergeCell ref="CA29:CC29"/>
    <mergeCell ref="AR53:AT53"/>
    <mergeCell ref="AL29:AN29"/>
    <mergeCell ref="AL28:AN28"/>
    <mergeCell ref="DB5:DD5"/>
    <mergeCell ref="DB29:DD29"/>
    <mergeCell ref="CY5:DA5"/>
    <mergeCell ref="T53:V53"/>
    <mergeCell ref="AC53:AE53"/>
    <mergeCell ref="BX53:BZ53"/>
    <mergeCell ref="K53:M53"/>
    <mergeCell ref="AF53:AH53"/>
    <mergeCell ref="W53:Y53"/>
    <mergeCell ref="BX29:BZ29"/>
    <mergeCell ref="CD29:CF29"/>
    <mergeCell ref="CJ29:CL29"/>
    <mergeCell ref="BX5:BZ5"/>
    <mergeCell ref="CA5:CC5"/>
    <mergeCell ref="Z29:AB29"/>
    <mergeCell ref="CM29:CO29"/>
    <mergeCell ref="AC29:AE29"/>
    <mergeCell ref="AF29:AH29"/>
    <mergeCell ref="AR29:AT29"/>
    <mergeCell ref="AO5:AQ5"/>
    <mergeCell ref="CY53:DA53"/>
    <mergeCell ref="CP29:CR29"/>
    <mergeCell ref="CV29:CX29"/>
    <mergeCell ref="EI5:EK5"/>
    <mergeCell ref="EI29:EK29"/>
    <mergeCell ref="DB53:DD53"/>
    <mergeCell ref="CS53:CU53"/>
    <mergeCell ref="CP53:CR53"/>
    <mergeCell ref="DK5:DM5"/>
    <mergeCell ref="DK29:DM29"/>
    <mergeCell ref="DK53:DM53"/>
    <mergeCell ref="DH53:DJ53"/>
    <mergeCell ref="EI53:EK53"/>
    <mergeCell ref="DE53:DG53"/>
    <mergeCell ref="CV53:CX53"/>
    <mergeCell ref="DT5:DV5"/>
    <mergeCell ref="DT29:DV29"/>
    <mergeCell ref="DT53:DV53"/>
    <mergeCell ref="DW5:DY5"/>
    <mergeCell ref="DW29:DY29"/>
    <mergeCell ref="DW53:DY53"/>
    <mergeCell ref="DZ5:EB5"/>
    <mergeCell ref="DZ29:EB29"/>
    <mergeCell ref="DZ53:EB53"/>
    <mergeCell ref="EF5:EH5"/>
    <mergeCell ref="EF29:EH29"/>
    <mergeCell ref="EF53:EH53"/>
    <mergeCell ref="DH4:DJ4"/>
    <mergeCell ref="DH28:DJ28"/>
    <mergeCell ref="DH29:DJ29"/>
    <mergeCell ref="CY29:DA29"/>
    <mergeCell ref="BX4:BZ4"/>
    <mergeCell ref="DE29:DG29"/>
    <mergeCell ref="DH5:DJ5"/>
    <mergeCell ref="DE5:DG5"/>
    <mergeCell ref="CS29:CU29"/>
    <mergeCell ref="BJ5:BL5"/>
    <mergeCell ref="BJ29:BL29"/>
    <mergeCell ref="BJ53:BL53"/>
    <mergeCell ref="EC5:EE5"/>
    <mergeCell ref="EC29:EE29"/>
    <mergeCell ref="EC53:EE53"/>
    <mergeCell ref="AX5:AZ5"/>
    <mergeCell ref="AX29:AZ29"/>
    <mergeCell ref="AX53:AZ53"/>
    <mergeCell ref="DQ5:DS5"/>
    <mergeCell ref="DQ29:DS29"/>
    <mergeCell ref="DQ53:DS53"/>
    <mergeCell ref="BA5:BC5"/>
    <mergeCell ref="BA29:BC29"/>
    <mergeCell ref="BA53:BC53"/>
    <mergeCell ref="BD5:BF5"/>
    <mergeCell ref="BD29:BF29"/>
    <mergeCell ref="BD53:BF53"/>
    <mergeCell ref="BG5:BI5"/>
    <mergeCell ref="BG29:BI29"/>
    <mergeCell ref="BG53:BI53"/>
    <mergeCell ref="BM5:BO5"/>
    <mergeCell ref="BM29:BO29"/>
    <mergeCell ref="BM53:BO53"/>
  </mergeCells>
  <conditionalFormatting sqref="B87">
    <cfRule type="cellIs" dxfId="5" priority="3" operator="lessThan">
      <formula>0</formula>
    </cfRule>
    <cfRule type="cellIs" dxfId="4" priority="4" operator="greaterThan">
      <formula>0</formula>
    </cfRule>
  </conditionalFormatting>
  <hyperlinks>
    <hyperlink ref="K1" location="Contents!A1" display="back to contents"/>
  </hyperlinks>
  <pageMargins left="0.7" right="0.7" top="0.75" bottom="0.75" header="0.3" footer="0.3"/>
  <pageSetup paperSize="9" orientation="portrait" r:id="rId1"/>
  <ignoredErrors>
    <ignoredError sqref="A10"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selection sqref="A1:J2"/>
    </sheetView>
  </sheetViews>
  <sheetFormatPr defaultColWidth="9.140625" defaultRowHeight="14.25" x14ac:dyDescent="0.2"/>
  <cols>
    <col min="1" max="1" width="14.85546875" style="11" customWidth="1"/>
    <col min="2" max="2" width="17" style="11" customWidth="1"/>
    <col min="3" max="3" width="9.140625" style="11"/>
    <col min="4" max="4" width="10.5703125" style="11" bestFit="1" customWidth="1"/>
    <col min="5" max="16384" width="9.140625" style="11"/>
  </cols>
  <sheetData>
    <row r="1" spans="1:15" ht="18" customHeight="1" x14ac:dyDescent="0.2">
      <c r="A1" s="537" t="str">
        <f>CONCATENATE("Table 6: Number of deaths and age-standardised rates, by sex, deprivation quintiles, deaths occurring between 1st March 2020 and ",Contents!A33," 2021¹ ² ³ ⁴ ⁵ ⁶ ⁷")</f>
        <v>Table 6: Number of deaths and age-standardised rates, by sex, deprivation quintiles, deaths occurring between 1st March 2020 and 31st December 2021¹ ² ³ ⁴ ⁵ ⁶ ⁷</v>
      </c>
      <c r="B1" s="537"/>
      <c r="C1" s="537"/>
      <c r="D1" s="537"/>
      <c r="E1" s="537"/>
      <c r="F1" s="537"/>
      <c r="G1" s="537"/>
      <c r="H1" s="537"/>
      <c r="I1" s="537"/>
      <c r="J1" s="537"/>
      <c r="M1" s="507" t="s">
        <v>69</v>
      </c>
      <c r="N1" s="507"/>
    </row>
    <row r="2" spans="1:15" ht="15" customHeight="1" x14ac:dyDescent="0.2">
      <c r="A2" s="537"/>
      <c r="B2" s="537"/>
      <c r="C2" s="537"/>
      <c r="D2" s="537"/>
      <c r="E2" s="537"/>
      <c r="F2" s="537"/>
      <c r="G2" s="537"/>
      <c r="H2" s="537"/>
      <c r="I2" s="537"/>
      <c r="J2" s="537"/>
    </row>
    <row r="3" spans="1:15" ht="15" customHeight="1" x14ac:dyDescent="0.2">
      <c r="A3" s="23"/>
      <c r="B3" s="23"/>
      <c r="C3" s="23"/>
      <c r="D3" s="23"/>
      <c r="E3" s="23"/>
      <c r="F3" s="23"/>
      <c r="G3" s="23"/>
      <c r="H3" s="23"/>
      <c r="I3" s="23"/>
      <c r="J3" s="23"/>
      <c r="K3" s="23"/>
      <c r="L3" s="23"/>
      <c r="M3" s="23"/>
      <c r="N3" s="23"/>
    </row>
    <row r="4" spans="1:15" ht="13.5" customHeight="1" x14ac:dyDescent="0.2">
      <c r="A4" s="543" t="s">
        <v>33</v>
      </c>
      <c r="B4" s="544" t="s">
        <v>32</v>
      </c>
      <c r="C4" s="543" t="s">
        <v>27</v>
      </c>
      <c r="D4" s="544"/>
      <c r="E4" s="544"/>
      <c r="F4" s="544"/>
      <c r="G4" s="543" t="s">
        <v>3</v>
      </c>
      <c r="H4" s="544"/>
      <c r="I4" s="544"/>
      <c r="J4" s="544"/>
      <c r="K4" s="543" t="s">
        <v>2</v>
      </c>
      <c r="L4" s="544"/>
      <c r="M4" s="544"/>
      <c r="N4" s="545"/>
    </row>
    <row r="5" spans="1:15" ht="13.5" customHeight="1" x14ac:dyDescent="0.2">
      <c r="A5" s="548"/>
      <c r="B5" s="550"/>
      <c r="C5" s="25" t="s">
        <v>34</v>
      </c>
      <c r="D5" s="199" t="s">
        <v>35</v>
      </c>
      <c r="E5" s="199" t="s">
        <v>36</v>
      </c>
      <c r="F5" s="199" t="s">
        <v>37</v>
      </c>
      <c r="G5" s="25" t="s">
        <v>34</v>
      </c>
      <c r="H5" s="199" t="s">
        <v>35</v>
      </c>
      <c r="I5" s="199" t="s">
        <v>36</v>
      </c>
      <c r="J5" s="199" t="s">
        <v>37</v>
      </c>
      <c r="K5" s="25" t="s">
        <v>34</v>
      </c>
      <c r="L5" s="199" t="s">
        <v>35</v>
      </c>
      <c r="M5" s="199" t="s">
        <v>36</v>
      </c>
      <c r="N5" s="250" t="s">
        <v>37</v>
      </c>
    </row>
    <row r="6" spans="1:15" ht="13.5" customHeight="1" x14ac:dyDescent="0.2">
      <c r="A6" s="551" t="s">
        <v>38</v>
      </c>
      <c r="B6" s="118" t="s">
        <v>39</v>
      </c>
      <c r="C6" s="113">
        <v>28082</v>
      </c>
      <c r="D6" s="114">
        <v>1699.7</v>
      </c>
      <c r="E6" s="114">
        <v>1680.6</v>
      </c>
      <c r="F6" s="114">
        <v>1718.9</v>
      </c>
      <c r="G6" s="113">
        <v>14234</v>
      </c>
      <c r="H6" s="114">
        <v>2003.6</v>
      </c>
      <c r="I6" s="114">
        <v>1971.4</v>
      </c>
      <c r="J6" s="114">
        <v>2035.8</v>
      </c>
      <c r="K6" s="113">
        <v>13848</v>
      </c>
      <c r="L6" s="114">
        <v>1449.4</v>
      </c>
      <c r="M6" s="114">
        <v>1426.2</v>
      </c>
      <c r="N6" s="251">
        <v>1472.7</v>
      </c>
    </row>
    <row r="7" spans="1:15" ht="13.5" customHeight="1" x14ac:dyDescent="0.2">
      <c r="A7" s="552"/>
      <c r="B7" s="118">
        <v>2</v>
      </c>
      <c r="C7" s="113">
        <v>25818</v>
      </c>
      <c r="D7" s="114">
        <v>1387.1</v>
      </c>
      <c r="E7" s="114">
        <v>1370.9</v>
      </c>
      <c r="F7" s="114">
        <v>1403.3</v>
      </c>
      <c r="G7" s="113">
        <v>13057</v>
      </c>
      <c r="H7" s="114">
        <v>1671.1</v>
      </c>
      <c r="I7" s="114">
        <v>1643.4</v>
      </c>
      <c r="J7" s="114">
        <v>1698.7</v>
      </c>
      <c r="K7" s="113">
        <v>12761</v>
      </c>
      <c r="L7" s="114">
        <v>1169.7</v>
      </c>
      <c r="M7" s="114">
        <v>1150.2</v>
      </c>
      <c r="N7" s="251">
        <v>1189.2</v>
      </c>
    </row>
    <row r="8" spans="1:15" ht="13.5" customHeight="1" x14ac:dyDescent="0.2">
      <c r="A8" s="552"/>
      <c r="B8" s="118">
        <v>3</v>
      </c>
      <c r="C8" s="113">
        <v>23849</v>
      </c>
      <c r="D8" s="114">
        <v>1179.7</v>
      </c>
      <c r="E8" s="114">
        <v>1165.5</v>
      </c>
      <c r="F8" s="114">
        <v>1194</v>
      </c>
      <c r="G8" s="113">
        <v>11980</v>
      </c>
      <c r="H8" s="114">
        <v>1384.9</v>
      </c>
      <c r="I8" s="114">
        <v>1361.1</v>
      </c>
      <c r="J8" s="114">
        <v>1408.8</v>
      </c>
      <c r="K8" s="113">
        <v>11869</v>
      </c>
      <c r="L8" s="114">
        <v>1016.2</v>
      </c>
      <c r="M8" s="114">
        <v>998.7</v>
      </c>
      <c r="N8" s="251">
        <v>1033.7</v>
      </c>
    </row>
    <row r="9" spans="1:15" ht="13.5" customHeight="1" x14ac:dyDescent="0.2">
      <c r="A9" s="552"/>
      <c r="B9" s="118">
        <v>4</v>
      </c>
      <c r="C9" s="113">
        <v>21256</v>
      </c>
      <c r="D9" s="114">
        <v>1035.9000000000001</v>
      </c>
      <c r="E9" s="114">
        <v>1022.6</v>
      </c>
      <c r="F9" s="114">
        <v>1049.0999999999999</v>
      </c>
      <c r="G9" s="113">
        <v>10657</v>
      </c>
      <c r="H9" s="114">
        <v>1221.8</v>
      </c>
      <c r="I9" s="114">
        <v>1199.5</v>
      </c>
      <c r="J9" s="114">
        <v>1244.0999999999999</v>
      </c>
      <c r="K9" s="113">
        <v>10599</v>
      </c>
      <c r="L9" s="114">
        <v>892.1</v>
      </c>
      <c r="M9" s="114">
        <v>875.8</v>
      </c>
      <c r="N9" s="251">
        <v>908.3</v>
      </c>
    </row>
    <row r="10" spans="1:15" ht="13.5" customHeight="1" x14ac:dyDescent="0.2">
      <c r="A10" s="552"/>
      <c r="B10" s="118" t="s">
        <v>40</v>
      </c>
      <c r="C10" s="113">
        <v>18331</v>
      </c>
      <c r="D10" s="114">
        <v>896.1</v>
      </c>
      <c r="E10" s="114">
        <v>883.8</v>
      </c>
      <c r="F10" s="114">
        <v>908.4</v>
      </c>
      <c r="G10" s="113">
        <v>8848</v>
      </c>
      <c r="H10" s="114">
        <v>1043.8</v>
      </c>
      <c r="I10" s="114">
        <v>1023</v>
      </c>
      <c r="J10" s="114">
        <v>1064.5999999999999</v>
      </c>
      <c r="K10" s="113">
        <v>9483</v>
      </c>
      <c r="L10" s="114">
        <v>785.1</v>
      </c>
      <c r="M10" s="114">
        <v>769.9</v>
      </c>
      <c r="N10" s="251">
        <v>800.2</v>
      </c>
    </row>
    <row r="11" spans="1:15" ht="13.5" customHeight="1" x14ac:dyDescent="0.2">
      <c r="A11" s="551" t="s">
        <v>41</v>
      </c>
      <c r="B11" s="115" t="s">
        <v>39</v>
      </c>
      <c r="C11" s="116">
        <v>3483</v>
      </c>
      <c r="D11" s="117">
        <v>215</v>
      </c>
      <c r="E11" s="117">
        <v>207.8</v>
      </c>
      <c r="F11" s="117">
        <v>222.1</v>
      </c>
      <c r="G11" s="116">
        <v>1770</v>
      </c>
      <c r="H11" s="117">
        <v>263.7</v>
      </c>
      <c r="I11" s="117">
        <v>251.1</v>
      </c>
      <c r="J11" s="117">
        <v>276.2</v>
      </c>
      <c r="K11" s="116">
        <v>1713</v>
      </c>
      <c r="L11" s="117">
        <v>179.1</v>
      </c>
      <c r="M11" s="117">
        <v>170.7</v>
      </c>
      <c r="N11" s="252">
        <v>187.6</v>
      </c>
    </row>
    <row r="12" spans="1:15" ht="13.5" customHeight="1" x14ac:dyDescent="0.2">
      <c r="A12" s="552"/>
      <c r="B12" s="118">
        <v>2</v>
      </c>
      <c r="C12" s="113">
        <v>2875</v>
      </c>
      <c r="D12" s="114">
        <v>155.19999999999999</v>
      </c>
      <c r="E12" s="114">
        <v>149.5</v>
      </c>
      <c r="F12" s="114">
        <v>160.9</v>
      </c>
      <c r="G12" s="113">
        <v>1484</v>
      </c>
      <c r="H12" s="114">
        <v>198.8</v>
      </c>
      <c r="I12" s="114">
        <v>188.5</v>
      </c>
      <c r="J12" s="114">
        <v>209.2</v>
      </c>
      <c r="K12" s="113">
        <v>1391</v>
      </c>
      <c r="L12" s="114">
        <v>126.1</v>
      </c>
      <c r="M12" s="114">
        <v>119.5</v>
      </c>
      <c r="N12" s="251">
        <v>132.80000000000001</v>
      </c>
    </row>
    <row r="13" spans="1:15" ht="13.5" customHeight="1" x14ac:dyDescent="0.2">
      <c r="A13" s="552"/>
      <c r="B13" s="118">
        <v>3</v>
      </c>
      <c r="C13" s="113">
        <v>2299</v>
      </c>
      <c r="D13" s="114">
        <v>113.6</v>
      </c>
      <c r="E13" s="114">
        <v>109</v>
      </c>
      <c r="F13" s="114">
        <v>118.3</v>
      </c>
      <c r="G13" s="113">
        <v>1212</v>
      </c>
      <c r="H13" s="114">
        <v>141.4</v>
      </c>
      <c r="I13" s="114">
        <v>133.30000000000001</v>
      </c>
      <c r="J13" s="114">
        <v>149.6</v>
      </c>
      <c r="K13" s="113">
        <v>1087</v>
      </c>
      <c r="L13" s="114">
        <v>92.1</v>
      </c>
      <c r="M13" s="114">
        <v>86.6</v>
      </c>
      <c r="N13" s="251">
        <v>97.6</v>
      </c>
    </row>
    <row r="14" spans="1:15" ht="13.5" customHeight="1" x14ac:dyDescent="0.2">
      <c r="A14" s="552"/>
      <c r="B14" s="118">
        <v>4</v>
      </c>
      <c r="C14" s="113">
        <v>2101</v>
      </c>
      <c r="D14" s="114">
        <v>102.6</v>
      </c>
      <c r="E14" s="114">
        <v>98.3</v>
      </c>
      <c r="F14" s="114">
        <v>107</v>
      </c>
      <c r="G14" s="113">
        <v>1091</v>
      </c>
      <c r="H14" s="114">
        <v>128.1</v>
      </c>
      <c r="I14" s="114">
        <v>120.3</v>
      </c>
      <c r="J14" s="114">
        <v>135.9</v>
      </c>
      <c r="K14" s="113">
        <v>1010</v>
      </c>
      <c r="L14" s="114">
        <v>84.5</v>
      </c>
      <c r="M14" s="114">
        <v>79.3</v>
      </c>
      <c r="N14" s="251">
        <v>89.7</v>
      </c>
    </row>
    <row r="15" spans="1:15" ht="13.5" customHeight="1" x14ac:dyDescent="0.2">
      <c r="A15" s="553"/>
      <c r="B15" s="253" t="s">
        <v>40</v>
      </c>
      <c r="C15" s="254">
        <v>1761</v>
      </c>
      <c r="D15" s="255">
        <v>86.3</v>
      </c>
      <c r="E15" s="255">
        <v>82.2</v>
      </c>
      <c r="F15" s="255">
        <v>90.3</v>
      </c>
      <c r="G15" s="254">
        <v>925</v>
      </c>
      <c r="H15" s="255">
        <v>111</v>
      </c>
      <c r="I15" s="255">
        <v>103.7</v>
      </c>
      <c r="J15" s="255">
        <v>118.3</v>
      </c>
      <c r="K15" s="254">
        <v>836</v>
      </c>
      <c r="L15" s="255">
        <v>68</v>
      </c>
      <c r="M15" s="255">
        <v>63.4</v>
      </c>
      <c r="N15" s="256">
        <v>72.599999999999994</v>
      </c>
      <c r="O15" s="23"/>
    </row>
    <row r="16" spans="1:15" ht="12" customHeight="1" x14ac:dyDescent="0.2">
      <c r="A16" s="23"/>
      <c r="D16" s="24"/>
    </row>
    <row r="17" spans="1:14" ht="12" customHeight="1" x14ac:dyDescent="0.2">
      <c r="A17" s="13" t="s">
        <v>42</v>
      </c>
      <c r="B17" s="35"/>
      <c r="C17" s="35"/>
      <c r="D17" s="35"/>
      <c r="E17" s="35"/>
      <c r="F17" s="35"/>
      <c r="G17" s="35"/>
      <c r="H17" s="35"/>
      <c r="I17" s="35"/>
      <c r="J17" s="35"/>
      <c r="K17" s="119"/>
      <c r="L17" s="119"/>
      <c r="M17" s="119"/>
    </row>
    <row r="18" spans="1:14" ht="12" customHeight="1" x14ac:dyDescent="0.2">
      <c r="A18" s="546" t="s">
        <v>77</v>
      </c>
      <c r="B18" s="546"/>
      <c r="C18" s="546"/>
      <c r="D18" s="546"/>
      <c r="E18" s="546"/>
      <c r="F18" s="546"/>
      <c r="G18" s="546"/>
      <c r="H18" s="546"/>
      <c r="I18" s="546"/>
      <c r="J18" s="546"/>
      <c r="K18" s="546"/>
      <c r="L18" s="546"/>
      <c r="M18" s="546"/>
      <c r="N18" s="546"/>
    </row>
    <row r="19" spans="1:14" ht="12" customHeight="1" x14ac:dyDescent="0.2">
      <c r="A19" s="546"/>
      <c r="B19" s="546"/>
      <c r="C19" s="546"/>
      <c r="D19" s="546"/>
      <c r="E19" s="546"/>
      <c r="F19" s="546"/>
      <c r="G19" s="546"/>
      <c r="H19" s="546"/>
      <c r="I19" s="546"/>
      <c r="J19" s="546"/>
      <c r="K19" s="546"/>
      <c r="L19" s="546"/>
      <c r="M19" s="546"/>
      <c r="N19" s="546"/>
    </row>
    <row r="20" spans="1:14" ht="12" customHeight="1" x14ac:dyDescent="0.2">
      <c r="A20" s="506" t="s">
        <v>78</v>
      </c>
      <c r="B20" s="506"/>
      <c r="C20" s="506"/>
      <c r="D20" s="506"/>
      <c r="E20" s="506"/>
      <c r="F20" s="506"/>
      <c r="G20" s="506"/>
      <c r="H20" s="506"/>
      <c r="I20" s="506"/>
      <c r="J20" s="506"/>
      <c r="K20" s="506"/>
      <c r="L20" s="506"/>
      <c r="M20" s="506"/>
      <c r="N20" s="506"/>
    </row>
    <row r="21" spans="1:14" ht="12" customHeight="1" x14ac:dyDescent="0.2">
      <c r="A21" s="506"/>
      <c r="B21" s="506"/>
      <c r="C21" s="506"/>
      <c r="D21" s="506"/>
      <c r="E21" s="506"/>
      <c r="F21" s="506"/>
      <c r="G21" s="506"/>
      <c r="H21" s="506"/>
      <c r="I21" s="506"/>
      <c r="J21" s="506"/>
      <c r="K21" s="506"/>
      <c r="L21" s="506"/>
      <c r="M21" s="506"/>
      <c r="N21" s="506"/>
    </row>
    <row r="22" spans="1:14" ht="12" customHeight="1" x14ac:dyDescent="0.2">
      <c r="A22" s="506"/>
      <c r="B22" s="506"/>
      <c r="C22" s="506"/>
      <c r="D22" s="506"/>
      <c r="E22" s="506"/>
      <c r="F22" s="506"/>
      <c r="G22" s="506"/>
      <c r="H22" s="506"/>
      <c r="I22" s="506"/>
      <c r="J22" s="506"/>
      <c r="K22" s="506"/>
      <c r="L22" s="506"/>
      <c r="M22" s="506"/>
      <c r="N22" s="506"/>
    </row>
    <row r="23" spans="1:14" ht="12" customHeight="1" x14ac:dyDescent="0.2">
      <c r="A23" s="549" t="s">
        <v>2946</v>
      </c>
      <c r="B23" s="549"/>
      <c r="C23" s="549"/>
      <c r="D23" s="549"/>
      <c r="E23" s="549"/>
      <c r="F23" s="549"/>
      <c r="G23" s="549"/>
      <c r="H23" s="549"/>
      <c r="I23" s="549"/>
      <c r="J23" s="549"/>
      <c r="K23" s="549"/>
      <c r="L23" s="549"/>
      <c r="M23" s="549"/>
      <c r="N23" s="549"/>
    </row>
    <row r="24" spans="1:14" ht="12" customHeight="1" x14ac:dyDescent="0.2">
      <c r="A24" s="549"/>
      <c r="B24" s="549"/>
      <c r="C24" s="549"/>
      <c r="D24" s="549"/>
      <c r="E24" s="549"/>
      <c r="F24" s="549"/>
      <c r="G24" s="549"/>
      <c r="H24" s="549"/>
      <c r="I24" s="549"/>
      <c r="J24" s="549"/>
      <c r="K24" s="549"/>
      <c r="L24" s="549"/>
      <c r="M24" s="549"/>
      <c r="N24" s="549"/>
    </row>
    <row r="25" spans="1:14" ht="12" customHeight="1" x14ac:dyDescent="0.2">
      <c r="A25" s="547" t="s">
        <v>2759</v>
      </c>
      <c r="B25" s="547"/>
      <c r="C25" s="547"/>
      <c r="D25" s="547"/>
      <c r="E25" s="547"/>
      <c r="F25" s="547"/>
      <c r="G25" s="547"/>
      <c r="H25" s="547"/>
      <c r="I25" s="547"/>
      <c r="J25" s="547"/>
      <c r="K25" s="547"/>
      <c r="L25" s="547"/>
      <c r="M25" s="547"/>
      <c r="N25" s="547"/>
    </row>
    <row r="26" spans="1:14" ht="12" customHeight="1" x14ac:dyDescent="0.2">
      <c r="A26" s="547"/>
      <c r="B26" s="547"/>
      <c r="C26" s="547"/>
      <c r="D26" s="547"/>
      <c r="E26" s="547"/>
      <c r="F26" s="547"/>
      <c r="G26" s="547"/>
      <c r="H26" s="547"/>
      <c r="I26" s="547"/>
      <c r="J26" s="547"/>
      <c r="K26" s="547"/>
      <c r="L26" s="547"/>
      <c r="M26" s="547"/>
      <c r="N26" s="547"/>
    </row>
    <row r="27" spans="1:14" ht="23.25" customHeight="1" x14ac:dyDescent="0.2">
      <c r="A27" s="546" t="s">
        <v>82</v>
      </c>
      <c r="B27" s="546"/>
      <c r="C27" s="546"/>
      <c r="D27" s="546"/>
      <c r="E27" s="546"/>
      <c r="F27" s="546"/>
      <c r="G27" s="546"/>
      <c r="H27" s="546"/>
      <c r="I27" s="546"/>
      <c r="J27" s="546"/>
      <c r="K27" s="546"/>
      <c r="L27" s="546"/>
      <c r="M27" s="546"/>
      <c r="N27" s="546"/>
    </row>
    <row r="28" spans="1:14" ht="12" customHeight="1" x14ac:dyDescent="0.2">
      <c r="A28" s="546"/>
      <c r="B28" s="546"/>
      <c r="C28" s="546"/>
      <c r="D28" s="546"/>
      <c r="E28" s="546"/>
      <c r="F28" s="546"/>
      <c r="G28" s="546"/>
      <c r="H28" s="546"/>
      <c r="I28" s="546"/>
      <c r="J28" s="546"/>
      <c r="K28" s="546"/>
      <c r="L28" s="546"/>
      <c r="M28" s="546"/>
      <c r="N28" s="546"/>
    </row>
    <row r="29" spans="1:14" ht="12" customHeight="1" x14ac:dyDescent="0.2">
      <c r="A29" s="542" t="s">
        <v>83</v>
      </c>
      <c r="B29" s="542"/>
      <c r="C29" s="542"/>
      <c r="D29" s="542"/>
      <c r="E29" s="542"/>
      <c r="F29" s="542"/>
      <c r="G29" s="542"/>
      <c r="H29" s="542"/>
      <c r="I29" s="542"/>
      <c r="J29" s="542"/>
      <c r="K29" s="542"/>
      <c r="L29" s="542"/>
      <c r="M29" s="542"/>
      <c r="N29" s="542"/>
    </row>
    <row r="30" spans="1:14" ht="12" customHeight="1" x14ac:dyDescent="0.2">
      <c r="A30" s="540" t="s">
        <v>94</v>
      </c>
      <c r="B30" s="540"/>
      <c r="C30" s="64"/>
      <c r="D30" s="64"/>
      <c r="E30" s="64"/>
      <c r="F30" s="64"/>
      <c r="G30" s="64"/>
      <c r="H30" s="64"/>
      <c r="I30" s="64"/>
      <c r="J30" s="64"/>
      <c r="K30" s="64"/>
      <c r="L30" s="64"/>
      <c r="M30" s="64"/>
      <c r="N30" s="64"/>
    </row>
    <row r="31" spans="1:14" ht="12" customHeight="1" x14ac:dyDescent="0.2">
      <c r="A31" s="541" t="s">
        <v>95</v>
      </c>
      <c r="B31" s="541"/>
      <c r="C31" s="63"/>
      <c r="D31" s="63"/>
      <c r="E31" s="63"/>
      <c r="F31" s="63"/>
      <c r="G31" s="63"/>
      <c r="H31" s="63"/>
      <c r="I31" s="63"/>
      <c r="J31" s="63"/>
      <c r="K31" s="63"/>
      <c r="L31" s="63"/>
      <c r="M31" s="63"/>
      <c r="N31" s="63"/>
    </row>
    <row r="32" spans="1:14" ht="12" customHeight="1" x14ac:dyDescent="0.2">
      <c r="A32" s="505" t="str">
        <f>CONCATENATE("7) Figures are for deaths occurring between 1st March 2020 and ",Contents!A33," 2021. Figures only include deaths that were registered by ",Contents!A34,". More information on registration delays can be found on the NRS website.")</f>
        <v>7) Figures are for deaths occurring between 1st March 2020 and 31st December 2021. Figures only include deaths that were registered by 13th January 2022. More information on registration delays can be found on the NRS website.</v>
      </c>
      <c r="B32" s="505"/>
      <c r="C32" s="505"/>
      <c r="D32" s="505"/>
      <c r="E32" s="505"/>
      <c r="F32" s="505"/>
      <c r="G32" s="505"/>
      <c r="H32" s="505"/>
      <c r="I32" s="505"/>
      <c r="J32" s="505"/>
      <c r="K32" s="505"/>
      <c r="L32" s="505"/>
      <c r="M32" s="505"/>
      <c r="N32" s="505"/>
    </row>
    <row r="33" spans="1:14" ht="12" customHeight="1" x14ac:dyDescent="0.2">
      <c r="A33" s="505"/>
      <c r="B33" s="505"/>
      <c r="C33" s="505"/>
      <c r="D33" s="505"/>
      <c r="E33" s="505"/>
      <c r="F33" s="505"/>
      <c r="G33" s="505"/>
      <c r="H33" s="505"/>
      <c r="I33" s="505"/>
      <c r="J33" s="505"/>
      <c r="K33" s="505"/>
      <c r="L33" s="505"/>
      <c r="M33" s="505"/>
      <c r="N33" s="505"/>
    </row>
    <row r="34" spans="1:14" ht="12" customHeight="1" x14ac:dyDescent="0.2">
      <c r="A34" s="539"/>
      <c r="B34" s="539"/>
      <c r="C34" s="539"/>
      <c r="D34" s="539"/>
      <c r="E34" s="539"/>
      <c r="F34" s="539"/>
      <c r="G34" s="539"/>
      <c r="H34" s="539"/>
      <c r="I34" s="539"/>
      <c r="J34" s="539"/>
      <c r="K34" s="539"/>
      <c r="L34" s="539"/>
      <c r="M34" s="539"/>
      <c r="N34" s="539"/>
    </row>
    <row r="35" spans="1:14" ht="12" customHeight="1" x14ac:dyDescent="0.2">
      <c r="A35" s="538" t="s">
        <v>3016</v>
      </c>
      <c r="B35" s="538"/>
      <c r="C35" s="35"/>
      <c r="D35" s="35"/>
      <c r="E35" s="35"/>
      <c r="F35" s="35"/>
      <c r="G35" s="35"/>
      <c r="H35" s="35"/>
      <c r="I35" s="35"/>
      <c r="J35" s="35"/>
      <c r="K35" s="119"/>
      <c r="L35" s="119"/>
      <c r="M35" s="119"/>
    </row>
    <row r="36" spans="1:14" ht="12" customHeight="1" x14ac:dyDescent="0.2"/>
    <row r="37" spans="1:14" ht="13.5" customHeight="1" x14ac:dyDescent="0.2"/>
    <row r="38" spans="1:14" ht="13.5" customHeight="1" x14ac:dyDescent="0.2"/>
    <row r="39" spans="1:14" ht="13.5" customHeight="1" x14ac:dyDescent="0.2"/>
    <row r="40" spans="1:14" ht="13.5" customHeight="1" x14ac:dyDescent="0.2"/>
    <row r="41" spans="1:14" ht="13.5" customHeight="1" x14ac:dyDescent="0.2"/>
    <row r="42" spans="1:14" ht="13.5" customHeight="1" x14ac:dyDescent="0.2"/>
    <row r="43" spans="1:14" ht="13.5" customHeight="1" x14ac:dyDescent="0.2"/>
    <row r="44" spans="1:14" ht="13.5" customHeight="1" x14ac:dyDescent="0.2"/>
    <row r="45" spans="1:14" ht="13.5" customHeight="1" x14ac:dyDescent="0.2"/>
  </sheetData>
  <mergeCells count="20">
    <mergeCell ref="B4:B5"/>
    <mergeCell ref="A6:A10"/>
    <mergeCell ref="A11:A15"/>
    <mergeCell ref="C4:F4"/>
    <mergeCell ref="M1:N1"/>
    <mergeCell ref="A1:J2"/>
    <mergeCell ref="A35:B35"/>
    <mergeCell ref="A34:N34"/>
    <mergeCell ref="A32:N33"/>
    <mergeCell ref="A30:B30"/>
    <mergeCell ref="A31:B31"/>
    <mergeCell ref="A29:N29"/>
    <mergeCell ref="G4:J4"/>
    <mergeCell ref="K4:N4"/>
    <mergeCell ref="A18:N19"/>
    <mergeCell ref="A20:N22"/>
    <mergeCell ref="A25:N26"/>
    <mergeCell ref="A27:N28"/>
    <mergeCell ref="A4:A5"/>
    <mergeCell ref="A23:N24"/>
  </mergeCells>
  <hyperlinks>
    <hyperlink ref="A31" r:id="rId1" location="/simd2020/BTTTFTT/9/-4.0000/55.9000/"/>
    <hyperlink ref="A32:N33" r:id="rId2" display="7) Figures are for deaths occurring between 1 March 2020 and 30 April 2020. Figures only include deaths that were registered by 3 May 2020. More information on registration delays can be found on the NRS website:"/>
    <hyperlink ref="A30:B30" r:id="rId3" display="Scottish Government Website"/>
    <hyperlink ref="M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zoomScaleNormal="100" workbookViewId="0">
      <selection sqref="A1:M1"/>
    </sheetView>
  </sheetViews>
  <sheetFormatPr defaultColWidth="9.140625" defaultRowHeight="14.25" x14ac:dyDescent="0.2"/>
  <cols>
    <col min="1" max="1" width="16.42578125" style="3" customWidth="1"/>
    <col min="2" max="2" width="22.42578125" style="3" customWidth="1"/>
    <col min="3" max="16384" width="9.140625" style="3"/>
  </cols>
  <sheetData>
    <row r="1" spans="1:16" ht="18" customHeight="1" x14ac:dyDescent="0.25">
      <c r="A1" s="482" t="str">
        <f>CONCATENATE("Table 7: Age standardised death rates¹ ² ³ ⁴ ⁵ by urban rural classification between 1st March 2020 and ", Contents!A33," 2021⁶")</f>
        <v>Table 7: Age standardised death rates¹ ² ³ ⁴ ⁵ by urban rural classification between 1st March 2020 and 31st December 2021⁶</v>
      </c>
      <c r="B1" s="482"/>
      <c r="C1" s="482"/>
      <c r="D1" s="482"/>
      <c r="E1" s="482"/>
      <c r="F1" s="482"/>
      <c r="G1" s="482"/>
      <c r="H1" s="482"/>
      <c r="I1" s="482"/>
      <c r="J1" s="482"/>
      <c r="K1" s="482"/>
      <c r="L1" s="482"/>
      <c r="M1" s="482"/>
      <c r="O1" s="507" t="s">
        <v>69</v>
      </c>
      <c r="P1" s="507"/>
    </row>
    <row r="2" spans="1:16" ht="15" customHeight="1" x14ac:dyDescent="0.2">
      <c r="A2" s="44"/>
      <c r="B2" s="44"/>
      <c r="C2" s="44"/>
      <c r="D2" s="44"/>
      <c r="E2" s="44"/>
      <c r="F2" s="44"/>
      <c r="G2" s="44"/>
      <c r="H2" s="44"/>
      <c r="I2" s="44"/>
      <c r="J2" s="44"/>
      <c r="K2" s="44"/>
      <c r="L2" s="44"/>
      <c r="M2" s="44"/>
      <c r="N2" s="44"/>
    </row>
    <row r="3" spans="1:16" ht="13.5" customHeight="1" x14ac:dyDescent="0.2">
      <c r="A3" s="564" t="s">
        <v>33</v>
      </c>
      <c r="B3" s="566" t="s">
        <v>2979</v>
      </c>
      <c r="C3" s="558" t="s">
        <v>27</v>
      </c>
      <c r="D3" s="559"/>
      <c r="E3" s="559"/>
      <c r="F3" s="559"/>
      <c r="G3" s="558" t="s">
        <v>3</v>
      </c>
      <c r="H3" s="559"/>
      <c r="I3" s="559"/>
      <c r="J3" s="559"/>
      <c r="K3" s="558" t="s">
        <v>2</v>
      </c>
      <c r="L3" s="559"/>
      <c r="M3" s="559"/>
      <c r="N3" s="560"/>
    </row>
    <row r="4" spans="1:16" ht="13.5" customHeight="1" x14ac:dyDescent="0.2">
      <c r="A4" s="565"/>
      <c r="B4" s="567"/>
      <c r="C4" s="26" t="s">
        <v>34</v>
      </c>
      <c r="D4" s="27" t="s">
        <v>35</v>
      </c>
      <c r="E4" s="27" t="s">
        <v>36</v>
      </c>
      <c r="F4" s="27" t="s">
        <v>37</v>
      </c>
      <c r="G4" s="26" t="s">
        <v>34</v>
      </c>
      <c r="H4" s="27" t="s">
        <v>35</v>
      </c>
      <c r="I4" s="27" t="s">
        <v>36</v>
      </c>
      <c r="J4" s="27" t="s">
        <v>37</v>
      </c>
      <c r="K4" s="26" t="s">
        <v>34</v>
      </c>
      <c r="L4" s="27" t="s">
        <v>35</v>
      </c>
      <c r="M4" s="27" t="s">
        <v>36</v>
      </c>
      <c r="N4" s="257" t="s">
        <v>37</v>
      </c>
    </row>
    <row r="5" spans="1:16" ht="13.5" customHeight="1" x14ac:dyDescent="0.2">
      <c r="A5" s="561" t="s">
        <v>38</v>
      </c>
      <c r="B5" s="72" t="s">
        <v>43</v>
      </c>
      <c r="C5" s="109">
        <v>38253</v>
      </c>
      <c r="D5" s="110">
        <v>1290.07</v>
      </c>
      <c r="E5" s="110">
        <v>1277.6600000000001</v>
      </c>
      <c r="F5" s="110">
        <v>1302.5</v>
      </c>
      <c r="G5" s="109">
        <v>19025</v>
      </c>
      <c r="H5" s="110">
        <v>1554.81</v>
      </c>
      <c r="I5" s="110">
        <v>1533.43</v>
      </c>
      <c r="J5" s="110">
        <v>1576.2</v>
      </c>
      <c r="K5" s="109">
        <v>19228</v>
      </c>
      <c r="L5" s="110">
        <v>1087.97</v>
      </c>
      <c r="M5" s="110">
        <v>1073.07</v>
      </c>
      <c r="N5" s="258">
        <v>1102.9000000000001</v>
      </c>
      <c r="O5" s="4"/>
    </row>
    <row r="6" spans="1:16" ht="13.5" customHeight="1" x14ac:dyDescent="0.2">
      <c r="A6" s="562"/>
      <c r="B6" s="44" t="s">
        <v>44</v>
      </c>
      <c r="C6" s="111">
        <v>45077</v>
      </c>
      <c r="D6" s="112">
        <v>1284.0899999999999</v>
      </c>
      <c r="E6" s="112">
        <v>1272.77</v>
      </c>
      <c r="F6" s="112">
        <v>1295.4000000000001</v>
      </c>
      <c r="G6" s="111">
        <v>22321</v>
      </c>
      <c r="H6" s="112">
        <v>1499.62</v>
      </c>
      <c r="I6" s="112">
        <v>1480.61</v>
      </c>
      <c r="J6" s="112">
        <v>1518.6</v>
      </c>
      <c r="K6" s="111">
        <v>22756</v>
      </c>
      <c r="L6" s="112">
        <v>1114.3900000000001</v>
      </c>
      <c r="M6" s="112">
        <v>1100.53</v>
      </c>
      <c r="N6" s="259">
        <v>1128.3</v>
      </c>
      <c r="O6" s="4"/>
    </row>
    <row r="7" spans="1:16" ht="13.5" customHeight="1" x14ac:dyDescent="0.2">
      <c r="A7" s="562"/>
      <c r="B7" s="44" t="s">
        <v>45</v>
      </c>
      <c r="C7" s="111">
        <v>10050</v>
      </c>
      <c r="D7" s="112">
        <v>1136.07</v>
      </c>
      <c r="E7" s="112">
        <v>1114.83</v>
      </c>
      <c r="F7" s="112">
        <v>1157.3</v>
      </c>
      <c r="G7" s="111">
        <v>4958</v>
      </c>
      <c r="H7" s="112">
        <v>1325.57</v>
      </c>
      <c r="I7" s="112">
        <v>1289.93</v>
      </c>
      <c r="J7" s="112">
        <v>1361.2</v>
      </c>
      <c r="K7" s="111">
        <v>5092</v>
      </c>
      <c r="L7" s="112">
        <v>993.95</v>
      </c>
      <c r="M7" s="112">
        <v>967.75</v>
      </c>
      <c r="N7" s="259">
        <v>1020.2</v>
      </c>
      <c r="O7" s="4"/>
    </row>
    <row r="8" spans="1:16" ht="13.5" customHeight="1" x14ac:dyDescent="0.2">
      <c r="A8" s="562"/>
      <c r="B8" s="44" t="s">
        <v>46</v>
      </c>
      <c r="C8" s="111">
        <v>5257</v>
      </c>
      <c r="D8" s="112">
        <v>1201.52</v>
      </c>
      <c r="E8" s="112">
        <v>1170.1199999999999</v>
      </c>
      <c r="F8" s="112">
        <v>1232.9000000000001</v>
      </c>
      <c r="G8" s="111">
        <v>2552</v>
      </c>
      <c r="H8" s="112">
        <v>1422.05</v>
      </c>
      <c r="I8" s="112">
        <v>1369.06</v>
      </c>
      <c r="J8" s="112">
        <v>1475</v>
      </c>
      <c r="K8" s="111">
        <v>2705</v>
      </c>
      <c r="L8" s="112">
        <v>1028.72</v>
      </c>
      <c r="M8" s="112">
        <v>990.59</v>
      </c>
      <c r="N8" s="259">
        <v>1066.8</v>
      </c>
      <c r="O8" s="4"/>
    </row>
    <row r="9" spans="1:16" ht="13.5" customHeight="1" x14ac:dyDescent="0.2">
      <c r="A9" s="562"/>
      <c r="B9" s="44" t="s">
        <v>47</v>
      </c>
      <c r="C9" s="111">
        <v>11768</v>
      </c>
      <c r="D9" s="112">
        <v>1054.06</v>
      </c>
      <c r="E9" s="112">
        <v>1035.76</v>
      </c>
      <c r="F9" s="112">
        <v>1072.3</v>
      </c>
      <c r="G9" s="111">
        <v>6293</v>
      </c>
      <c r="H9" s="112">
        <v>1243.04</v>
      </c>
      <c r="I9" s="112">
        <v>1213</v>
      </c>
      <c r="J9" s="112">
        <v>1273.0999999999999</v>
      </c>
      <c r="K9" s="111">
        <v>5475</v>
      </c>
      <c r="L9" s="112">
        <v>893.54</v>
      </c>
      <c r="M9" s="112">
        <v>870.93</v>
      </c>
      <c r="N9" s="259">
        <v>916.1</v>
      </c>
      <c r="O9" s="4"/>
    </row>
    <row r="10" spans="1:16" ht="13.5" customHeight="1" x14ac:dyDescent="0.2">
      <c r="A10" s="562"/>
      <c r="B10" s="44" t="s">
        <v>48</v>
      </c>
      <c r="C10" s="111">
        <v>6931</v>
      </c>
      <c r="D10" s="112">
        <v>1004.61</v>
      </c>
      <c r="E10" s="112">
        <v>981.88</v>
      </c>
      <c r="F10" s="112">
        <v>1027.3</v>
      </c>
      <c r="G10" s="111">
        <v>3627</v>
      </c>
      <c r="H10" s="112">
        <v>1168.8599999999999</v>
      </c>
      <c r="I10" s="112">
        <v>1131.6099999999999</v>
      </c>
      <c r="J10" s="112">
        <v>1206.0999999999999</v>
      </c>
      <c r="K10" s="111">
        <v>3304</v>
      </c>
      <c r="L10" s="112">
        <v>859.67</v>
      </c>
      <c r="M10" s="112">
        <v>831.64</v>
      </c>
      <c r="N10" s="259">
        <v>887.7</v>
      </c>
      <c r="O10" s="4"/>
    </row>
    <row r="11" spans="1:16" ht="13.5" customHeight="1" x14ac:dyDescent="0.2">
      <c r="A11" s="561" t="s">
        <v>41</v>
      </c>
      <c r="B11" s="72" t="s">
        <v>43</v>
      </c>
      <c r="C11" s="109">
        <v>4929</v>
      </c>
      <c r="D11" s="110">
        <v>167.85</v>
      </c>
      <c r="E11" s="110">
        <v>163.16999999999999</v>
      </c>
      <c r="F11" s="110">
        <v>172.5</v>
      </c>
      <c r="G11" s="109">
        <v>2490</v>
      </c>
      <c r="H11" s="110">
        <v>213.25</v>
      </c>
      <c r="I11" s="110">
        <v>204.74</v>
      </c>
      <c r="J11" s="110">
        <v>221.8</v>
      </c>
      <c r="K11" s="109">
        <v>2439</v>
      </c>
      <c r="L11" s="110">
        <v>136.57</v>
      </c>
      <c r="M11" s="110">
        <v>131.13</v>
      </c>
      <c r="N11" s="258">
        <v>142</v>
      </c>
      <c r="O11" s="4"/>
    </row>
    <row r="12" spans="1:16" ht="13.5" customHeight="1" x14ac:dyDescent="0.2">
      <c r="A12" s="562"/>
      <c r="B12" s="44" t="s">
        <v>44</v>
      </c>
      <c r="C12" s="111">
        <v>5023</v>
      </c>
      <c r="D12" s="112">
        <v>143.29</v>
      </c>
      <c r="E12" s="112">
        <v>139.33000000000001</v>
      </c>
      <c r="F12" s="112">
        <v>147.19999999999999</v>
      </c>
      <c r="G12" s="111">
        <v>2645</v>
      </c>
      <c r="H12" s="112">
        <v>182.2</v>
      </c>
      <c r="I12" s="112">
        <v>175.1</v>
      </c>
      <c r="J12" s="112">
        <v>189.3</v>
      </c>
      <c r="K12" s="111">
        <v>2378</v>
      </c>
      <c r="L12" s="112">
        <v>115.38</v>
      </c>
      <c r="M12" s="112">
        <v>110.75</v>
      </c>
      <c r="N12" s="259">
        <v>120</v>
      </c>
      <c r="O12" s="4"/>
    </row>
    <row r="13" spans="1:16" ht="13.5" customHeight="1" x14ac:dyDescent="0.2">
      <c r="A13" s="562"/>
      <c r="B13" s="44" t="s">
        <v>45</v>
      </c>
      <c r="C13" s="111">
        <v>942</v>
      </c>
      <c r="D13" s="112">
        <v>106.63</v>
      </c>
      <c r="E13" s="112">
        <v>99.8</v>
      </c>
      <c r="F13" s="112">
        <v>113.5</v>
      </c>
      <c r="G13" s="111">
        <v>489</v>
      </c>
      <c r="H13" s="112">
        <v>132.54</v>
      </c>
      <c r="I13" s="112">
        <v>120.42</v>
      </c>
      <c r="J13" s="112">
        <v>144.69999999999999</v>
      </c>
      <c r="K13" s="111">
        <v>453</v>
      </c>
      <c r="L13" s="112">
        <v>87.4</v>
      </c>
      <c r="M13" s="112">
        <v>79.37</v>
      </c>
      <c r="N13" s="259">
        <v>95.4</v>
      </c>
      <c r="O13" s="4"/>
    </row>
    <row r="14" spans="1:16" ht="13.5" customHeight="1" x14ac:dyDescent="0.2">
      <c r="A14" s="562"/>
      <c r="B14" s="44" t="s">
        <v>46</v>
      </c>
      <c r="C14" s="111">
        <v>316</v>
      </c>
      <c r="D14" s="112">
        <v>71.650000000000006</v>
      </c>
      <c r="E14" s="112">
        <v>63.72</v>
      </c>
      <c r="F14" s="112">
        <v>79.599999999999994</v>
      </c>
      <c r="G14" s="111">
        <v>138</v>
      </c>
      <c r="H14" s="112">
        <v>76.48</v>
      </c>
      <c r="I14" s="112">
        <v>63.56</v>
      </c>
      <c r="J14" s="112">
        <v>89.4</v>
      </c>
      <c r="K14" s="111">
        <v>178</v>
      </c>
      <c r="L14" s="112">
        <v>68.2</v>
      </c>
      <c r="M14" s="112">
        <v>58.02</v>
      </c>
      <c r="N14" s="259">
        <v>78.400000000000006</v>
      </c>
      <c r="O14" s="4"/>
    </row>
    <row r="15" spans="1:16" ht="13.5" customHeight="1" x14ac:dyDescent="0.2">
      <c r="A15" s="562"/>
      <c r="B15" s="44" t="s">
        <v>47</v>
      </c>
      <c r="C15" s="111">
        <v>970</v>
      </c>
      <c r="D15" s="112">
        <v>87.55</v>
      </c>
      <c r="E15" s="112">
        <v>81.98</v>
      </c>
      <c r="F15" s="112">
        <v>93.1</v>
      </c>
      <c r="G15" s="111">
        <v>537</v>
      </c>
      <c r="H15" s="112">
        <v>108.94</v>
      </c>
      <c r="I15" s="112">
        <v>99.3</v>
      </c>
      <c r="J15" s="112">
        <v>118.6</v>
      </c>
      <c r="K15" s="111">
        <v>433</v>
      </c>
      <c r="L15" s="112">
        <v>70.75</v>
      </c>
      <c r="M15" s="112">
        <v>64.09</v>
      </c>
      <c r="N15" s="259">
        <v>77.400000000000006</v>
      </c>
      <c r="O15" s="4"/>
    </row>
    <row r="16" spans="1:16" ht="13.5" customHeight="1" x14ac:dyDescent="0.2">
      <c r="A16" s="563"/>
      <c r="B16" s="45" t="s">
        <v>48</v>
      </c>
      <c r="C16" s="260">
        <v>339</v>
      </c>
      <c r="D16" s="261">
        <v>48.72</v>
      </c>
      <c r="E16" s="261">
        <v>43.47</v>
      </c>
      <c r="F16" s="261">
        <v>54</v>
      </c>
      <c r="G16" s="260">
        <v>183</v>
      </c>
      <c r="H16" s="261">
        <v>56.71</v>
      </c>
      <c r="I16" s="261">
        <v>48.18</v>
      </c>
      <c r="J16" s="261">
        <v>65.2</v>
      </c>
      <c r="K16" s="260">
        <v>156</v>
      </c>
      <c r="L16" s="261">
        <v>40.81</v>
      </c>
      <c r="M16" s="261">
        <v>34.380000000000003</v>
      </c>
      <c r="N16" s="262">
        <v>47.2</v>
      </c>
      <c r="O16" s="4"/>
    </row>
    <row r="17" spans="1:14" ht="12" customHeight="1" x14ac:dyDescent="0.2"/>
    <row r="18" spans="1:14" ht="12" customHeight="1" x14ac:dyDescent="0.2">
      <c r="A18" s="1" t="s">
        <v>26</v>
      </c>
    </row>
    <row r="19" spans="1:14" ht="12" customHeight="1" x14ac:dyDescent="0.2">
      <c r="A19" s="554" t="s">
        <v>89</v>
      </c>
      <c r="B19" s="554"/>
      <c r="C19" s="554"/>
      <c r="D19" s="554"/>
      <c r="E19" s="554"/>
      <c r="F19" s="554"/>
      <c r="G19" s="554"/>
      <c r="H19" s="554"/>
      <c r="I19" s="554"/>
      <c r="J19" s="554"/>
      <c r="K19" s="554"/>
      <c r="L19" s="554"/>
      <c r="M19" s="554"/>
      <c r="N19" s="554"/>
    </row>
    <row r="20" spans="1:14" ht="12" customHeight="1" x14ac:dyDescent="0.2">
      <c r="A20" s="554"/>
      <c r="B20" s="554"/>
      <c r="C20" s="554"/>
      <c r="D20" s="554"/>
      <c r="E20" s="554"/>
      <c r="F20" s="554"/>
      <c r="G20" s="554"/>
      <c r="H20" s="554"/>
      <c r="I20" s="554"/>
      <c r="J20" s="554"/>
      <c r="K20" s="554"/>
      <c r="L20" s="554"/>
      <c r="M20" s="554"/>
      <c r="N20" s="554"/>
    </row>
    <row r="21" spans="1:14" ht="12" customHeight="1" x14ac:dyDescent="0.2">
      <c r="A21" s="554" t="s">
        <v>90</v>
      </c>
      <c r="B21" s="554"/>
      <c r="C21" s="554"/>
      <c r="D21" s="554"/>
      <c r="E21" s="554"/>
      <c r="F21" s="554"/>
      <c r="G21" s="554"/>
      <c r="H21" s="554"/>
      <c r="I21" s="554"/>
      <c r="J21" s="554"/>
      <c r="K21" s="554"/>
      <c r="L21" s="554"/>
      <c r="M21" s="554"/>
      <c r="N21" s="554"/>
    </row>
    <row r="22" spans="1:14" ht="12" customHeight="1" x14ac:dyDescent="0.2">
      <c r="A22" s="554"/>
      <c r="B22" s="554"/>
      <c r="C22" s="554"/>
      <c r="D22" s="554"/>
      <c r="E22" s="554"/>
      <c r="F22" s="554"/>
      <c r="G22" s="554"/>
      <c r="H22" s="554"/>
      <c r="I22" s="554"/>
      <c r="J22" s="554"/>
      <c r="K22" s="554"/>
      <c r="L22" s="554"/>
      <c r="M22" s="554"/>
      <c r="N22" s="554"/>
    </row>
    <row r="23" spans="1:14" ht="12" customHeight="1" x14ac:dyDescent="0.2">
      <c r="A23" s="554"/>
      <c r="B23" s="554"/>
      <c r="C23" s="554"/>
      <c r="D23" s="554"/>
      <c r="E23" s="554"/>
      <c r="F23" s="554"/>
      <c r="G23" s="554"/>
      <c r="H23" s="554"/>
      <c r="I23" s="554"/>
      <c r="J23" s="554"/>
      <c r="K23" s="554"/>
      <c r="L23" s="554"/>
      <c r="M23" s="554"/>
      <c r="N23" s="554"/>
    </row>
    <row r="24" spans="1:14" ht="12" customHeight="1" x14ac:dyDescent="0.2">
      <c r="A24" s="554" t="s">
        <v>2947</v>
      </c>
      <c r="B24" s="554"/>
      <c r="C24" s="554"/>
      <c r="D24" s="554"/>
      <c r="E24" s="554"/>
      <c r="F24" s="554"/>
      <c r="G24" s="554"/>
      <c r="H24" s="554"/>
      <c r="I24" s="554"/>
      <c r="J24" s="554"/>
      <c r="K24" s="554"/>
      <c r="L24" s="554"/>
      <c r="M24" s="554"/>
      <c r="N24" s="554"/>
    </row>
    <row r="25" spans="1:14" ht="12" customHeight="1" x14ac:dyDescent="0.2">
      <c r="A25" s="554"/>
      <c r="B25" s="554"/>
      <c r="C25" s="554"/>
      <c r="D25" s="554"/>
      <c r="E25" s="554"/>
      <c r="F25" s="554"/>
      <c r="G25" s="554"/>
      <c r="H25" s="554"/>
      <c r="I25" s="554"/>
      <c r="J25" s="554"/>
      <c r="K25" s="554"/>
      <c r="L25" s="554"/>
      <c r="M25" s="554"/>
      <c r="N25" s="554"/>
    </row>
    <row r="26" spans="1:14" ht="12" customHeight="1" x14ac:dyDescent="0.2">
      <c r="A26" s="569" t="s">
        <v>2760</v>
      </c>
      <c r="B26" s="569"/>
      <c r="C26" s="569"/>
      <c r="D26" s="569"/>
      <c r="E26" s="569"/>
      <c r="F26" s="569"/>
      <c r="G26" s="569"/>
      <c r="H26" s="569"/>
      <c r="I26" s="569"/>
      <c r="J26" s="569"/>
      <c r="K26" s="569"/>
      <c r="L26" s="569"/>
      <c r="M26" s="569"/>
      <c r="N26" s="569"/>
    </row>
    <row r="27" spans="1:14" ht="12" customHeight="1" x14ac:dyDescent="0.2">
      <c r="A27" s="569"/>
      <c r="B27" s="569"/>
      <c r="C27" s="569"/>
      <c r="D27" s="569"/>
      <c r="E27" s="569"/>
      <c r="F27" s="569"/>
      <c r="G27" s="569"/>
      <c r="H27" s="569"/>
      <c r="I27" s="569"/>
      <c r="J27" s="569"/>
      <c r="K27" s="569"/>
      <c r="L27" s="569"/>
      <c r="M27" s="569"/>
      <c r="N27" s="569"/>
    </row>
    <row r="28" spans="1:14" s="32" customFormat="1" ht="12" customHeight="1" x14ac:dyDescent="0.2">
      <c r="A28" s="555" t="str">
        <f>CONCATENATE("5) Figures are for deaths occurring between 1st March 2020 and ",Contents!A33," 2021. Figures only include deaths that were registered by ",Contents!A34,". More information on registration delays can be found on the NRS website.")</f>
        <v>5) Figures are for deaths occurring between 1st March 2020 and 31st December 2021. Figures only include deaths that were registered by 13th January 2022. More information on registration delays can be found on the NRS website.</v>
      </c>
      <c r="B28" s="556"/>
      <c r="C28" s="556"/>
      <c r="D28" s="556"/>
      <c r="E28" s="556"/>
      <c r="F28" s="556"/>
      <c r="G28" s="556"/>
      <c r="H28" s="556"/>
      <c r="I28" s="556"/>
      <c r="J28" s="556"/>
      <c r="K28" s="556"/>
      <c r="L28" s="556"/>
      <c r="M28" s="556"/>
      <c r="N28" s="556"/>
    </row>
    <row r="29" spans="1:14" s="32" customFormat="1" ht="12" customHeight="1" x14ac:dyDescent="0.2">
      <c r="A29" s="556"/>
      <c r="B29" s="556"/>
      <c r="C29" s="556"/>
      <c r="D29" s="556"/>
      <c r="E29" s="556"/>
      <c r="F29" s="556"/>
      <c r="G29" s="556"/>
      <c r="H29" s="556"/>
      <c r="I29" s="556"/>
      <c r="J29" s="556"/>
      <c r="K29" s="556"/>
      <c r="L29" s="556"/>
      <c r="M29" s="556"/>
      <c r="N29" s="556"/>
    </row>
    <row r="30" spans="1:14" ht="12" customHeight="1" x14ac:dyDescent="0.2">
      <c r="A30" s="568" t="s">
        <v>2742</v>
      </c>
      <c r="B30" s="568"/>
      <c r="C30" s="568"/>
      <c r="D30" s="568"/>
      <c r="E30" s="568"/>
      <c r="F30" s="568"/>
      <c r="G30" s="568"/>
      <c r="H30" s="568"/>
      <c r="I30" s="568"/>
      <c r="J30" s="568"/>
      <c r="K30" s="568"/>
      <c r="L30" s="568"/>
      <c r="M30" s="568"/>
      <c r="N30" s="568"/>
    </row>
    <row r="31" spans="1:14" ht="12" customHeight="1" x14ac:dyDescent="0.2">
      <c r="A31" s="65"/>
      <c r="B31" s="65"/>
      <c r="C31" s="65"/>
    </row>
    <row r="32" spans="1:14" ht="12" customHeight="1" x14ac:dyDescent="0.2">
      <c r="A32" s="557" t="s">
        <v>3016</v>
      </c>
      <c r="B32" s="557"/>
    </row>
    <row r="33" ht="12" customHeight="1" x14ac:dyDescent="0.2"/>
    <row r="34" ht="12"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sheetData>
  <mergeCells count="16">
    <mergeCell ref="A24:N25"/>
    <mergeCell ref="O1:P1"/>
    <mergeCell ref="A28:N29"/>
    <mergeCell ref="A32:B32"/>
    <mergeCell ref="G3:J3"/>
    <mergeCell ref="K3:N3"/>
    <mergeCell ref="A5:A10"/>
    <mergeCell ref="A11:A16"/>
    <mergeCell ref="A3:A4"/>
    <mergeCell ref="B3:B4"/>
    <mergeCell ref="C3:F3"/>
    <mergeCell ref="A30:N30"/>
    <mergeCell ref="A19:N20"/>
    <mergeCell ref="A21:N23"/>
    <mergeCell ref="A26:N27"/>
    <mergeCell ref="A1:M1"/>
  </mergeCells>
  <conditionalFormatting sqref="B9:B10">
    <cfRule type="duplicateValues" dxfId="3" priority="2"/>
  </conditionalFormatting>
  <conditionalFormatting sqref="B15:B16">
    <cfRule type="duplicateValues" dxfId="2" priority="1"/>
  </conditionalFormatting>
  <hyperlinks>
    <hyperlink ref="A30:N30" r:id="rId1" display="6) Urban Rural classification 2016. More information can be found of the Scottish Government website"/>
    <hyperlink ref="A28:N29" r:id="rId2" location="information-regarding-registration-services" display="5) Figures are for deaths occurring between 1 March 2020 and 31 May 2020. Figures only include deaths that were registered by 14 June 2020. More information on registration delays can be found on the NRS website."/>
    <hyperlink ref="O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zoomScaleNormal="100" workbookViewId="0">
      <selection sqref="A1:K1"/>
    </sheetView>
  </sheetViews>
  <sheetFormatPr defaultColWidth="9.140625" defaultRowHeight="12.75" x14ac:dyDescent="0.2"/>
  <cols>
    <col min="1" max="1" width="30.28515625" style="42" customWidth="1"/>
    <col min="2" max="4" width="11.28515625" style="42" customWidth="1"/>
    <col min="5" max="5" width="11.28515625" style="318" customWidth="1"/>
    <col min="6" max="13" width="11.28515625" style="42" customWidth="1"/>
    <col min="14" max="16384" width="9.140625" style="42"/>
  </cols>
  <sheetData>
    <row r="1" spans="1:14" ht="18" customHeight="1" x14ac:dyDescent="0.25">
      <c r="A1" s="482" t="str">
        <f>CONCATENATE("Table 8: Age standardised death rates¹ ² ³ ⁴ ⁵ ⁶ and numbers for NHS health boards between 1st March 2020 and ", Contents!A33," 2021")</f>
        <v>Table 8: Age standardised death rates¹ ² ³ ⁴ ⁵ ⁶ and numbers for NHS health boards between 1st March 2020 and 31st December 2021</v>
      </c>
      <c r="B1" s="482"/>
      <c r="C1" s="482"/>
      <c r="D1" s="482"/>
      <c r="E1" s="482"/>
      <c r="F1" s="482"/>
      <c r="G1" s="482"/>
      <c r="H1" s="482"/>
      <c r="I1" s="482"/>
      <c r="J1" s="482"/>
      <c r="K1" s="482"/>
      <c r="M1" s="570" t="s">
        <v>69</v>
      </c>
      <c r="N1" s="570"/>
    </row>
    <row r="2" spans="1:14" ht="15" customHeight="1" x14ac:dyDescent="0.2"/>
    <row r="3" spans="1:14" ht="14.25" x14ac:dyDescent="0.2">
      <c r="A3" s="263" t="s">
        <v>2729</v>
      </c>
      <c r="B3" s="571" t="s">
        <v>27</v>
      </c>
      <c r="C3" s="572"/>
      <c r="D3" s="572"/>
      <c r="E3" s="572"/>
      <c r="F3" s="571" t="s">
        <v>3</v>
      </c>
      <c r="G3" s="572"/>
      <c r="H3" s="572"/>
      <c r="I3" s="572"/>
      <c r="J3" s="571" t="s">
        <v>2</v>
      </c>
      <c r="K3" s="572"/>
      <c r="L3" s="572"/>
      <c r="M3" s="573"/>
    </row>
    <row r="4" spans="1:14" ht="15" customHeight="1" x14ac:dyDescent="0.2">
      <c r="A4" s="591" t="s">
        <v>113</v>
      </c>
      <c r="B4" s="580" t="s">
        <v>29</v>
      </c>
      <c r="C4" s="574" t="s">
        <v>28</v>
      </c>
      <c r="D4" s="574" t="s">
        <v>30</v>
      </c>
      <c r="E4" s="583" t="s">
        <v>31</v>
      </c>
      <c r="F4" s="574" t="s">
        <v>29</v>
      </c>
      <c r="G4" s="574" t="s">
        <v>28</v>
      </c>
      <c r="H4" s="574" t="s">
        <v>30</v>
      </c>
      <c r="I4" s="577" t="s">
        <v>31</v>
      </c>
      <c r="J4" s="574" t="s">
        <v>29</v>
      </c>
      <c r="K4" s="574" t="s">
        <v>28</v>
      </c>
      <c r="L4" s="574" t="s">
        <v>30</v>
      </c>
      <c r="M4" s="577" t="s">
        <v>31</v>
      </c>
    </row>
    <row r="5" spans="1:14" ht="15" customHeight="1" x14ac:dyDescent="0.2">
      <c r="A5" s="591"/>
      <c r="B5" s="581"/>
      <c r="C5" s="575"/>
      <c r="D5" s="575"/>
      <c r="E5" s="584"/>
      <c r="F5" s="575"/>
      <c r="G5" s="575"/>
      <c r="H5" s="575"/>
      <c r="I5" s="578"/>
      <c r="J5" s="575"/>
      <c r="K5" s="575"/>
      <c r="L5" s="575"/>
      <c r="M5" s="578"/>
    </row>
    <row r="6" spans="1:14" x14ac:dyDescent="0.2">
      <c r="A6" s="592"/>
      <c r="B6" s="582"/>
      <c r="C6" s="576"/>
      <c r="D6" s="576"/>
      <c r="E6" s="585"/>
      <c r="F6" s="576"/>
      <c r="G6" s="576"/>
      <c r="H6" s="576"/>
      <c r="I6" s="579"/>
      <c r="J6" s="576"/>
      <c r="K6" s="576"/>
      <c r="L6" s="576"/>
      <c r="M6" s="579"/>
    </row>
    <row r="7" spans="1:14" ht="12.6" customHeight="1" x14ac:dyDescent="0.2">
      <c r="A7" s="49" t="s">
        <v>105</v>
      </c>
      <c r="B7" s="277">
        <v>178.3</v>
      </c>
      <c r="C7" s="278">
        <v>168.1</v>
      </c>
      <c r="D7" s="278">
        <v>188.5</v>
      </c>
      <c r="E7" s="389">
        <v>1170</v>
      </c>
      <c r="F7" s="277">
        <v>224.9</v>
      </c>
      <c r="G7" s="278">
        <v>206.7</v>
      </c>
      <c r="H7" s="278">
        <v>243</v>
      </c>
      <c r="I7" s="403">
        <v>621</v>
      </c>
      <c r="J7" s="278">
        <v>144.30000000000001</v>
      </c>
      <c r="K7" s="278">
        <v>132.30000000000001</v>
      </c>
      <c r="L7" s="278">
        <v>156.30000000000001</v>
      </c>
      <c r="M7" s="403">
        <v>549</v>
      </c>
    </row>
    <row r="8" spans="1:14" ht="12.6" customHeight="1" x14ac:dyDescent="0.2">
      <c r="A8" s="49" t="s">
        <v>99</v>
      </c>
      <c r="B8" s="279">
        <v>96.4</v>
      </c>
      <c r="C8" s="280">
        <v>83.3</v>
      </c>
      <c r="D8" s="280">
        <v>109.4</v>
      </c>
      <c r="E8" s="390">
        <v>212</v>
      </c>
      <c r="F8" s="279">
        <v>123.4</v>
      </c>
      <c r="G8" s="280">
        <v>99.6</v>
      </c>
      <c r="H8" s="280">
        <v>147.1</v>
      </c>
      <c r="I8" s="391">
        <v>112</v>
      </c>
      <c r="J8" s="280">
        <v>77.900000000000006</v>
      </c>
      <c r="K8" s="280">
        <v>62.6</v>
      </c>
      <c r="L8" s="280">
        <v>93.1</v>
      </c>
      <c r="M8" s="391">
        <v>100</v>
      </c>
    </row>
    <row r="9" spans="1:14" x14ac:dyDescent="0.2">
      <c r="A9" s="49" t="s">
        <v>107</v>
      </c>
      <c r="B9" s="279">
        <v>73.099999999999994</v>
      </c>
      <c r="C9" s="280">
        <v>63.4</v>
      </c>
      <c r="D9" s="280">
        <v>82.7</v>
      </c>
      <c r="E9" s="390">
        <v>223</v>
      </c>
      <c r="F9" s="279">
        <v>86.5</v>
      </c>
      <c r="G9" s="280">
        <v>70.5</v>
      </c>
      <c r="H9" s="280">
        <v>102.6</v>
      </c>
      <c r="I9" s="391">
        <v>117</v>
      </c>
      <c r="J9" s="280">
        <v>61.8</v>
      </c>
      <c r="K9" s="280">
        <v>50</v>
      </c>
      <c r="L9" s="280">
        <v>73.599999999999994</v>
      </c>
      <c r="M9" s="391">
        <v>106</v>
      </c>
    </row>
    <row r="10" spans="1:14" x14ac:dyDescent="0.2">
      <c r="A10" s="49" t="s">
        <v>108</v>
      </c>
      <c r="B10" s="279">
        <v>109.1</v>
      </c>
      <c r="C10" s="280">
        <v>100.8</v>
      </c>
      <c r="D10" s="280">
        <v>117.3</v>
      </c>
      <c r="E10" s="390">
        <v>668</v>
      </c>
      <c r="F10" s="279">
        <v>143.80000000000001</v>
      </c>
      <c r="G10" s="280">
        <v>129</v>
      </c>
      <c r="H10" s="280">
        <v>158.6</v>
      </c>
      <c r="I10" s="391">
        <v>375</v>
      </c>
      <c r="J10" s="280">
        <v>82.9</v>
      </c>
      <c r="K10" s="280">
        <v>73.400000000000006</v>
      </c>
      <c r="L10" s="280">
        <v>92.3</v>
      </c>
      <c r="M10" s="391">
        <v>293</v>
      </c>
    </row>
    <row r="11" spans="1:14" x14ac:dyDescent="0.2">
      <c r="A11" s="49" t="s">
        <v>100</v>
      </c>
      <c r="B11" s="279">
        <v>160.5</v>
      </c>
      <c r="C11" s="280">
        <v>149</v>
      </c>
      <c r="D11" s="280">
        <v>172</v>
      </c>
      <c r="E11" s="390">
        <v>754</v>
      </c>
      <c r="F11" s="279">
        <v>184.2</v>
      </c>
      <c r="G11" s="280">
        <v>164.8</v>
      </c>
      <c r="H11" s="280">
        <v>203.7</v>
      </c>
      <c r="I11" s="391">
        <v>366</v>
      </c>
      <c r="J11" s="280">
        <v>143.6</v>
      </c>
      <c r="K11" s="280">
        <v>129.4</v>
      </c>
      <c r="L11" s="280">
        <v>157.80000000000001</v>
      </c>
      <c r="M11" s="391">
        <v>388</v>
      </c>
    </row>
    <row r="12" spans="1:14" x14ac:dyDescent="0.2">
      <c r="A12" s="49" t="s">
        <v>101</v>
      </c>
      <c r="B12" s="279">
        <v>88.7</v>
      </c>
      <c r="C12" s="280">
        <v>82.4</v>
      </c>
      <c r="D12" s="280">
        <v>95</v>
      </c>
      <c r="E12" s="390">
        <v>766</v>
      </c>
      <c r="F12" s="279">
        <v>113.7</v>
      </c>
      <c r="G12" s="280">
        <v>102.4</v>
      </c>
      <c r="H12" s="280">
        <v>125</v>
      </c>
      <c r="I12" s="391">
        <v>409</v>
      </c>
      <c r="J12" s="280">
        <v>70.599999999999994</v>
      </c>
      <c r="K12" s="280">
        <v>63.3</v>
      </c>
      <c r="L12" s="280">
        <v>78</v>
      </c>
      <c r="M12" s="391">
        <v>357</v>
      </c>
    </row>
    <row r="13" spans="1:14" x14ac:dyDescent="0.2">
      <c r="A13" s="49" t="s">
        <v>106</v>
      </c>
      <c r="B13" s="279">
        <v>221</v>
      </c>
      <c r="C13" s="280">
        <v>213.8</v>
      </c>
      <c r="D13" s="280">
        <v>228.1</v>
      </c>
      <c r="E13" s="390">
        <v>3615</v>
      </c>
      <c r="F13" s="279">
        <v>278.7</v>
      </c>
      <c r="G13" s="280">
        <v>265.7</v>
      </c>
      <c r="H13" s="280">
        <v>291.60000000000002</v>
      </c>
      <c r="I13" s="391">
        <v>1829</v>
      </c>
      <c r="J13" s="280">
        <v>181.7</v>
      </c>
      <c r="K13" s="280">
        <v>173.3</v>
      </c>
      <c r="L13" s="280">
        <v>190.1</v>
      </c>
      <c r="M13" s="391">
        <v>1786</v>
      </c>
    </row>
    <row r="14" spans="1:14" x14ac:dyDescent="0.2">
      <c r="A14" s="49" t="s">
        <v>111</v>
      </c>
      <c r="B14" s="279">
        <v>54.5</v>
      </c>
      <c r="C14" s="280">
        <v>48.5</v>
      </c>
      <c r="D14" s="280">
        <v>60.4</v>
      </c>
      <c r="E14" s="390">
        <v>326</v>
      </c>
      <c r="F14" s="279">
        <v>59.9</v>
      </c>
      <c r="G14" s="280">
        <v>50.5</v>
      </c>
      <c r="H14" s="280">
        <v>69.400000000000006</v>
      </c>
      <c r="I14" s="391">
        <v>160</v>
      </c>
      <c r="J14" s="280">
        <v>49.1</v>
      </c>
      <c r="K14" s="280">
        <v>41.6</v>
      </c>
      <c r="L14" s="280">
        <v>56.6</v>
      </c>
      <c r="M14" s="391">
        <v>166</v>
      </c>
    </row>
    <row r="15" spans="1:14" x14ac:dyDescent="0.2">
      <c r="A15" s="49" t="s">
        <v>102</v>
      </c>
      <c r="B15" s="279">
        <v>212.6</v>
      </c>
      <c r="C15" s="280">
        <v>203.3</v>
      </c>
      <c r="D15" s="280">
        <v>222</v>
      </c>
      <c r="E15" s="390">
        <v>2014</v>
      </c>
      <c r="F15" s="279">
        <v>274.3</v>
      </c>
      <c r="G15" s="280">
        <v>257.2</v>
      </c>
      <c r="H15" s="280">
        <v>291.3</v>
      </c>
      <c r="I15" s="391">
        <v>1080</v>
      </c>
      <c r="J15" s="280">
        <v>169.1</v>
      </c>
      <c r="K15" s="280">
        <v>158.30000000000001</v>
      </c>
      <c r="L15" s="280">
        <v>179.9</v>
      </c>
      <c r="M15" s="391">
        <v>934</v>
      </c>
    </row>
    <row r="16" spans="1:14" x14ac:dyDescent="0.2">
      <c r="A16" s="49" t="s">
        <v>103</v>
      </c>
      <c r="B16" s="279">
        <v>145.80000000000001</v>
      </c>
      <c r="C16" s="280">
        <v>139</v>
      </c>
      <c r="D16" s="280">
        <v>152.5</v>
      </c>
      <c r="E16" s="390">
        <v>1788</v>
      </c>
      <c r="F16" s="279">
        <v>173.5</v>
      </c>
      <c r="G16" s="280">
        <v>161.9</v>
      </c>
      <c r="H16" s="280">
        <v>185</v>
      </c>
      <c r="I16" s="391">
        <v>884</v>
      </c>
      <c r="J16" s="280">
        <v>123.8</v>
      </c>
      <c r="K16" s="280">
        <v>115.8</v>
      </c>
      <c r="L16" s="280">
        <v>131.80000000000001</v>
      </c>
      <c r="M16" s="391">
        <v>904</v>
      </c>
    </row>
    <row r="17" spans="1:13" x14ac:dyDescent="0.2">
      <c r="A17" s="294" t="s">
        <v>109</v>
      </c>
      <c r="B17" s="432" t="s">
        <v>3013</v>
      </c>
      <c r="C17" s="432" t="s">
        <v>3013</v>
      </c>
      <c r="D17" s="432" t="s">
        <v>3013</v>
      </c>
      <c r="E17" s="391">
        <v>9</v>
      </c>
      <c r="F17" s="432" t="s">
        <v>3013</v>
      </c>
      <c r="G17" s="432" t="s">
        <v>3013</v>
      </c>
      <c r="H17" s="432" t="s">
        <v>3013</v>
      </c>
      <c r="I17" s="391">
        <v>4</v>
      </c>
      <c r="J17" s="432" t="s">
        <v>3013</v>
      </c>
      <c r="K17" s="432" t="s">
        <v>3013</v>
      </c>
      <c r="L17" s="432" t="s">
        <v>3013</v>
      </c>
      <c r="M17" s="391">
        <v>5</v>
      </c>
    </row>
    <row r="18" spans="1:13" x14ac:dyDescent="0.2">
      <c r="A18" s="294" t="s">
        <v>110</v>
      </c>
      <c r="B18" s="280">
        <v>37.299999999999997</v>
      </c>
      <c r="C18" s="280">
        <v>16.8</v>
      </c>
      <c r="D18" s="280">
        <v>57.7</v>
      </c>
      <c r="E18" s="391">
        <v>13</v>
      </c>
      <c r="F18" s="432" t="s">
        <v>3013</v>
      </c>
      <c r="G18" s="432" t="s">
        <v>3013</v>
      </c>
      <c r="H18" s="432" t="s">
        <v>3013</v>
      </c>
      <c r="I18" s="391">
        <v>5</v>
      </c>
      <c r="J18" s="432" t="s">
        <v>3013</v>
      </c>
      <c r="K18" s="432" t="s">
        <v>3013</v>
      </c>
      <c r="L18" s="432" t="s">
        <v>3013</v>
      </c>
      <c r="M18" s="391">
        <v>8</v>
      </c>
    </row>
    <row r="19" spans="1:13" x14ac:dyDescent="0.2">
      <c r="A19" s="294" t="s">
        <v>104</v>
      </c>
      <c r="B19" s="280">
        <v>125.6</v>
      </c>
      <c r="C19" s="280">
        <v>117.6</v>
      </c>
      <c r="D19" s="280">
        <v>133.6</v>
      </c>
      <c r="E19" s="390">
        <v>938</v>
      </c>
      <c r="F19" s="279">
        <v>161.1</v>
      </c>
      <c r="G19" s="280">
        <v>147</v>
      </c>
      <c r="H19" s="280">
        <v>175.1</v>
      </c>
      <c r="I19" s="391">
        <v>510</v>
      </c>
      <c r="J19" s="280">
        <v>97.9</v>
      </c>
      <c r="K19" s="280">
        <v>88.6</v>
      </c>
      <c r="L19" s="280">
        <v>107.3</v>
      </c>
      <c r="M19" s="391">
        <v>428</v>
      </c>
    </row>
    <row r="20" spans="1:13" x14ac:dyDescent="0.2">
      <c r="A20" s="295" t="s">
        <v>112</v>
      </c>
      <c r="B20" s="293">
        <v>40.5</v>
      </c>
      <c r="C20" s="293">
        <v>23.9</v>
      </c>
      <c r="D20" s="293">
        <v>57.1</v>
      </c>
      <c r="E20" s="392">
        <v>23</v>
      </c>
      <c r="F20" s="433">
        <v>42.5</v>
      </c>
      <c r="G20" s="434">
        <v>15.8</v>
      </c>
      <c r="H20" s="434">
        <v>69.2</v>
      </c>
      <c r="I20" s="392">
        <v>10</v>
      </c>
      <c r="J20" s="293">
        <v>38.9</v>
      </c>
      <c r="K20" s="293">
        <v>17.5</v>
      </c>
      <c r="L20" s="293">
        <v>60.3</v>
      </c>
      <c r="M20" s="392">
        <v>13</v>
      </c>
    </row>
    <row r="21" spans="1:13" x14ac:dyDescent="0.2">
      <c r="A21" s="44"/>
    </row>
    <row r="22" spans="1:13" ht="15" customHeight="1" x14ac:dyDescent="0.2">
      <c r="A22" s="593" t="s">
        <v>66</v>
      </c>
      <c r="B22" s="571" t="s">
        <v>27</v>
      </c>
      <c r="C22" s="572"/>
      <c r="D22" s="572"/>
      <c r="E22" s="572"/>
      <c r="F22" s="571" t="s">
        <v>3</v>
      </c>
      <c r="G22" s="572"/>
      <c r="H22" s="572"/>
      <c r="I22" s="572"/>
      <c r="J22" s="571" t="s">
        <v>2</v>
      </c>
      <c r="K22" s="572"/>
      <c r="L22" s="572"/>
      <c r="M22" s="573"/>
    </row>
    <row r="23" spans="1:13" x14ac:dyDescent="0.2">
      <c r="A23" s="594"/>
      <c r="B23" s="595"/>
      <c r="C23" s="596"/>
      <c r="D23" s="596"/>
      <c r="E23" s="596"/>
      <c r="F23" s="595"/>
      <c r="G23" s="596"/>
      <c r="H23" s="596"/>
      <c r="I23" s="596"/>
      <c r="J23" s="595"/>
      <c r="K23" s="596"/>
      <c r="L23" s="596"/>
      <c r="M23" s="597"/>
    </row>
    <row r="24" spans="1:13" ht="15" customHeight="1" x14ac:dyDescent="0.2">
      <c r="A24" s="589" t="s">
        <v>113</v>
      </c>
      <c r="B24" s="581" t="s">
        <v>29</v>
      </c>
      <c r="C24" s="575" t="s">
        <v>28</v>
      </c>
      <c r="D24" s="575" t="s">
        <v>30</v>
      </c>
      <c r="E24" s="586" t="s">
        <v>31</v>
      </c>
      <c r="F24" s="581" t="s">
        <v>29</v>
      </c>
      <c r="G24" s="575" t="s">
        <v>28</v>
      </c>
      <c r="H24" s="575" t="s">
        <v>30</v>
      </c>
      <c r="I24" s="575" t="s">
        <v>31</v>
      </c>
      <c r="J24" s="581" t="s">
        <v>29</v>
      </c>
      <c r="K24" s="575" t="s">
        <v>28</v>
      </c>
      <c r="L24" s="575" t="s">
        <v>30</v>
      </c>
      <c r="M24" s="578" t="s">
        <v>31</v>
      </c>
    </row>
    <row r="25" spans="1:13" ht="15" customHeight="1" x14ac:dyDescent="0.2">
      <c r="A25" s="589"/>
      <c r="B25" s="581"/>
      <c r="C25" s="575"/>
      <c r="D25" s="575"/>
      <c r="E25" s="586"/>
      <c r="F25" s="581"/>
      <c r="G25" s="575"/>
      <c r="H25" s="575"/>
      <c r="I25" s="575"/>
      <c r="J25" s="581"/>
      <c r="K25" s="575"/>
      <c r="L25" s="575"/>
      <c r="M25" s="578"/>
    </row>
    <row r="26" spans="1:13" x14ac:dyDescent="0.2">
      <c r="A26" s="590"/>
      <c r="B26" s="582"/>
      <c r="C26" s="576"/>
      <c r="D26" s="576"/>
      <c r="E26" s="587"/>
      <c r="F26" s="582"/>
      <c r="G26" s="576"/>
      <c r="H26" s="576"/>
      <c r="I26" s="576"/>
      <c r="J26" s="582"/>
      <c r="K26" s="576"/>
      <c r="L26" s="576"/>
      <c r="M26" s="579"/>
    </row>
    <row r="27" spans="1:13" x14ac:dyDescent="0.2">
      <c r="A27" s="49" t="s">
        <v>105</v>
      </c>
      <c r="B27" s="277">
        <v>148</v>
      </c>
      <c r="C27" s="278">
        <v>138.69999999999999</v>
      </c>
      <c r="D27" s="278">
        <v>157.30000000000001</v>
      </c>
      <c r="E27" s="389">
        <v>968</v>
      </c>
      <c r="F27" s="411">
        <v>190</v>
      </c>
      <c r="G27" s="278">
        <v>173.3</v>
      </c>
      <c r="H27" s="278">
        <v>206.7</v>
      </c>
      <c r="I27" s="403">
        <v>524</v>
      </c>
      <c r="J27" s="278">
        <v>117</v>
      </c>
      <c r="K27" s="278">
        <v>106.1</v>
      </c>
      <c r="L27" s="278">
        <v>127.9</v>
      </c>
      <c r="M27" s="403">
        <v>444</v>
      </c>
    </row>
    <row r="28" spans="1:13" x14ac:dyDescent="0.2">
      <c r="A28" s="49" t="s">
        <v>99</v>
      </c>
      <c r="B28" s="279">
        <v>84.1</v>
      </c>
      <c r="C28" s="280">
        <v>71.8</v>
      </c>
      <c r="D28" s="280">
        <v>96.3</v>
      </c>
      <c r="E28" s="390">
        <v>184</v>
      </c>
      <c r="F28" s="279">
        <v>107.5</v>
      </c>
      <c r="G28" s="280">
        <v>85.2</v>
      </c>
      <c r="H28" s="280">
        <v>129.80000000000001</v>
      </c>
      <c r="I28" s="391">
        <v>97</v>
      </c>
      <c r="J28" s="280">
        <v>68.2</v>
      </c>
      <c r="K28" s="280">
        <v>53.9</v>
      </c>
      <c r="L28" s="280">
        <v>82.5</v>
      </c>
      <c r="M28" s="391">
        <v>87</v>
      </c>
    </row>
    <row r="29" spans="1:13" x14ac:dyDescent="0.2">
      <c r="A29" s="49" t="s">
        <v>107</v>
      </c>
      <c r="B29" s="279">
        <v>63.9</v>
      </c>
      <c r="C29" s="280">
        <v>54.8</v>
      </c>
      <c r="D29" s="280">
        <v>72.900000000000006</v>
      </c>
      <c r="E29" s="390">
        <v>195</v>
      </c>
      <c r="F29" s="279">
        <v>77.599999999999994</v>
      </c>
      <c r="G29" s="280">
        <v>62.5</v>
      </c>
      <c r="H29" s="280">
        <v>92.7</v>
      </c>
      <c r="I29" s="391">
        <v>106</v>
      </c>
      <c r="J29" s="280">
        <v>52</v>
      </c>
      <c r="K29" s="280">
        <v>41.1</v>
      </c>
      <c r="L29" s="280">
        <v>62.9</v>
      </c>
      <c r="M29" s="391">
        <v>89</v>
      </c>
    </row>
    <row r="30" spans="1:13" x14ac:dyDescent="0.2">
      <c r="A30" s="49" t="s">
        <v>108</v>
      </c>
      <c r="B30" s="279">
        <v>92.3</v>
      </c>
      <c r="C30" s="280">
        <v>84.7</v>
      </c>
      <c r="D30" s="280">
        <v>99.9</v>
      </c>
      <c r="E30" s="390">
        <v>566</v>
      </c>
      <c r="F30" s="279">
        <v>121.3</v>
      </c>
      <c r="G30" s="280">
        <v>107.7</v>
      </c>
      <c r="H30" s="280">
        <v>135</v>
      </c>
      <c r="I30" s="391">
        <v>315</v>
      </c>
      <c r="J30" s="280">
        <v>70.599999999999994</v>
      </c>
      <c r="K30" s="280">
        <v>61.9</v>
      </c>
      <c r="L30" s="280">
        <v>79.400000000000006</v>
      </c>
      <c r="M30" s="391">
        <v>251</v>
      </c>
    </row>
    <row r="31" spans="1:13" x14ac:dyDescent="0.2">
      <c r="A31" s="49" t="s">
        <v>100</v>
      </c>
      <c r="B31" s="279">
        <v>138.80000000000001</v>
      </c>
      <c r="C31" s="280">
        <v>128.1</v>
      </c>
      <c r="D31" s="280">
        <v>149.5</v>
      </c>
      <c r="E31" s="390">
        <v>649</v>
      </c>
      <c r="F31" s="279">
        <v>158.9</v>
      </c>
      <c r="G31" s="280">
        <v>140.69999999999999</v>
      </c>
      <c r="H31" s="280">
        <v>177</v>
      </c>
      <c r="I31" s="391">
        <v>313</v>
      </c>
      <c r="J31" s="280">
        <v>124.4</v>
      </c>
      <c r="K31" s="280">
        <v>111.1</v>
      </c>
      <c r="L31" s="280">
        <v>137.6</v>
      </c>
      <c r="M31" s="391">
        <v>336</v>
      </c>
    </row>
    <row r="32" spans="1:13" x14ac:dyDescent="0.2">
      <c r="A32" s="49" t="s">
        <v>101</v>
      </c>
      <c r="B32" s="279">
        <v>76.7</v>
      </c>
      <c r="C32" s="280">
        <v>70.900000000000006</v>
      </c>
      <c r="D32" s="280">
        <v>82.6</v>
      </c>
      <c r="E32" s="390">
        <v>662</v>
      </c>
      <c r="F32" s="279">
        <v>98.2</v>
      </c>
      <c r="G32" s="280">
        <v>87.7</v>
      </c>
      <c r="H32" s="280">
        <v>108.6</v>
      </c>
      <c r="I32" s="391">
        <v>354</v>
      </c>
      <c r="J32" s="280">
        <v>60.9</v>
      </c>
      <c r="K32" s="280">
        <v>54.1</v>
      </c>
      <c r="L32" s="280">
        <v>67.7</v>
      </c>
      <c r="M32" s="391">
        <v>308</v>
      </c>
    </row>
    <row r="33" spans="1:13" x14ac:dyDescent="0.2">
      <c r="A33" s="49" t="s">
        <v>106</v>
      </c>
      <c r="B33" s="279">
        <v>195.6</v>
      </c>
      <c r="C33" s="280">
        <v>188.9</v>
      </c>
      <c r="D33" s="280">
        <v>202.4</v>
      </c>
      <c r="E33" s="390">
        <v>3198</v>
      </c>
      <c r="F33" s="279">
        <v>249.4</v>
      </c>
      <c r="G33" s="280">
        <v>237.1</v>
      </c>
      <c r="H33" s="280">
        <v>261.7</v>
      </c>
      <c r="I33" s="391">
        <v>1634</v>
      </c>
      <c r="J33" s="280">
        <v>159.19999999999999</v>
      </c>
      <c r="K33" s="280">
        <v>151.30000000000001</v>
      </c>
      <c r="L33" s="280">
        <v>167.1</v>
      </c>
      <c r="M33" s="391">
        <v>1564</v>
      </c>
    </row>
    <row r="34" spans="1:13" x14ac:dyDescent="0.2">
      <c r="A34" s="49" t="s">
        <v>111</v>
      </c>
      <c r="B34" s="279">
        <v>47.2</v>
      </c>
      <c r="C34" s="280">
        <v>41.7</v>
      </c>
      <c r="D34" s="280">
        <v>52.7</v>
      </c>
      <c r="E34" s="390">
        <v>283</v>
      </c>
      <c r="F34" s="279">
        <v>54</v>
      </c>
      <c r="G34" s="280">
        <v>45</v>
      </c>
      <c r="H34" s="280">
        <v>63.1</v>
      </c>
      <c r="I34" s="391">
        <v>143</v>
      </c>
      <c r="J34" s="280">
        <v>41.3</v>
      </c>
      <c r="K34" s="280">
        <v>34.4</v>
      </c>
      <c r="L34" s="280">
        <v>48.1</v>
      </c>
      <c r="M34" s="391">
        <v>140</v>
      </c>
    </row>
    <row r="35" spans="1:13" x14ac:dyDescent="0.2">
      <c r="A35" s="49" t="s">
        <v>102</v>
      </c>
      <c r="B35" s="279">
        <v>184.9</v>
      </c>
      <c r="C35" s="280">
        <v>176.1</v>
      </c>
      <c r="D35" s="280">
        <v>193.6</v>
      </c>
      <c r="E35" s="390">
        <v>1746</v>
      </c>
      <c r="F35" s="279">
        <v>240.5</v>
      </c>
      <c r="G35" s="280">
        <v>224.5</v>
      </c>
      <c r="H35" s="280">
        <v>256.5</v>
      </c>
      <c r="I35" s="391">
        <v>945</v>
      </c>
      <c r="J35" s="280">
        <v>145.30000000000001</v>
      </c>
      <c r="K35" s="280">
        <v>135.30000000000001</v>
      </c>
      <c r="L35" s="280">
        <v>155.4</v>
      </c>
      <c r="M35" s="391">
        <v>801</v>
      </c>
    </row>
    <row r="36" spans="1:13" x14ac:dyDescent="0.2">
      <c r="A36" s="49" t="s">
        <v>103</v>
      </c>
      <c r="B36" s="279">
        <v>127.2</v>
      </c>
      <c r="C36" s="280">
        <v>120.9</v>
      </c>
      <c r="D36" s="280">
        <v>133.5</v>
      </c>
      <c r="E36" s="390">
        <v>1559</v>
      </c>
      <c r="F36" s="279">
        <v>150.9</v>
      </c>
      <c r="G36" s="280">
        <v>140.1</v>
      </c>
      <c r="H36" s="280">
        <v>161.69999999999999</v>
      </c>
      <c r="I36" s="391">
        <v>766</v>
      </c>
      <c r="J36" s="280">
        <v>108.4</v>
      </c>
      <c r="K36" s="280">
        <v>100.9</v>
      </c>
      <c r="L36" s="280">
        <v>115.9</v>
      </c>
      <c r="M36" s="391">
        <v>793</v>
      </c>
    </row>
    <row r="37" spans="1:13" x14ac:dyDescent="0.2">
      <c r="A37" s="49" t="s">
        <v>109</v>
      </c>
      <c r="B37" s="435" t="s">
        <v>3013</v>
      </c>
      <c r="C37" s="432" t="s">
        <v>3013</v>
      </c>
      <c r="D37" s="432" t="s">
        <v>3013</v>
      </c>
      <c r="E37" s="390">
        <v>6</v>
      </c>
      <c r="F37" s="435" t="s">
        <v>3013</v>
      </c>
      <c r="G37" s="432" t="s">
        <v>3013</v>
      </c>
      <c r="H37" s="432" t="s">
        <v>3013</v>
      </c>
      <c r="I37" s="391">
        <v>3</v>
      </c>
      <c r="J37" s="432" t="s">
        <v>3013</v>
      </c>
      <c r="K37" s="432" t="s">
        <v>3013</v>
      </c>
      <c r="L37" s="432" t="s">
        <v>3013</v>
      </c>
      <c r="M37" s="391">
        <v>3</v>
      </c>
    </row>
    <row r="38" spans="1:13" x14ac:dyDescent="0.2">
      <c r="A38" s="49" t="s">
        <v>110</v>
      </c>
      <c r="B38" s="279">
        <v>34.700000000000003</v>
      </c>
      <c r="C38" s="280">
        <v>14.9</v>
      </c>
      <c r="D38" s="280">
        <v>54.6</v>
      </c>
      <c r="E38" s="390">
        <v>12</v>
      </c>
      <c r="F38" s="435" t="s">
        <v>3013</v>
      </c>
      <c r="G38" s="432" t="s">
        <v>3013</v>
      </c>
      <c r="H38" s="432" t="s">
        <v>3013</v>
      </c>
      <c r="I38" s="391">
        <v>4</v>
      </c>
      <c r="J38" s="432" t="s">
        <v>3013</v>
      </c>
      <c r="K38" s="432" t="s">
        <v>3013</v>
      </c>
      <c r="L38" s="432" t="s">
        <v>3013</v>
      </c>
      <c r="M38" s="391">
        <v>8</v>
      </c>
    </row>
    <row r="39" spans="1:13" x14ac:dyDescent="0.2">
      <c r="A39" s="49" t="s">
        <v>104</v>
      </c>
      <c r="B39" s="279">
        <v>109.8</v>
      </c>
      <c r="C39" s="280">
        <v>102.3</v>
      </c>
      <c r="D39" s="280">
        <v>117.3</v>
      </c>
      <c r="E39" s="390">
        <v>820</v>
      </c>
      <c r="F39" s="279">
        <v>139.1</v>
      </c>
      <c r="G39" s="280">
        <v>126</v>
      </c>
      <c r="H39" s="280">
        <v>152.19999999999999</v>
      </c>
      <c r="I39" s="391">
        <v>441</v>
      </c>
      <c r="J39" s="280">
        <v>86.9</v>
      </c>
      <c r="K39" s="280">
        <v>78</v>
      </c>
      <c r="L39" s="280">
        <v>95.7</v>
      </c>
      <c r="M39" s="391">
        <v>379</v>
      </c>
    </row>
    <row r="40" spans="1:13" x14ac:dyDescent="0.2">
      <c r="A40" s="264" t="s">
        <v>112</v>
      </c>
      <c r="B40" s="281">
        <v>24.1</v>
      </c>
      <c r="C40" s="282">
        <v>11.5</v>
      </c>
      <c r="D40" s="282">
        <v>36.799999999999997</v>
      </c>
      <c r="E40" s="410">
        <v>14</v>
      </c>
      <c r="F40" s="433" t="s">
        <v>3013</v>
      </c>
      <c r="G40" s="434" t="s">
        <v>3013</v>
      </c>
      <c r="H40" s="434" t="s">
        <v>3013</v>
      </c>
      <c r="I40" s="392">
        <v>5</v>
      </c>
      <c r="J40" s="433" t="s">
        <v>3013</v>
      </c>
      <c r="K40" s="434" t="s">
        <v>3013</v>
      </c>
      <c r="L40" s="434" t="s">
        <v>3013</v>
      </c>
      <c r="M40" s="392">
        <v>9</v>
      </c>
    </row>
    <row r="41" spans="1:13" x14ac:dyDescent="0.2">
      <c r="M41" s="108"/>
    </row>
    <row r="42" spans="1:13" x14ac:dyDescent="0.2">
      <c r="A42" s="265" t="s">
        <v>67</v>
      </c>
      <c r="B42" s="598" t="s">
        <v>27</v>
      </c>
      <c r="C42" s="599"/>
      <c r="D42" s="599"/>
      <c r="E42" s="599"/>
      <c r="F42" s="598" t="s">
        <v>3</v>
      </c>
      <c r="G42" s="599"/>
      <c r="H42" s="599"/>
      <c r="I42" s="599"/>
      <c r="J42" s="598" t="s">
        <v>2</v>
      </c>
      <c r="K42" s="599"/>
      <c r="L42" s="599"/>
      <c r="M42" s="600"/>
    </row>
    <row r="43" spans="1:13" ht="15" customHeight="1" x14ac:dyDescent="0.2">
      <c r="A43" s="589" t="s">
        <v>113</v>
      </c>
      <c r="B43" s="581" t="s">
        <v>29</v>
      </c>
      <c r="C43" s="575" t="s">
        <v>28</v>
      </c>
      <c r="D43" s="575" t="s">
        <v>30</v>
      </c>
      <c r="E43" s="586" t="s">
        <v>31</v>
      </c>
      <c r="F43" s="581" t="s">
        <v>29</v>
      </c>
      <c r="G43" s="575" t="s">
        <v>28</v>
      </c>
      <c r="H43" s="575" t="s">
        <v>30</v>
      </c>
      <c r="I43" s="575" t="s">
        <v>31</v>
      </c>
      <c r="J43" s="581" t="s">
        <v>29</v>
      </c>
      <c r="K43" s="575" t="s">
        <v>28</v>
      </c>
      <c r="L43" s="575" t="s">
        <v>30</v>
      </c>
      <c r="M43" s="577" t="s">
        <v>31</v>
      </c>
    </row>
    <row r="44" spans="1:13" ht="15" customHeight="1" x14ac:dyDescent="0.2">
      <c r="A44" s="589"/>
      <c r="B44" s="581"/>
      <c r="C44" s="575"/>
      <c r="D44" s="575"/>
      <c r="E44" s="586"/>
      <c r="F44" s="581"/>
      <c r="G44" s="575"/>
      <c r="H44" s="575"/>
      <c r="I44" s="575"/>
      <c r="J44" s="581"/>
      <c r="K44" s="575"/>
      <c r="L44" s="575"/>
      <c r="M44" s="578"/>
    </row>
    <row r="45" spans="1:13" x14ac:dyDescent="0.2">
      <c r="A45" s="590"/>
      <c r="B45" s="582"/>
      <c r="C45" s="576"/>
      <c r="D45" s="576"/>
      <c r="E45" s="587"/>
      <c r="F45" s="582"/>
      <c r="G45" s="576"/>
      <c r="H45" s="576"/>
      <c r="I45" s="576"/>
      <c r="J45" s="582"/>
      <c r="K45" s="576"/>
      <c r="L45" s="576"/>
      <c r="M45" s="579"/>
    </row>
    <row r="46" spans="1:13" x14ac:dyDescent="0.2">
      <c r="A46" s="49" t="s">
        <v>105</v>
      </c>
      <c r="B46" s="277">
        <v>1485.2</v>
      </c>
      <c r="C46" s="278">
        <v>1457</v>
      </c>
      <c r="D46" s="278">
        <v>1513.4</v>
      </c>
      <c r="E46" s="389">
        <v>9680</v>
      </c>
      <c r="F46" s="277">
        <v>1748</v>
      </c>
      <c r="G46" s="278">
        <v>1700.9</v>
      </c>
      <c r="H46" s="278">
        <v>1795.1</v>
      </c>
      <c r="I46" s="389">
        <v>4886</v>
      </c>
      <c r="J46" s="277">
        <v>1274.3</v>
      </c>
      <c r="K46" s="278">
        <v>1239.8</v>
      </c>
      <c r="L46" s="278">
        <v>1308.7</v>
      </c>
      <c r="M46" s="402">
        <v>4794</v>
      </c>
    </row>
    <row r="47" spans="1:13" x14ac:dyDescent="0.2">
      <c r="A47" s="49" t="s">
        <v>99</v>
      </c>
      <c r="B47" s="279">
        <v>1205.9000000000001</v>
      </c>
      <c r="C47" s="280">
        <v>1162.2</v>
      </c>
      <c r="D47" s="280">
        <v>1249.5999999999999</v>
      </c>
      <c r="E47" s="390">
        <v>2612</v>
      </c>
      <c r="F47" s="279">
        <v>1411.4</v>
      </c>
      <c r="G47" s="280">
        <v>1338.7</v>
      </c>
      <c r="H47" s="280">
        <v>1484.1</v>
      </c>
      <c r="I47" s="390">
        <v>1309</v>
      </c>
      <c r="J47" s="279">
        <v>1046.7</v>
      </c>
      <c r="K47" s="280">
        <v>992.8</v>
      </c>
      <c r="L47" s="280">
        <v>1100.5999999999999</v>
      </c>
      <c r="M47" s="391">
        <v>1303</v>
      </c>
    </row>
    <row r="48" spans="1:13" x14ac:dyDescent="0.2">
      <c r="A48" s="49" t="s">
        <v>107</v>
      </c>
      <c r="B48" s="279">
        <v>1304.2</v>
      </c>
      <c r="C48" s="280">
        <v>1264.8</v>
      </c>
      <c r="D48" s="280">
        <v>1343.6</v>
      </c>
      <c r="E48" s="390">
        <v>3859</v>
      </c>
      <c r="F48" s="279">
        <v>1495.9</v>
      </c>
      <c r="G48" s="280">
        <v>1432.3</v>
      </c>
      <c r="H48" s="280">
        <v>1559.5</v>
      </c>
      <c r="I48" s="390">
        <v>1971</v>
      </c>
      <c r="J48" s="279">
        <v>1135.5999999999999</v>
      </c>
      <c r="K48" s="280">
        <v>1086.4000000000001</v>
      </c>
      <c r="L48" s="280">
        <v>1184.8</v>
      </c>
      <c r="M48" s="391">
        <v>1888</v>
      </c>
    </row>
    <row r="49" spans="1:14" x14ac:dyDescent="0.2">
      <c r="A49" s="49" t="s">
        <v>108</v>
      </c>
      <c r="B49" s="279">
        <v>1340.8</v>
      </c>
      <c r="C49" s="280">
        <v>1313.2</v>
      </c>
      <c r="D49" s="280">
        <v>1368.3</v>
      </c>
      <c r="E49" s="390">
        <v>8187</v>
      </c>
      <c r="F49" s="279">
        <v>1539.8</v>
      </c>
      <c r="G49" s="280">
        <v>1494.4</v>
      </c>
      <c r="H49" s="280">
        <v>1585.1</v>
      </c>
      <c r="I49" s="390">
        <v>4078</v>
      </c>
      <c r="J49" s="279">
        <v>1172.3</v>
      </c>
      <c r="K49" s="280">
        <v>1138.2</v>
      </c>
      <c r="L49" s="280">
        <v>1206.4000000000001</v>
      </c>
      <c r="M49" s="391">
        <v>4109</v>
      </c>
    </row>
    <row r="50" spans="1:14" x14ac:dyDescent="0.2">
      <c r="A50" s="49" t="s">
        <v>100</v>
      </c>
      <c r="B50" s="279">
        <v>1404.6</v>
      </c>
      <c r="C50" s="280">
        <v>1372.6</v>
      </c>
      <c r="D50" s="280">
        <v>1436.7</v>
      </c>
      <c r="E50" s="390">
        <v>6626</v>
      </c>
      <c r="F50" s="279">
        <v>1624</v>
      </c>
      <c r="G50" s="280">
        <v>1571.2</v>
      </c>
      <c r="H50" s="280">
        <v>1676.9</v>
      </c>
      <c r="I50" s="390">
        <v>3344</v>
      </c>
      <c r="J50" s="279">
        <v>1224.4000000000001</v>
      </c>
      <c r="K50" s="280">
        <v>1184.7</v>
      </c>
      <c r="L50" s="280">
        <v>1264</v>
      </c>
      <c r="M50" s="391">
        <v>3282</v>
      </c>
    </row>
    <row r="51" spans="1:14" x14ac:dyDescent="0.2">
      <c r="A51" s="49" t="s">
        <v>101</v>
      </c>
      <c r="B51" s="279">
        <v>1251</v>
      </c>
      <c r="C51" s="280">
        <v>1228.8</v>
      </c>
      <c r="D51" s="280">
        <v>1273.2</v>
      </c>
      <c r="E51" s="390">
        <v>10960</v>
      </c>
      <c r="F51" s="279">
        <v>1459</v>
      </c>
      <c r="G51" s="280">
        <v>1422.2</v>
      </c>
      <c r="H51" s="280">
        <v>1495.7</v>
      </c>
      <c r="I51" s="390">
        <v>5526</v>
      </c>
      <c r="J51" s="279">
        <v>1085</v>
      </c>
      <c r="K51" s="280">
        <v>1057.5</v>
      </c>
      <c r="L51" s="280">
        <v>1112.5</v>
      </c>
      <c r="M51" s="391">
        <v>5434</v>
      </c>
    </row>
    <row r="52" spans="1:14" x14ac:dyDescent="0.2">
      <c r="A52" s="49" t="s">
        <v>106</v>
      </c>
      <c r="B52" s="279">
        <v>1565.9</v>
      </c>
      <c r="C52" s="280">
        <v>1547.7</v>
      </c>
      <c r="D52" s="280">
        <v>1584</v>
      </c>
      <c r="E52" s="390">
        <v>25840</v>
      </c>
      <c r="F52" s="279">
        <v>1862.2</v>
      </c>
      <c r="G52" s="280">
        <v>1831.2</v>
      </c>
      <c r="H52" s="280">
        <v>1893.2</v>
      </c>
      <c r="I52" s="390">
        <v>12813</v>
      </c>
      <c r="J52" s="279">
        <v>1334</v>
      </c>
      <c r="K52" s="280">
        <v>1312.1</v>
      </c>
      <c r="L52" s="280">
        <v>1355.9</v>
      </c>
      <c r="M52" s="391">
        <v>13027</v>
      </c>
    </row>
    <row r="53" spans="1:14" x14ac:dyDescent="0.2">
      <c r="A53" s="49" t="s">
        <v>111</v>
      </c>
      <c r="B53" s="279">
        <v>1221.0999999999999</v>
      </c>
      <c r="C53" s="280">
        <v>1194.0999999999999</v>
      </c>
      <c r="D53" s="280">
        <v>1248.0999999999999</v>
      </c>
      <c r="E53" s="390">
        <v>7185</v>
      </c>
      <c r="F53" s="279">
        <v>1437.5</v>
      </c>
      <c r="G53" s="280">
        <v>1392.9</v>
      </c>
      <c r="H53" s="280">
        <v>1482.1</v>
      </c>
      <c r="I53" s="390">
        <v>3704</v>
      </c>
      <c r="J53" s="279">
        <v>1037.8</v>
      </c>
      <c r="K53" s="280">
        <v>1004.7</v>
      </c>
      <c r="L53" s="280">
        <v>1070.9000000000001</v>
      </c>
      <c r="M53" s="391">
        <v>3481</v>
      </c>
    </row>
    <row r="54" spans="1:14" x14ac:dyDescent="0.2">
      <c r="A54" s="49" t="s">
        <v>102</v>
      </c>
      <c r="B54" s="279">
        <v>1576.7</v>
      </c>
      <c r="C54" s="280">
        <v>1552.9</v>
      </c>
      <c r="D54" s="280">
        <v>1600.5</v>
      </c>
      <c r="E54" s="390">
        <v>15171</v>
      </c>
      <c r="F54" s="279">
        <v>1845.9</v>
      </c>
      <c r="G54" s="280">
        <v>1805.8</v>
      </c>
      <c r="H54" s="280">
        <v>1885.9</v>
      </c>
      <c r="I54" s="390">
        <v>7577</v>
      </c>
      <c r="J54" s="279">
        <v>1367.8</v>
      </c>
      <c r="K54" s="280">
        <v>1338.7</v>
      </c>
      <c r="L54" s="280">
        <v>1396.8</v>
      </c>
      <c r="M54" s="391">
        <v>7594</v>
      </c>
    </row>
    <row r="55" spans="1:14" x14ac:dyDescent="0.2">
      <c r="A55" s="49" t="s">
        <v>103</v>
      </c>
      <c r="B55" s="279">
        <v>1285.3</v>
      </c>
      <c r="C55" s="280">
        <v>1266.4000000000001</v>
      </c>
      <c r="D55" s="280">
        <v>1304.2</v>
      </c>
      <c r="E55" s="390">
        <v>16027</v>
      </c>
      <c r="F55" s="279">
        <v>1505.1</v>
      </c>
      <c r="G55" s="280">
        <v>1473.5</v>
      </c>
      <c r="H55" s="280">
        <v>1536.6</v>
      </c>
      <c r="I55" s="390">
        <v>7999</v>
      </c>
      <c r="J55" s="279">
        <v>1109.2</v>
      </c>
      <c r="K55" s="280">
        <v>1086.0999999999999</v>
      </c>
      <c r="L55" s="280">
        <v>1132.3</v>
      </c>
      <c r="M55" s="391">
        <v>8028</v>
      </c>
    </row>
    <row r="56" spans="1:14" x14ac:dyDescent="0.2">
      <c r="A56" s="49" t="s">
        <v>109</v>
      </c>
      <c r="B56" s="279">
        <v>1122</v>
      </c>
      <c r="C56" s="280">
        <v>1026.5999999999999</v>
      </c>
      <c r="D56" s="280">
        <v>1217.4000000000001</v>
      </c>
      <c r="E56" s="391">
        <v>480</v>
      </c>
      <c r="F56" s="279">
        <v>1251.2</v>
      </c>
      <c r="G56" s="280">
        <v>1100.3</v>
      </c>
      <c r="H56" s="280">
        <v>1402.1</v>
      </c>
      <c r="I56" s="391">
        <v>243</v>
      </c>
      <c r="J56" s="279">
        <v>999.6</v>
      </c>
      <c r="K56" s="280">
        <v>879.1</v>
      </c>
      <c r="L56" s="280">
        <v>1120.2</v>
      </c>
      <c r="M56" s="391">
        <v>237</v>
      </c>
    </row>
    <row r="57" spans="1:14" x14ac:dyDescent="0.2">
      <c r="A57" s="49" t="s">
        <v>110</v>
      </c>
      <c r="B57" s="279">
        <v>1196.3</v>
      </c>
      <c r="C57" s="280">
        <v>1090</v>
      </c>
      <c r="D57" s="280">
        <v>1302.5999999999999</v>
      </c>
      <c r="E57" s="391">
        <v>433</v>
      </c>
      <c r="F57" s="279">
        <v>1408.1</v>
      </c>
      <c r="G57" s="280">
        <v>1234.0999999999999</v>
      </c>
      <c r="H57" s="280">
        <v>1582.1</v>
      </c>
      <c r="I57" s="391">
        <v>236</v>
      </c>
      <c r="J57" s="279">
        <v>996.1</v>
      </c>
      <c r="K57" s="280">
        <v>865.5</v>
      </c>
      <c r="L57" s="280">
        <v>1126.7</v>
      </c>
      <c r="M57" s="391">
        <v>197</v>
      </c>
    </row>
    <row r="58" spans="1:14" x14ac:dyDescent="0.2">
      <c r="A58" s="49" t="s">
        <v>104</v>
      </c>
      <c r="B58" s="279">
        <v>1305.3</v>
      </c>
      <c r="C58" s="280">
        <v>1280.3</v>
      </c>
      <c r="D58" s="280">
        <v>1330.2</v>
      </c>
      <c r="E58" s="390">
        <v>9601</v>
      </c>
      <c r="F58" s="279">
        <v>1518</v>
      </c>
      <c r="G58" s="280">
        <v>1476.9</v>
      </c>
      <c r="H58" s="280">
        <v>1559.2</v>
      </c>
      <c r="I58" s="390">
        <v>4754</v>
      </c>
      <c r="J58" s="279">
        <v>1132.9000000000001</v>
      </c>
      <c r="K58" s="280">
        <v>1101.9000000000001</v>
      </c>
      <c r="L58" s="280">
        <v>1163.8</v>
      </c>
      <c r="M58" s="391">
        <v>4847</v>
      </c>
    </row>
    <row r="59" spans="1:14" x14ac:dyDescent="0.2">
      <c r="A59" s="264" t="s">
        <v>112</v>
      </c>
      <c r="B59" s="281">
        <v>1203.8</v>
      </c>
      <c r="C59" s="282">
        <v>1115.8</v>
      </c>
      <c r="D59" s="282">
        <v>1291.8</v>
      </c>
      <c r="E59" s="392">
        <v>675</v>
      </c>
      <c r="F59" s="281">
        <v>1397.8</v>
      </c>
      <c r="G59" s="282">
        <v>1252.0999999999999</v>
      </c>
      <c r="H59" s="282">
        <v>1543.4</v>
      </c>
      <c r="I59" s="392">
        <v>336</v>
      </c>
      <c r="J59" s="281">
        <v>1009.7</v>
      </c>
      <c r="K59" s="282">
        <v>904.5</v>
      </c>
      <c r="L59" s="282">
        <v>1114.9000000000001</v>
      </c>
      <c r="M59" s="392">
        <v>339</v>
      </c>
    </row>
    <row r="60" spans="1:14" ht="12" customHeight="1" x14ac:dyDescent="0.2"/>
    <row r="61" spans="1:14" ht="12" customHeight="1" x14ac:dyDescent="0.2">
      <c r="A61" s="1" t="s">
        <v>26</v>
      </c>
      <c r="B61" s="3"/>
      <c r="C61" s="3"/>
      <c r="D61" s="3"/>
      <c r="E61" s="319"/>
      <c r="F61" s="3"/>
      <c r="G61" s="3"/>
      <c r="H61" s="3"/>
      <c r="I61" s="3"/>
      <c r="J61" s="3"/>
      <c r="K61" s="3"/>
      <c r="L61" s="3"/>
      <c r="M61" s="3"/>
      <c r="N61" s="3"/>
    </row>
    <row r="62" spans="1:14" ht="12" customHeight="1" x14ac:dyDescent="0.2">
      <c r="A62" s="554" t="s">
        <v>89</v>
      </c>
      <c r="B62" s="554"/>
      <c r="C62" s="554"/>
      <c r="D62" s="554"/>
      <c r="E62" s="554"/>
      <c r="F62" s="554"/>
      <c r="G62" s="554"/>
      <c r="H62" s="554"/>
      <c r="I62" s="554"/>
      <c r="J62" s="554"/>
      <c r="K62" s="554"/>
      <c r="L62" s="554"/>
      <c r="M62" s="554"/>
      <c r="N62" s="554"/>
    </row>
    <row r="63" spans="1:14" ht="12" customHeight="1" x14ac:dyDescent="0.2">
      <c r="A63" s="554"/>
      <c r="B63" s="554"/>
      <c r="C63" s="554"/>
      <c r="D63" s="554"/>
      <c r="E63" s="554"/>
      <c r="F63" s="554"/>
      <c r="G63" s="554"/>
      <c r="H63" s="554"/>
      <c r="I63" s="554"/>
      <c r="J63" s="554"/>
      <c r="K63" s="554"/>
      <c r="L63" s="554"/>
      <c r="M63" s="554"/>
      <c r="N63" s="554"/>
    </row>
    <row r="64" spans="1:14" ht="12" customHeight="1" x14ac:dyDescent="0.2">
      <c r="A64" s="554" t="s">
        <v>90</v>
      </c>
      <c r="B64" s="554"/>
      <c r="C64" s="554"/>
      <c r="D64" s="554"/>
      <c r="E64" s="554"/>
      <c r="F64" s="554"/>
      <c r="G64" s="554"/>
      <c r="H64" s="554"/>
      <c r="I64" s="554"/>
      <c r="J64" s="554"/>
      <c r="K64" s="554"/>
      <c r="L64" s="554"/>
      <c r="M64" s="554"/>
      <c r="N64" s="554"/>
    </row>
    <row r="65" spans="1:14" ht="12" customHeight="1" x14ac:dyDescent="0.2">
      <c r="A65" s="554"/>
      <c r="B65" s="554"/>
      <c r="C65" s="554"/>
      <c r="D65" s="554"/>
      <c r="E65" s="554"/>
      <c r="F65" s="554"/>
      <c r="G65" s="554"/>
      <c r="H65" s="554"/>
      <c r="I65" s="554"/>
      <c r="J65" s="554"/>
      <c r="K65" s="554"/>
      <c r="L65" s="554"/>
      <c r="M65" s="554"/>
      <c r="N65" s="554"/>
    </row>
    <row r="66" spans="1:14" ht="12" customHeight="1" x14ac:dyDescent="0.2">
      <c r="A66" s="554"/>
      <c r="B66" s="554"/>
      <c r="C66" s="554"/>
      <c r="D66" s="554"/>
      <c r="E66" s="554"/>
      <c r="F66" s="554"/>
      <c r="G66" s="554"/>
      <c r="H66" s="554"/>
      <c r="I66" s="554"/>
      <c r="J66" s="554"/>
      <c r="K66" s="554"/>
      <c r="L66" s="554"/>
      <c r="M66" s="554"/>
      <c r="N66" s="554"/>
    </row>
    <row r="67" spans="1:14" ht="12" customHeight="1" x14ac:dyDescent="0.2">
      <c r="A67" s="502" t="s">
        <v>2990</v>
      </c>
      <c r="B67" s="502"/>
      <c r="C67" s="502"/>
      <c r="D67" s="502"/>
      <c r="E67" s="502"/>
      <c r="F67" s="502"/>
      <c r="G67" s="502"/>
      <c r="H67" s="502"/>
      <c r="I67" s="502"/>
      <c r="J67" s="502"/>
      <c r="K67" s="502"/>
      <c r="L67" s="502"/>
      <c r="M67" s="502"/>
      <c r="N67" s="502"/>
    </row>
    <row r="68" spans="1:14" ht="12" customHeight="1" x14ac:dyDescent="0.2">
      <c r="A68" s="554" t="s">
        <v>2760</v>
      </c>
      <c r="B68" s="554"/>
      <c r="C68" s="554"/>
      <c r="D68" s="554"/>
      <c r="E68" s="554"/>
      <c r="F68" s="554"/>
      <c r="G68" s="554"/>
      <c r="H68" s="554"/>
      <c r="I68" s="554"/>
      <c r="J68" s="554"/>
      <c r="K68" s="554"/>
      <c r="L68" s="554"/>
      <c r="M68" s="554"/>
      <c r="N68" s="554"/>
    </row>
    <row r="69" spans="1:14" ht="12" customHeight="1" x14ac:dyDescent="0.2">
      <c r="A69" s="554"/>
      <c r="B69" s="554"/>
      <c r="C69" s="554"/>
      <c r="D69" s="554"/>
      <c r="E69" s="554"/>
      <c r="F69" s="554"/>
      <c r="G69" s="554"/>
      <c r="H69" s="554"/>
      <c r="I69" s="554"/>
      <c r="J69" s="554"/>
      <c r="K69" s="554"/>
      <c r="L69" s="554"/>
      <c r="M69" s="554"/>
      <c r="N69" s="554"/>
    </row>
    <row r="70" spans="1:14" ht="12" customHeight="1" x14ac:dyDescent="0.2">
      <c r="A70" s="588" t="str">
        <f>CONCATENATE("5) Figures are for deaths occurring between 1st March 2020 and ",Contents!A33," 2021. Figures only include deaths that were registered by ",Contents!A34,". More information on registration delays can be found on the NRS website.")</f>
        <v>5) Figures are for deaths occurring between 1st March 2020 and 31st December 2021. Figures only include deaths that were registered by 13th January 2022. More information on registration delays can be found on the NRS website.</v>
      </c>
      <c r="B70" s="588"/>
      <c r="C70" s="588"/>
      <c r="D70" s="588"/>
      <c r="E70" s="588"/>
      <c r="F70" s="588"/>
      <c r="G70" s="588"/>
      <c r="H70" s="588"/>
      <c r="I70" s="588"/>
      <c r="J70" s="588"/>
      <c r="K70" s="588"/>
      <c r="L70" s="588"/>
      <c r="M70" s="588"/>
      <c r="N70" s="588"/>
    </row>
    <row r="71" spans="1:14" ht="12" customHeight="1" x14ac:dyDescent="0.2">
      <c r="A71" s="568" t="s">
        <v>2743</v>
      </c>
      <c r="B71" s="568"/>
      <c r="C71" s="568"/>
      <c r="D71" s="568"/>
      <c r="E71" s="568"/>
      <c r="F71" s="568"/>
      <c r="G71" s="568"/>
      <c r="H71" s="568"/>
      <c r="I71" s="568"/>
      <c r="J71" s="568"/>
      <c r="K71" s="568"/>
      <c r="L71" s="568"/>
      <c r="M71" s="568"/>
      <c r="N71" s="568"/>
    </row>
    <row r="72" spans="1:14" ht="12" customHeight="1" x14ac:dyDescent="0.2">
      <c r="A72" s="65"/>
      <c r="B72" s="65"/>
      <c r="C72" s="65"/>
      <c r="D72" s="3"/>
      <c r="E72" s="319"/>
      <c r="F72" s="3"/>
      <c r="G72" s="3"/>
      <c r="H72" s="3"/>
      <c r="I72" s="3"/>
      <c r="J72" s="3"/>
      <c r="K72" s="3"/>
      <c r="L72" s="3"/>
      <c r="M72" s="3"/>
      <c r="N72" s="3"/>
    </row>
    <row r="73" spans="1:14" ht="12" customHeight="1" x14ac:dyDescent="0.2">
      <c r="A73" s="65" t="s">
        <v>3016</v>
      </c>
      <c r="B73" s="65"/>
      <c r="C73" s="3"/>
      <c r="D73" s="3"/>
      <c r="E73" s="319"/>
      <c r="F73" s="3"/>
      <c r="G73" s="3"/>
      <c r="H73" s="3"/>
      <c r="I73" s="3"/>
      <c r="J73" s="3"/>
      <c r="K73" s="3"/>
      <c r="L73" s="3"/>
      <c r="M73" s="3"/>
      <c r="N73" s="3"/>
    </row>
    <row r="74" spans="1:14" ht="12" customHeight="1" x14ac:dyDescent="0.2"/>
    <row r="75" spans="1:14" ht="12" customHeight="1" x14ac:dyDescent="0.2"/>
  </sheetData>
  <mergeCells count="57">
    <mergeCell ref="A24:A26"/>
    <mergeCell ref="A43:A45"/>
    <mergeCell ref="A67:N67"/>
    <mergeCell ref="A4:A6"/>
    <mergeCell ref="A22:A23"/>
    <mergeCell ref="B22:E23"/>
    <mergeCell ref="F22:I23"/>
    <mergeCell ref="J22:M23"/>
    <mergeCell ref="B42:E42"/>
    <mergeCell ref="F42:I42"/>
    <mergeCell ref="J42:M42"/>
    <mergeCell ref="B43:B45"/>
    <mergeCell ref="C43:C45"/>
    <mergeCell ref="D43:D45"/>
    <mergeCell ref="E43:E45"/>
    <mergeCell ref="F43:F45"/>
    <mergeCell ref="A71:N71"/>
    <mergeCell ref="A62:N63"/>
    <mergeCell ref="A64:N66"/>
    <mergeCell ref="A68:N69"/>
    <mergeCell ref="A70:N70"/>
    <mergeCell ref="G43:G45"/>
    <mergeCell ref="H43:H45"/>
    <mergeCell ref="I43:I45"/>
    <mergeCell ref="J43:J45"/>
    <mergeCell ref="K43:K45"/>
    <mergeCell ref="L43:L45"/>
    <mergeCell ref="M43:M45"/>
    <mergeCell ref="H24:H26"/>
    <mergeCell ref="I24:I26"/>
    <mergeCell ref="J24:J26"/>
    <mergeCell ref="K24:K26"/>
    <mergeCell ref="L24:L26"/>
    <mergeCell ref="M24:M26"/>
    <mergeCell ref="G24:G26"/>
    <mergeCell ref="H4:H6"/>
    <mergeCell ref="I4:I6"/>
    <mergeCell ref="J4:J6"/>
    <mergeCell ref="K4:K6"/>
    <mergeCell ref="B24:B26"/>
    <mergeCell ref="C24:C26"/>
    <mergeCell ref="D24:D26"/>
    <mergeCell ref="E24:E26"/>
    <mergeCell ref="F24:F26"/>
    <mergeCell ref="M1:N1"/>
    <mergeCell ref="J3:M3"/>
    <mergeCell ref="L4:L6"/>
    <mergeCell ref="B3:E3"/>
    <mergeCell ref="F3:I3"/>
    <mergeCell ref="M4:M6"/>
    <mergeCell ref="B4:B6"/>
    <mergeCell ref="C4:C6"/>
    <mergeCell ref="D4:D6"/>
    <mergeCell ref="E4:E6"/>
    <mergeCell ref="F4:F6"/>
    <mergeCell ref="G4:G6"/>
    <mergeCell ref="A1:K1"/>
  </mergeCells>
  <hyperlinks>
    <hyperlink ref="A70:N70" r:id="rId1" display="5) Figures are for deaths occurring between 1 March 2020 and 30 April 2020. Figures only include deaths that were registered by 3 May 2020. More information on registration delays can be found on the NRS website"/>
    <hyperlink ref="M1:N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zoomScaleNormal="100" workbookViewId="0">
      <selection sqref="A1:K1"/>
    </sheetView>
  </sheetViews>
  <sheetFormatPr defaultColWidth="9.140625" defaultRowHeight="14.25" x14ac:dyDescent="0.2"/>
  <cols>
    <col min="1" max="1" width="32.7109375" style="3" customWidth="1"/>
    <col min="2" max="2" width="12.42578125" style="3" customWidth="1"/>
    <col min="3" max="3" width="12.28515625" style="3" customWidth="1"/>
    <col min="4" max="4" width="12.140625" style="3" customWidth="1"/>
    <col min="5" max="5" width="10.28515625" style="319" customWidth="1"/>
    <col min="6" max="6" width="12.140625" style="3" customWidth="1"/>
    <col min="7" max="7" width="10.85546875" style="3" customWidth="1"/>
    <col min="8" max="8" width="11.140625" style="3" customWidth="1"/>
    <col min="9" max="9" width="10.42578125" style="319" customWidth="1"/>
    <col min="10" max="10" width="11.85546875" style="3" customWidth="1"/>
    <col min="11" max="11" width="11" style="3" customWidth="1"/>
    <col min="12" max="12" width="10.85546875" style="3" customWidth="1"/>
    <col min="13" max="13" width="10.140625" style="319" customWidth="1"/>
    <col min="14" max="16384" width="9.140625" style="3"/>
  </cols>
  <sheetData>
    <row r="1" spans="1:14" ht="18" customHeight="1" x14ac:dyDescent="0.25">
      <c r="A1" s="482" t="str">
        <f>CONCATENATE("Table 9: Age standardised death rates¹ ² ³ ⁴ ⁵ ⁶ and numbers for Scottish Council areas between 1st March 2020 and ", Contents!A33," 2021")</f>
        <v>Table 9: Age standardised death rates¹ ² ³ ⁴ ⁵ ⁶ and numbers for Scottish Council areas between 1st March 2020 and 31st December 2021</v>
      </c>
      <c r="B1" s="482"/>
      <c r="C1" s="482"/>
      <c r="D1" s="482"/>
      <c r="E1" s="482"/>
      <c r="F1" s="482"/>
      <c r="G1" s="482"/>
      <c r="H1" s="482"/>
      <c r="I1" s="482"/>
      <c r="J1" s="482"/>
      <c r="K1" s="482"/>
      <c r="M1" s="570" t="s">
        <v>69</v>
      </c>
      <c r="N1" s="570"/>
    </row>
    <row r="2" spans="1:14" ht="15" customHeight="1" x14ac:dyDescent="0.2">
      <c r="A2" s="42"/>
      <c r="B2" s="42"/>
      <c r="C2" s="42"/>
      <c r="D2" s="42"/>
      <c r="E2" s="318"/>
      <c r="F2" s="42"/>
      <c r="G2" s="42"/>
      <c r="H2" s="42"/>
      <c r="I2" s="318"/>
      <c r="J2" s="42"/>
      <c r="K2" s="42"/>
      <c r="L2" s="42"/>
      <c r="M2" s="318"/>
    </row>
    <row r="3" spans="1:14" ht="13.5" customHeight="1" x14ac:dyDescent="0.2">
      <c r="A3" s="263" t="s">
        <v>2729</v>
      </c>
      <c r="B3" s="598" t="s">
        <v>27</v>
      </c>
      <c r="C3" s="599"/>
      <c r="D3" s="599"/>
      <c r="E3" s="599"/>
      <c r="F3" s="598" t="s">
        <v>3</v>
      </c>
      <c r="G3" s="599"/>
      <c r="H3" s="599"/>
      <c r="I3" s="599"/>
      <c r="J3" s="598" t="s">
        <v>2</v>
      </c>
      <c r="K3" s="599"/>
      <c r="L3" s="599"/>
      <c r="M3" s="600"/>
      <c r="N3" s="68"/>
    </row>
    <row r="4" spans="1:14" ht="13.5" customHeight="1" x14ac:dyDescent="0.2">
      <c r="A4" s="589" t="s">
        <v>114</v>
      </c>
      <c r="B4" s="580" t="s">
        <v>29</v>
      </c>
      <c r="C4" s="574" t="s">
        <v>28</v>
      </c>
      <c r="D4" s="574" t="s">
        <v>30</v>
      </c>
      <c r="E4" s="601" t="s">
        <v>31</v>
      </c>
      <c r="F4" s="580" t="s">
        <v>29</v>
      </c>
      <c r="G4" s="574" t="s">
        <v>28</v>
      </c>
      <c r="H4" s="574" t="s">
        <v>30</v>
      </c>
      <c r="I4" s="601" t="s">
        <v>31</v>
      </c>
      <c r="J4" s="580" t="s">
        <v>29</v>
      </c>
      <c r="K4" s="574" t="s">
        <v>28</v>
      </c>
      <c r="L4" s="574" t="s">
        <v>30</v>
      </c>
      <c r="M4" s="583" t="s">
        <v>31</v>
      </c>
      <c r="N4" s="68"/>
    </row>
    <row r="5" spans="1:14" ht="13.5" customHeight="1" x14ac:dyDescent="0.2">
      <c r="A5" s="589"/>
      <c r="B5" s="581"/>
      <c r="C5" s="575"/>
      <c r="D5" s="575"/>
      <c r="E5" s="586"/>
      <c r="F5" s="581"/>
      <c r="G5" s="575"/>
      <c r="H5" s="575"/>
      <c r="I5" s="586"/>
      <c r="J5" s="581"/>
      <c r="K5" s="575"/>
      <c r="L5" s="575"/>
      <c r="M5" s="584"/>
      <c r="N5" s="68"/>
    </row>
    <row r="6" spans="1:14" ht="13.5" customHeight="1" x14ac:dyDescent="0.2">
      <c r="A6" s="590"/>
      <c r="B6" s="582"/>
      <c r="C6" s="576"/>
      <c r="D6" s="576"/>
      <c r="E6" s="587"/>
      <c r="F6" s="582"/>
      <c r="G6" s="576"/>
      <c r="H6" s="576"/>
      <c r="I6" s="587"/>
      <c r="J6" s="582"/>
      <c r="K6" s="576"/>
      <c r="L6" s="576"/>
      <c r="M6" s="585"/>
      <c r="N6" s="68"/>
    </row>
    <row r="7" spans="1:14" ht="13.5" customHeight="1" x14ac:dyDescent="0.2">
      <c r="A7" s="283" t="s">
        <v>115</v>
      </c>
      <c r="B7" s="280">
        <v>128.1</v>
      </c>
      <c r="C7" s="280">
        <v>115.3</v>
      </c>
      <c r="D7" s="280">
        <v>140.9</v>
      </c>
      <c r="E7" s="391">
        <v>382</v>
      </c>
      <c r="F7" s="280">
        <v>173.4</v>
      </c>
      <c r="G7" s="280">
        <v>149.1</v>
      </c>
      <c r="H7" s="280">
        <v>197.7</v>
      </c>
      <c r="I7" s="391">
        <v>203</v>
      </c>
      <c r="J7" s="280">
        <v>97.8</v>
      </c>
      <c r="K7" s="280">
        <v>83.5</v>
      </c>
      <c r="L7" s="280">
        <v>112.2</v>
      </c>
      <c r="M7" s="391">
        <v>179</v>
      </c>
      <c r="N7" s="68"/>
    </row>
    <row r="8" spans="1:14" ht="13.5" customHeight="1" x14ac:dyDescent="0.2">
      <c r="A8" s="284" t="s">
        <v>116</v>
      </c>
      <c r="B8" s="280">
        <v>81.400000000000006</v>
      </c>
      <c r="C8" s="280">
        <v>72.5</v>
      </c>
      <c r="D8" s="280">
        <v>90.4</v>
      </c>
      <c r="E8" s="391">
        <v>323</v>
      </c>
      <c r="F8" s="280">
        <v>101</v>
      </c>
      <c r="G8" s="280">
        <v>85.3</v>
      </c>
      <c r="H8" s="280">
        <v>116.7</v>
      </c>
      <c r="I8" s="391">
        <v>171</v>
      </c>
      <c r="J8" s="280">
        <v>67.3</v>
      </c>
      <c r="K8" s="280">
        <v>56.7</v>
      </c>
      <c r="L8" s="280">
        <v>78</v>
      </c>
      <c r="M8" s="391">
        <v>152</v>
      </c>
      <c r="N8" s="68"/>
    </row>
    <row r="9" spans="1:14" ht="13.5" customHeight="1" x14ac:dyDescent="0.2">
      <c r="A9" s="284" t="s">
        <v>117</v>
      </c>
      <c r="B9" s="280">
        <v>98.6</v>
      </c>
      <c r="C9" s="280">
        <v>85.6</v>
      </c>
      <c r="D9" s="280">
        <v>111.6</v>
      </c>
      <c r="E9" s="391">
        <v>221</v>
      </c>
      <c r="F9" s="280">
        <v>126.9</v>
      </c>
      <c r="G9" s="280">
        <v>103.9</v>
      </c>
      <c r="H9" s="280">
        <v>150</v>
      </c>
      <c r="I9" s="391">
        <v>120</v>
      </c>
      <c r="J9" s="280">
        <v>77.5</v>
      </c>
      <c r="K9" s="280">
        <v>62.3</v>
      </c>
      <c r="L9" s="280">
        <v>92.8</v>
      </c>
      <c r="M9" s="391">
        <v>101</v>
      </c>
      <c r="N9" s="68"/>
    </row>
    <row r="10" spans="1:14" ht="13.5" customHeight="1" x14ac:dyDescent="0.2">
      <c r="A10" s="284" t="s">
        <v>143</v>
      </c>
      <c r="B10" s="280">
        <v>77.900000000000006</v>
      </c>
      <c r="C10" s="280">
        <v>64.7</v>
      </c>
      <c r="D10" s="280">
        <v>91.2</v>
      </c>
      <c r="E10" s="391">
        <v>135</v>
      </c>
      <c r="F10" s="280">
        <v>100.8</v>
      </c>
      <c r="G10" s="280">
        <v>77.5</v>
      </c>
      <c r="H10" s="280">
        <v>124.1</v>
      </c>
      <c r="I10" s="391">
        <v>76</v>
      </c>
      <c r="J10" s="280">
        <v>60.5</v>
      </c>
      <c r="K10" s="280">
        <v>44.9</v>
      </c>
      <c r="L10" s="280">
        <v>76.2</v>
      </c>
      <c r="M10" s="391">
        <v>59</v>
      </c>
      <c r="N10" s="68"/>
    </row>
    <row r="11" spans="1:14" ht="13.5" customHeight="1" x14ac:dyDescent="0.2">
      <c r="A11" s="284" t="s">
        <v>118</v>
      </c>
      <c r="B11" s="280">
        <v>141.6</v>
      </c>
      <c r="C11" s="280">
        <v>132.69999999999999</v>
      </c>
      <c r="D11" s="280">
        <v>150.5</v>
      </c>
      <c r="E11" s="391">
        <v>973</v>
      </c>
      <c r="F11" s="280">
        <v>176.9</v>
      </c>
      <c r="G11" s="280">
        <v>161.1</v>
      </c>
      <c r="H11" s="280">
        <v>192.7</v>
      </c>
      <c r="I11" s="391">
        <v>489</v>
      </c>
      <c r="J11" s="280">
        <v>114.7</v>
      </c>
      <c r="K11" s="280">
        <v>104.4</v>
      </c>
      <c r="L11" s="280">
        <v>124.9</v>
      </c>
      <c r="M11" s="391">
        <v>484</v>
      </c>
      <c r="N11" s="68"/>
    </row>
    <row r="12" spans="1:14" ht="13.5" customHeight="1" x14ac:dyDescent="0.2">
      <c r="A12" s="284" t="s">
        <v>119</v>
      </c>
      <c r="B12" s="280">
        <v>183.7</v>
      </c>
      <c r="C12" s="280">
        <v>153.5</v>
      </c>
      <c r="D12" s="280">
        <v>213.9</v>
      </c>
      <c r="E12" s="391">
        <v>144</v>
      </c>
      <c r="F12" s="280">
        <v>195.3</v>
      </c>
      <c r="G12" s="280">
        <v>148</v>
      </c>
      <c r="H12" s="280">
        <v>242.6</v>
      </c>
      <c r="I12" s="391">
        <v>69</v>
      </c>
      <c r="J12" s="280">
        <v>171.7</v>
      </c>
      <c r="K12" s="280">
        <v>133.1</v>
      </c>
      <c r="L12" s="280">
        <v>210.4</v>
      </c>
      <c r="M12" s="391">
        <v>75</v>
      </c>
      <c r="N12" s="68"/>
    </row>
    <row r="13" spans="1:14" ht="13.5" customHeight="1" x14ac:dyDescent="0.2">
      <c r="A13" s="284" t="s">
        <v>144</v>
      </c>
      <c r="B13" s="280">
        <v>73.099999999999994</v>
      </c>
      <c r="C13" s="280">
        <v>63.4</v>
      </c>
      <c r="D13" s="280">
        <v>82.7</v>
      </c>
      <c r="E13" s="391">
        <v>223</v>
      </c>
      <c r="F13" s="280">
        <v>86.5</v>
      </c>
      <c r="G13" s="280">
        <v>70.5</v>
      </c>
      <c r="H13" s="280">
        <v>102.6</v>
      </c>
      <c r="I13" s="391">
        <v>117</v>
      </c>
      <c r="J13" s="280">
        <v>61.8</v>
      </c>
      <c r="K13" s="280">
        <v>50</v>
      </c>
      <c r="L13" s="280">
        <v>73.599999999999994</v>
      </c>
      <c r="M13" s="391">
        <v>106</v>
      </c>
      <c r="N13" s="68"/>
    </row>
    <row r="14" spans="1:14" ht="13.5" customHeight="1" x14ac:dyDescent="0.2">
      <c r="A14" s="284" t="s">
        <v>120</v>
      </c>
      <c r="B14" s="280">
        <v>186.1</v>
      </c>
      <c r="C14" s="280">
        <v>168</v>
      </c>
      <c r="D14" s="280">
        <v>204.1</v>
      </c>
      <c r="E14" s="391">
        <v>408</v>
      </c>
      <c r="F14" s="280">
        <v>249.2</v>
      </c>
      <c r="G14" s="280">
        <v>216.2</v>
      </c>
      <c r="H14" s="280">
        <v>282.2</v>
      </c>
      <c r="I14" s="391">
        <v>223</v>
      </c>
      <c r="J14" s="280">
        <v>140.4</v>
      </c>
      <c r="K14" s="280">
        <v>120</v>
      </c>
      <c r="L14" s="280">
        <v>160.80000000000001</v>
      </c>
      <c r="M14" s="391">
        <v>185</v>
      </c>
      <c r="N14" s="68"/>
    </row>
    <row r="15" spans="1:14" ht="13.5" customHeight="1" x14ac:dyDescent="0.2">
      <c r="A15" s="284" t="s">
        <v>121</v>
      </c>
      <c r="B15" s="280">
        <v>188.7</v>
      </c>
      <c r="C15" s="280">
        <v>169.3</v>
      </c>
      <c r="D15" s="280">
        <v>208</v>
      </c>
      <c r="E15" s="391">
        <v>369</v>
      </c>
      <c r="F15" s="280">
        <v>222.9</v>
      </c>
      <c r="G15" s="280">
        <v>190.3</v>
      </c>
      <c r="H15" s="280">
        <v>255.6</v>
      </c>
      <c r="I15" s="391">
        <v>191</v>
      </c>
      <c r="J15" s="280">
        <v>161.9</v>
      </c>
      <c r="K15" s="280">
        <v>138.19999999999999</v>
      </c>
      <c r="L15" s="280">
        <v>185.6</v>
      </c>
      <c r="M15" s="391">
        <v>178</v>
      </c>
      <c r="N15" s="68"/>
    </row>
    <row r="16" spans="1:14" ht="13.5" customHeight="1" x14ac:dyDescent="0.2">
      <c r="A16" s="284" t="s">
        <v>122</v>
      </c>
      <c r="B16" s="280">
        <v>150.1</v>
      </c>
      <c r="C16" s="280">
        <v>133.6</v>
      </c>
      <c r="D16" s="280">
        <v>166.6</v>
      </c>
      <c r="E16" s="391">
        <v>316</v>
      </c>
      <c r="F16" s="280">
        <v>174.9</v>
      </c>
      <c r="G16" s="280">
        <v>146.6</v>
      </c>
      <c r="H16" s="280">
        <v>203.2</v>
      </c>
      <c r="I16" s="391">
        <v>148</v>
      </c>
      <c r="J16" s="280">
        <v>132.4</v>
      </c>
      <c r="K16" s="280">
        <v>112.4</v>
      </c>
      <c r="L16" s="280">
        <v>152.4</v>
      </c>
      <c r="M16" s="391">
        <v>168</v>
      </c>
      <c r="N16" s="68"/>
    </row>
    <row r="17" spans="1:14" ht="13.5" customHeight="1" x14ac:dyDescent="0.2">
      <c r="A17" s="284" t="s">
        <v>123</v>
      </c>
      <c r="B17" s="280">
        <v>106</v>
      </c>
      <c r="C17" s="280">
        <v>90.7</v>
      </c>
      <c r="D17" s="280">
        <v>121.2</v>
      </c>
      <c r="E17" s="391">
        <v>186</v>
      </c>
      <c r="F17" s="280">
        <v>118.7</v>
      </c>
      <c r="G17" s="280">
        <v>93.1</v>
      </c>
      <c r="H17" s="280">
        <v>144.19999999999999</v>
      </c>
      <c r="I17" s="391">
        <v>86</v>
      </c>
      <c r="J17" s="280">
        <v>96.9</v>
      </c>
      <c r="K17" s="280">
        <v>77.900000000000006</v>
      </c>
      <c r="L17" s="280">
        <v>115.8</v>
      </c>
      <c r="M17" s="391">
        <v>100</v>
      </c>
      <c r="N17" s="68"/>
    </row>
    <row r="18" spans="1:14" ht="13.5" customHeight="1" x14ac:dyDescent="0.2">
      <c r="A18" s="284" t="s">
        <v>124</v>
      </c>
      <c r="B18" s="280">
        <v>150.5</v>
      </c>
      <c r="C18" s="280">
        <v>132</v>
      </c>
      <c r="D18" s="280">
        <v>169</v>
      </c>
      <c r="E18" s="391">
        <v>253</v>
      </c>
      <c r="F18" s="280">
        <v>206.8</v>
      </c>
      <c r="G18" s="280">
        <v>171.8</v>
      </c>
      <c r="H18" s="280">
        <v>241.9</v>
      </c>
      <c r="I18" s="391">
        <v>134</v>
      </c>
      <c r="J18" s="280">
        <v>113.1</v>
      </c>
      <c r="K18" s="280">
        <v>92.6</v>
      </c>
      <c r="L18" s="280">
        <v>133.6</v>
      </c>
      <c r="M18" s="391">
        <v>119</v>
      </c>
      <c r="N18" s="68"/>
    </row>
    <row r="19" spans="1:14" ht="13.5" customHeight="1" x14ac:dyDescent="0.2">
      <c r="A19" s="284" t="s">
        <v>125</v>
      </c>
      <c r="B19" s="280">
        <v>169.8</v>
      </c>
      <c r="C19" s="280">
        <v>153.30000000000001</v>
      </c>
      <c r="D19" s="280">
        <v>186.3</v>
      </c>
      <c r="E19" s="391">
        <v>410</v>
      </c>
      <c r="F19" s="280">
        <v>191.3</v>
      </c>
      <c r="G19" s="280">
        <v>163.69999999999999</v>
      </c>
      <c r="H19" s="280">
        <v>218.9</v>
      </c>
      <c r="I19" s="391">
        <v>196</v>
      </c>
      <c r="J19" s="280">
        <v>154.4</v>
      </c>
      <c r="K19" s="280">
        <v>133.69999999999999</v>
      </c>
      <c r="L19" s="280">
        <v>175</v>
      </c>
      <c r="M19" s="391">
        <v>214</v>
      </c>
      <c r="N19" s="68"/>
    </row>
    <row r="20" spans="1:14" ht="13.5" customHeight="1" x14ac:dyDescent="0.2">
      <c r="A20" s="284" t="s">
        <v>126</v>
      </c>
      <c r="B20" s="280">
        <v>109.1</v>
      </c>
      <c r="C20" s="280">
        <v>100.8</v>
      </c>
      <c r="D20" s="280">
        <v>117.3</v>
      </c>
      <c r="E20" s="391">
        <v>668</v>
      </c>
      <c r="F20" s="280">
        <v>143.80000000000001</v>
      </c>
      <c r="G20" s="280">
        <v>129</v>
      </c>
      <c r="H20" s="280">
        <v>158.6</v>
      </c>
      <c r="I20" s="391">
        <v>375</v>
      </c>
      <c r="J20" s="280">
        <v>82.9</v>
      </c>
      <c r="K20" s="280">
        <v>73.400000000000006</v>
      </c>
      <c r="L20" s="280">
        <v>92.3</v>
      </c>
      <c r="M20" s="391">
        <v>293</v>
      </c>
      <c r="N20" s="68"/>
    </row>
    <row r="21" spans="1:14" ht="13.5" customHeight="1" x14ac:dyDescent="0.2">
      <c r="A21" s="284" t="s">
        <v>127</v>
      </c>
      <c r="B21" s="280">
        <v>261.10000000000002</v>
      </c>
      <c r="C21" s="280">
        <v>249.2</v>
      </c>
      <c r="D21" s="280">
        <v>272.89999999999998</v>
      </c>
      <c r="E21" s="391">
        <v>1880</v>
      </c>
      <c r="F21" s="280">
        <v>327.60000000000002</v>
      </c>
      <c r="G21" s="280">
        <v>305.89999999999998</v>
      </c>
      <c r="H21" s="280">
        <v>349.3</v>
      </c>
      <c r="I21" s="391">
        <v>928</v>
      </c>
      <c r="J21" s="280">
        <v>218.2</v>
      </c>
      <c r="K21" s="280">
        <v>204.3</v>
      </c>
      <c r="L21" s="280">
        <v>232.1</v>
      </c>
      <c r="M21" s="391">
        <v>952</v>
      </c>
      <c r="N21" s="68"/>
    </row>
    <row r="22" spans="1:14" ht="13.5" customHeight="1" x14ac:dyDescent="0.2">
      <c r="A22" s="284" t="s">
        <v>111</v>
      </c>
      <c r="B22" s="280">
        <v>44.9</v>
      </c>
      <c r="C22" s="280">
        <v>38.5</v>
      </c>
      <c r="D22" s="280">
        <v>51.3</v>
      </c>
      <c r="E22" s="391">
        <v>191</v>
      </c>
      <c r="F22" s="280">
        <v>43.5</v>
      </c>
      <c r="G22" s="280">
        <v>34</v>
      </c>
      <c r="H22" s="280">
        <v>52.9</v>
      </c>
      <c r="I22" s="391">
        <v>84</v>
      </c>
      <c r="J22" s="280">
        <v>44.5</v>
      </c>
      <c r="K22" s="280">
        <v>36.1</v>
      </c>
      <c r="L22" s="280">
        <v>52.9</v>
      </c>
      <c r="M22" s="391">
        <v>107</v>
      </c>
      <c r="N22" s="68"/>
    </row>
    <row r="23" spans="1:14" ht="13.5" customHeight="1" x14ac:dyDescent="0.2">
      <c r="A23" s="284" t="s">
        <v>128</v>
      </c>
      <c r="B23" s="280">
        <v>179.3</v>
      </c>
      <c r="C23" s="280">
        <v>156.80000000000001</v>
      </c>
      <c r="D23" s="280">
        <v>201.8</v>
      </c>
      <c r="E23" s="391">
        <v>243</v>
      </c>
      <c r="F23" s="280">
        <v>260.2</v>
      </c>
      <c r="G23" s="280">
        <v>216.3</v>
      </c>
      <c r="H23" s="280">
        <v>304</v>
      </c>
      <c r="I23" s="391">
        <v>139</v>
      </c>
      <c r="J23" s="280">
        <v>126.2</v>
      </c>
      <c r="K23" s="280">
        <v>102</v>
      </c>
      <c r="L23" s="280">
        <v>150.5</v>
      </c>
      <c r="M23" s="391">
        <v>104</v>
      </c>
      <c r="N23" s="68"/>
    </row>
    <row r="24" spans="1:14" ht="13.5" customHeight="1" x14ac:dyDescent="0.2">
      <c r="A24" s="284" t="s">
        <v>129</v>
      </c>
      <c r="B24" s="280">
        <v>184.4</v>
      </c>
      <c r="C24" s="280">
        <v>161</v>
      </c>
      <c r="D24" s="280">
        <v>207.7</v>
      </c>
      <c r="E24" s="391">
        <v>240</v>
      </c>
      <c r="F24" s="280">
        <v>188.9</v>
      </c>
      <c r="G24" s="280">
        <v>152.80000000000001</v>
      </c>
      <c r="H24" s="280">
        <v>225</v>
      </c>
      <c r="I24" s="391">
        <v>109</v>
      </c>
      <c r="J24" s="280">
        <v>175.8</v>
      </c>
      <c r="K24" s="280">
        <v>146</v>
      </c>
      <c r="L24" s="280">
        <v>205.6</v>
      </c>
      <c r="M24" s="391">
        <v>131</v>
      </c>
      <c r="N24" s="68"/>
    </row>
    <row r="25" spans="1:14" ht="13.5" customHeight="1" x14ac:dyDescent="0.2">
      <c r="A25" s="284" t="s">
        <v>130</v>
      </c>
      <c r="B25" s="280">
        <v>36</v>
      </c>
      <c r="C25" s="280">
        <v>27</v>
      </c>
      <c r="D25" s="280">
        <v>45.1</v>
      </c>
      <c r="E25" s="391">
        <v>61</v>
      </c>
      <c r="F25" s="280">
        <v>46.8</v>
      </c>
      <c r="G25" s="280">
        <v>31.1</v>
      </c>
      <c r="H25" s="280">
        <v>62.5</v>
      </c>
      <c r="I25" s="391">
        <v>35</v>
      </c>
      <c r="J25" s="280">
        <v>26.8</v>
      </c>
      <c r="K25" s="280">
        <v>16.399999999999999</v>
      </c>
      <c r="L25" s="280">
        <v>37.299999999999997</v>
      </c>
      <c r="M25" s="391">
        <v>26</v>
      </c>
      <c r="N25" s="68"/>
    </row>
    <row r="26" spans="1:14" ht="13.5" customHeight="1" x14ac:dyDescent="0.2">
      <c r="A26" s="284" t="s">
        <v>142</v>
      </c>
      <c r="B26" s="292">
        <v>40.5</v>
      </c>
      <c r="C26" s="292">
        <v>23.9</v>
      </c>
      <c r="D26" s="292">
        <v>57.1</v>
      </c>
      <c r="E26" s="391">
        <v>23</v>
      </c>
      <c r="F26" s="432">
        <v>42.5</v>
      </c>
      <c r="G26" s="432">
        <v>15.8</v>
      </c>
      <c r="H26" s="432">
        <v>69.2</v>
      </c>
      <c r="I26" s="391">
        <v>10</v>
      </c>
      <c r="J26" s="292">
        <v>38.9</v>
      </c>
      <c r="K26" s="292">
        <v>17.5</v>
      </c>
      <c r="L26" s="292">
        <v>60.3</v>
      </c>
      <c r="M26" s="391">
        <v>13</v>
      </c>
      <c r="N26" s="68"/>
    </row>
    <row r="27" spans="1:14" ht="13.5" customHeight="1" x14ac:dyDescent="0.2">
      <c r="A27" s="284" t="s">
        <v>131</v>
      </c>
      <c r="B27" s="280">
        <v>188.9</v>
      </c>
      <c r="C27" s="280">
        <v>171.2</v>
      </c>
      <c r="D27" s="280">
        <v>206.5</v>
      </c>
      <c r="E27" s="391">
        <v>442</v>
      </c>
      <c r="F27" s="280">
        <v>243.7</v>
      </c>
      <c r="G27" s="280">
        <v>211.6</v>
      </c>
      <c r="H27" s="280">
        <v>275.8</v>
      </c>
      <c r="I27" s="391">
        <v>239</v>
      </c>
      <c r="J27" s="280">
        <v>148.4</v>
      </c>
      <c r="K27" s="280">
        <v>128.1</v>
      </c>
      <c r="L27" s="280">
        <v>168.7</v>
      </c>
      <c r="M27" s="391">
        <v>203</v>
      </c>
      <c r="N27" s="68"/>
    </row>
    <row r="28" spans="1:14" ht="13.5" customHeight="1" x14ac:dyDescent="0.2">
      <c r="A28" s="284" t="s">
        <v>132</v>
      </c>
      <c r="B28" s="280">
        <v>226.7</v>
      </c>
      <c r="C28" s="280">
        <v>212.7</v>
      </c>
      <c r="D28" s="280">
        <v>240.8</v>
      </c>
      <c r="E28" s="391">
        <v>1034</v>
      </c>
      <c r="F28" s="280">
        <v>292.8</v>
      </c>
      <c r="G28" s="280">
        <v>267.5</v>
      </c>
      <c r="H28" s="280">
        <v>318.10000000000002</v>
      </c>
      <c r="I28" s="391">
        <v>571</v>
      </c>
      <c r="J28" s="280">
        <v>177.1</v>
      </c>
      <c r="K28" s="280">
        <v>160.9</v>
      </c>
      <c r="L28" s="280">
        <v>193.3</v>
      </c>
      <c r="M28" s="391">
        <v>463</v>
      </c>
      <c r="N28" s="68"/>
    </row>
    <row r="29" spans="1:14" ht="13.5" customHeight="1" x14ac:dyDescent="0.2">
      <c r="A29" s="284" t="s">
        <v>133</v>
      </c>
      <c r="B29" s="432" t="s">
        <v>3013</v>
      </c>
      <c r="C29" s="432" t="s">
        <v>3013</v>
      </c>
      <c r="D29" s="432" t="s">
        <v>3013</v>
      </c>
      <c r="E29" s="391">
        <v>9</v>
      </c>
      <c r="F29" s="432" t="s">
        <v>3013</v>
      </c>
      <c r="G29" s="432" t="s">
        <v>3013</v>
      </c>
      <c r="H29" s="432" t="s">
        <v>3013</v>
      </c>
      <c r="I29" s="391">
        <v>4</v>
      </c>
      <c r="J29" s="432" t="s">
        <v>3013</v>
      </c>
      <c r="K29" s="432" t="s">
        <v>3013</v>
      </c>
      <c r="L29" s="432" t="s">
        <v>3013</v>
      </c>
      <c r="M29" s="391">
        <v>5</v>
      </c>
      <c r="N29" s="68"/>
    </row>
    <row r="30" spans="1:14" ht="13.5" customHeight="1" x14ac:dyDescent="0.2">
      <c r="A30" s="284" t="s">
        <v>145</v>
      </c>
      <c r="B30" s="280">
        <v>102.3</v>
      </c>
      <c r="C30" s="280">
        <v>90.9</v>
      </c>
      <c r="D30" s="280">
        <v>113.7</v>
      </c>
      <c r="E30" s="391">
        <v>309</v>
      </c>
      <c r="F30" s="280">
        <v>126.8</v>
      </c>
      <c r="G30" s="280">
        <v>107.4</v>
      </c>
      <c r="H30" s="280">
        <v>146.1</v>
      </c>
      <c r="I30" s="391">
        <v>167</v>
      </c>
      <c r="J30" s="280">
        <v>81.599999999999994</v>
      </c>
      <c r="K30" s="280">
        <v>68</v>
      </c>
      <c r="L30" s="280">
        <v>95.2</v>
      </c>
      <c r="M30" s="391">
        <v>142</v>
      </c>
      <c r="N30" s="68"/>
    </row>
    <row r="31" spans="1:14" ht="13.5" customHeight="1" x14ac:dyDescent="0.2">
      <c r="A31" s="284" t="s">
        <v>134</v>
      </c>
      <c r="B31" s="280">
        <v>223.8</v>
      </c>
      <c r="C31" s="280">
        <v>206.3</v>
      </c>
      <c r="D31" s="280">
        <v>241.4</v>
      </c>
      <c r="E31" s="391">
        <v>620</v>
      </c>
      <c r="F31" s="280">
        <v>288.7</v>
      </c>
      <c r="G31" s="280">
        <v>257.5</v>
      </c>
      <c r="H31" s="280">
        <v>319.8</v>
      </c>
      <c r="I31" s="391">
        <v>335</v>
      </c>
      <c r="J31" s="280">
        <v>175.9</v>
      </c>
      <c r="K31" s="280">
        <v>155.6</v>
      </c>
      <c r="L31" s="280">
        <v>196.2</v>
      </c>
      <c r="M31" s="391">
        <v>285</v>
      </c>
      <c r="N31" s="68"/>
    </row>
    <row r="32" spans="1:14" ht="13.5" customHeight="1" x14ac:dyDescent="0.2">
      <c r="A32" s="284" t="s">
        <v>135</v>
      </c>
      <c r="B32" s="280">
        <v>96.4</v>
      </c>
      <c r="C32" s="280">
        <v>83.3</v>
      </c>
      <c r="D32" s="280">
        <v>109.4</v>
      </c>
      <c r="E32" s="391">
        <v>212</v>
      </c>
      <c r="F32" s="280">
        <v>123.4</v>
      </c>
      <c r="G32" s="280">
        <v>99.6</v>
      </c>
      <c r="H32" s="280">
        <v>147.1</v>
      </c>
      <c r="I32" s="391">
        <v>112</v>
      </c>
      <c r="J32" s="280">
        <v>77.900000000000006</v>
      </c>
      <c r="K32" s="280">
        <v>62.6</v>
      </c>
      <c r="L32" s="280">
        <v>93.1</v>
      </c>
      <c r="M32" s="391">
        <v>100</v>
      </c>
      <c r="N32" s="68"/>
    </row>
    <row r="33" spans="1:14" ht="13.5" customHeight="1" x14ac:dyDescent="0.2">
      <c r="A33" s="284" t="s">
        <v>136</v>
      </c>
      <c r="B33" s="280">
        <v>37.299999999999997</v>
      </c>
      <c r="C33" s="280">
        <v>16.8</v>
      </c>
      <c r="D33" s="280">
        <v>57.7</v>
      </c>
      <c r="E33" s="391">
        <v>13</v>
      </c>
      <c r="F33" s="432" t="s">
        <v>3013</v>
      </c>
      <c r="G33" s="432" t="s">
        <v>3013</v>
      </c>
      <c r="H33" s="432" t="s">
        <v>3013</v>
      </c>
      <c r="I33" s="391">
        <v>5</v>
      </c>
      <c r="J33" s="432" t="s">
        <v>3013</v>
      </c>
      <c r="K33" s="432" t="s">
        <v>3013</v>
      </c>
      <c r="L33" s="432" t="s">
        <v>3013</v>
      </c>
      <c r="M33" s="391">
        <v>8</v>
      </c>
      <c r="N33" s="68"/>
    </row>
    <row r="34" spans="1:14" ht="13.5" customHeight="1" x14ac:dyDescent="0.2">
      <c r="A34" s="284" t="s">
        <v>137</v>
      </c>
      <c r="B34" s="280">
        <v>155.80000000000001</v>
      </c>
      <c r="C34" s="280">
        <v>139.69999999999999</v>
      </c>
      <c r="D34" s="280">
        <v>171.9</v>
      </c>
      <c r="E34" s="391">
        <v>359</v>
      </c>
      <c r="F34" s="280">
        <v>202.4</v>
      </c>
      <c r="G34" s="280">
        <v>173.4</v>
      </c>
      <c r="H34" s="280">
        <v>231.5</v>
      </c>
      <c r="I34" s="391">
        <v>191</v>
      </c>
      <c r="J34" s="280">
        <v>123.6</v>
      </c>
      <c r="K34" s="280">
        <v>104.8</v>
      </c>
      <c r="L34" s="280">
        <v>142.30000000000001</v>
      </c>
      <c r="M34" s="391">
        <v>168</v>
      </c>
      <c r="N34" s="68"/>
    </row>
    <row r="35" spans="1:14" ht="13.5" customHeight="1" x14ac:dyDescent="0.2">
      <c r="A35" s="284" t="s">
        <v>138</v>
      </c>
      <c r="B35" s="280">
        <v>198.6</v>
      </c>
      <c r="C35" s="280">
        <v>186.2</v>
      </c>
      <c r="D35" s="280">
        <v>211.1</v>
      </c>
      <c r="E35" s="391">
        <v>980</v>
      </c>
      <c r="F35" s="280">
        <v>255.1</v>
      </c>
      <c r="G35" s="280">
        <v>232.2</v>
      </c>
      <c r="H35" s="280">
        <v>277.89999999999998</v>
      </c>
      <c r="I35" s="391">
        <v>509</v>
      </c>
      <c r="J35" s="280">
        <v>161.80000000000001</v>
      </c>
      <c r="K35" s="280">
        <v>147.19999999999999</v>
      </c>
      <c r="L35" s="280">
        <v>176.3</v>
      </c>
      <c r="M35" s="391">
        <v>471</v>
      </c>
      <c r="N35" s="68"/>
    </row>
    <row r="36" spans="1:14" ht="13.5" customHeight="1" x14ac:dyDescent="0.2">
      <c r="A36" s="284" t="s">
        <v>139</v>
      </c>
      <c r="B36" s="280">
        <v>133.1</v>
      </c>
      <c r="C36" s="280">
        <v>114.6</v>
      </c>
      <c r="D36" s="280">
        <v>151.5</v>
      </c>
      <c r="E36" s="391">
        <v>200</v>
      </c>
      <c r="F36" s="280">
        <v>164.8</v>
      </c>
      <c r="G36" s="280">
        <v>131.5</v>
      </c>
      <c r="H36" s="280">
        <v>198.1</v>
      </c>
      <c r="I36" s="391">
        <v>101</v>
      </c>
      <c r="J36" s="280">
        <v>113.8</v>
      </c>
      <c r="K36" s="280">
        <v>91.4</v>
      </c>
      <c r="L36" s="280">
        <v>136.19999999999999</v>
      </c>
      <c r="M36" s="391">
        <v>99</v>
      </c>
      <c r="N36" s="68"/>
    </row>
    <row r="37" spans="1:14" ht="13.5" customHeight="1" x14ac:dyDescent="0.2">
      <c r="A37" s="284" t="s">
        <v>140</v>
      </c>
      <c r="B37" s="280">
        <v>233.4</v>
      </c>
      <c r="C37" s="280">
        <v>206.9</v>
      </c>
      <c r="D37" s="280">
        <v>259.89999999999998</v>
      </c>
      <c r="E37" s="391">
        <v>303</v>
      </c>
      <c r="F37" s="280">
        <v>270.60000000000002</v>
      </c>
      <c r="G37" s="280">
        <v>225.4</v>
      </c>
      <c r="H37" s="280">
        <v>315.8</v>
      </c>
      <c r="I37" s="391">
        <v>145</v>
      </c>
      <c r="J37" s="280">
        <v>207.6</v>
      </c>
      <c r="K37" s="280">
        <v>175.2</v>
      </c>
      <c r="L37" s="280">
        <v>240</v>
      </c>
      <c r="M37" s="391">
        <v>158</v>
      </c>
      <c r="N37" s="68"/>
    </row>
    <row r="38" spans="1:14" ht="13.5" customHeight="1" x14ac:dyDescent="0.2">
      <c r="A38" s="285" t="s">
        <v>141</v>
      </c>
      <c r="B38" s="281">
        <v>166.2</v>
      </c>
      <c r="C38" s="282">
        <v>149.5</v>
      </c>
      <c r="D38" s="282">
        <v>183</v>
      </c>
      <c r="E38" s="392">
        <v>389</v>
      </c>
      <c r="F38" s="282">
        <v>193.9</v>
      </c>
      <c r="G38" s="282">
        <v>165.9</v>
      </c>
      <c r="H38" s="282">
        <v>221.9</v>
      </c>
      <c r="I38" s="392">
        <v>200</v>
      </c>
      <c r="J38" s="282">
        <v>143.6</v>
      </c>
      <c r="K38" s="282">
        <v>123.1</v>
      </c>
      <c r="L38" s="282">
        <v>164.1</v>
      </c>
      <c r="M38" s="392">
        <v>189</v>
      </c>
      <c r="N38" s="68"/>
    </row>
    <row r="39" spans="1:14" ht="13.5" customHeight="1" x14ac:dyDescent="0.2">
      <c r="A39" s="42"/>
      <c r="B39" s="42"/>
      <c r="C39" s="42"/>
      <c r="D39" s="42"/>
      <c r="E39" s="318"/>
      <c r="F39" s="42"/>
      <c r="G39" s="42"/>
      <c r="H39" s="42"/>
      <c r="I39" s="318"/>
      <c r="J39" s="42"/>
      <c r="K39" s="42"/>
      <c r="L39" s="42"/>
      <c r="M39" s="318"/>
      <c r="N39" s="68"/>
    </row>
    <row r="40" spans="1:14" ht="13.5" customHeight="1" x14ac:dyDescent="0.2">
      <c r="A40" s="593" t="s">
        <v>66</v>
      </c>
      <c r="B40" s="571" t="s">
        <v>27</v>
      </c>
      <c r="C40" s="572"/>
      <c r="D40" s="572"/>
      <c r="E40" s="573"/>
      <c r="F40" s="571"/>
      <c r="G40" s="572"/>
      <c r="H40" s="572"/>
      <c r="I40" s="572"/>
      <c r="J40" s="571"/>
      <c r="K40" s="572"/>
      <c r="L40" s="572"/>
      <c r="M40" s="573"/>
      <c r="N40" s="68"/>
    </row>
    <row r="41" spans="1:14" ht="13.5" customHeight="1" x14ac:dyDescent="0.2">
      <c r="A41" s="594"/>
      <c r="B41" s="595"/>
      <c r="C41" s="596"/>
      <c r="D41" s="596"/>
      <c r="E41" s="597"/>
      <c r="F41" s="595" t="s">
        <v>3</v>
      </c>
      <c r="G41" s="596"/>
      <c r="H41" s="596"/>
      <c r="I41" s="596"/>
      <c r="J41" s="595" t="s">
        <v>2</v>
      </c>
      <c r="K41" s="596"/>
      <c r="L41" s="596"/>
      <c r="M41" s="597"/>
      <c r="N41" s="68"/>
    </row>
    <row r="42" spans="1:14" ht="13.5" customHeight="1" x14ac:dyDescent="0.2">
      <c r="A42" s="589" t="s">
        <v>114</v>
      </c>
      <c r="B42" s="580" t="s">
        <v>29</v>
      </c>
      <c r="C42" s="574" t="s">
        <v>28</v>
      </c>
      <c r="D42" s="574" t="s">
        <v>30</v>
      </c>
      <c r="E42" s="601" t="s">
        <v>31</v>
      </c>
      <c r="F42" s="580" t="s">
        <v>29</v>
      </c>
      <c r="G42" s="574" t="s">
        <v>28</v>
      </c>
      <c r="H42" s="574" t="s">
        <v>30</v>
      </c>
      <c r="I42" s="601" t="s">
        <v>31</v>
      </c>
      <c r="J42" s="580" t="s">
        <v>29</v>
      </c>
      <c r="K42" s="574" t="s">
        <v>28</v>
      </c>
      <c r="L42" s="574" t="s">
        <v>30</v>
      </c>
      <c r="M42" s="583" t="s">
        <v>31</v>
      </c>
      <c r="N42" s="68"/>
    </row>
    <row r="43" spans="1:14" ht="13.5" customHeight="1" x14ac:dyDescent="0.2">
      <c r="A43" s="589"/>
      <c r="B43" s="581"/>
      <c r="C43" s="575"/>
      <c r="D43" s="575"/>
      <c r="E43" s="586"/>
      <c r="F43" s="581"/>
      <c r="G43" s="575"/>
      <c r="H43" s="575"/>
      <c r="I43" s="586"/>
      <c r="J43" s="581"/>
      <c r="K43" s="575"/>
      <c r="L43" s="575"/>
      <c r="M43" s="584"/>
      <c r="N43" s="68"/>
    </row>
    <row r="44" spans="1:14" ht="13.5" customHeight="1" x14ac:dyDescent="0.2">
      <c r="A44" s="590"/>
      <c r="B44" s="582"/>
      <c r="C44" s="576"/>
      <c r="D44" s="576"/>
      <c r="E44" s="587"/>
      <c r="F44" s="582"/>
      <c r="G44" s="576"/>
      <c r="H44" s="576"/>
      <c r="I44" s="587"/>
      <c r="J44" s="582"/>
      <c r="K44" s="576"/>
      <c r="L44" s="576"/>
      <c r="M44" s="585"/>
      <c r="N44" s="68"/>
    </row>
    <row r="45" spans="1:14" ht="13.5" customHeight="1" x14ac:dyDescent="0.2">
      <c r="A45" s="266" t="s">
        <v>115</v>
      </c>
      <c r="B45" s="286">
        <v>111.3</v>
      </c>
      <c r="C45" s="280">
        <v>99.4</v>
      </c>
      <c r="D45" s="280">
        <v>123.3</v>
      </c>
      <c r="E45" s="391">
        <v>331</v>
      </c>
      <c r="F45" s="286">
        <v>148.9</v>
      </c>
      <c r="G45" s="280">
        <v>126.3</v>
      </c>
      <c r="H45" s="280">
        <v>171.4</v>
      </c>
      <c r="I45" s="391">
        <v>174</v>
      </c>
      <c r="J45" s="286">
        <v>85.7</v>
      </c>
      <c r="K45" s="280">
        <v>72.3</v>
      </c>
      <c r="L45" s="280">
        <v>99.1</v>
      </c>
      <c r="M45" s="391">
        <v>157</v>
      </c>
      <c r="N45" s="68"/>
    </row>
    <row r="46" spans="1:14" ht="13.5" customHeight="1" x14ac:dyDescent="0.2">
      <c r="A46" s="266" t="s">
        <v>116</v>
      </c>
      <c r="B46" s="279">
        <v>70.7</v>
      </c>
      <c r="C46" s="280">
        <v>62.4</v>
      </c>
      <c r="D46" s="280">
        <v>79</v>
      </c>
      <c r="E46" s="391">
        <v>281</v>
      </c>
      <c r="F46" s="279">
        <v>89.6</v>
      </c>
      <c r="G46" s="280">
        <v>74.8</v>
      </c>
      <c r="H46" s="280">
        <v>104.3</v>
      </c>
      <c r="I46" s="391">
        <v>152</v>
      </c>
      <c r="J46" s="279">
        <v>57.1</v>
      </c>
      <c r="K46" s="280">
        <v>47.2</v>
      </c>
      <c r="L46" s="280">
        <v>66.900000000000006</v>
      </c>
      <c r="M46" s="391">
        <v>129</v>
      </c>
      <c r="N46" s="68"/>
    </row>
    <row r="47" spans="1:14" ht="13.5" customHeight="1" x14ac:dyDescent="0.2">
      <c r="A47" s="266" t="s">
        <v>117</v>
      </c>
      <c r="B47" s="279">
        <v>82.6</v>
      </c>
      <c r="C47" s="280">
        <v>70.7</v>
      </c>
      <c r="D47" s="280">
        <v>94.6</v>
      </c>
      <c r="E47" s="391">
        <v>185</v>
      </c>
      <c r="F47" s="279">
        <v>103.9</v>
      </c>
      <c r="G47" s="280">
        <v>83</v>
      </c>
      <c r="H47" s="280">
        <v>124.8</v>
      </c>
      <c r="I47" s="391">
        <v>98</v>
      </c>
      <c r="J47" s="279">
        <v>66.7</v>
      </c>
      <c r="K47" s="280">
        <v>52.5</v>
      </c>
      <c r="L47" s="280">
        <v>80.8</v>
      </c>
      <c r="M47" s="391">
        <v>87</v>
      </c>
      <c r="N47" s="68"/>
    </row>
    <row r="48" spans="1:14" ht="13.5" customHeight="1" x14ac:dyDescent="0.2">
      <c r="A48" s="266" t="s">
        <v>143</v>
      </c>
      <c r="B48" s="279">
        <v>68.3</v>
      </c>
      <c r="C48" s="280">
        <v>55.9</v>
      </c>
      <c r="D48" s="280">
        <v>80.7</v>
      </c>
      <c r="E48" s="391">
        <v>119</v>
      </c>
      <c r="F48" s="279">
        <v>93.9</v>
      </c>
      <c r="G48" s="280">
        <v>71.3</v>
      </c>
      <c r="H48" s="280">
        <v>116.6</v>
      </c>
      <c r="I48" s="391">
        <v>70</v>
      </c>
      <c r="J48" s="279">
        <v>49.4</v>
      </c>
      <c r="K48" s="280">
        <v>35.299999999999997</v>
      </c>
      <c r="L48" s="280">
        <v>63.4</v>
      </c>
      <c r="M48" s="391">
        <v>49</v>
      </c>
      <c r="N48" s="68"/>
    </row>
    <row r="49" spans="1:14" ht="13.5" customHeight="1" x14ac:dyDescent="0.2">
      <c r="A49" s="266" t="s">
        <v>118</v>
      </c>
      <c r="B49" s="279">
        <v>122.8</v>
      </c>
      <c r="C49" s="280">
        <v>114.5</v>
      </c>
      <c r="D49" s="280">
        <v>131</v>
      </c>
      <c r="E49" s="391">
        <v>844</v>
      </c>
      <c r="F49" s="279">
        <v>151.80000000000001</v>
      </c>
      <c r="G49" s="280">
        <v>137.1</v>
      </c>
      <c r="H49" s="280">
        <v>166.5</v>
      </c>
      <c r="I49" s="391">
        <v>418</v>
      </c>
      <c r="J49" s="279">
        <v>100.6</v>
      </c>
      <c r="K49" s="280">
        <v>91</v>
      </c>
      <c r="L49" s="280">
        <v>110.2</v>
      </c>
      <c r="M49" s="391">
        <v>426</v>
      </c>
      <c r="N49" s="68"/>
    </row>
    <row r="50" spans="1:14" ht="13.5" customHeight="1" x14ac:dyDescent="0.2">
      <c r="A50" s="266" t="s">
        <v>119</v>
      </c>
      <c r="B50" s="279">
        <v>156.6</v>
      </c>
      <c r="C50" s="280">
        <v>128.6</v>
      </c>
      <c r="D50" s="280">
        <v>184.6</v>
      </c>
      <c r="E50" s="391">
        <v>122</v>
      </c>
      <c r="F50" s="279">
        <v>163.30000000000001</v>
      </c>
      <c r="G50" s="280">
        <v>119.7</v>
      </c>
      <c r="H50" s="280">
        <v>206.8</v>
      </c>
      <c r="I50" s="391">
        <v>57</v>
      </c>
      <c r="J50" s="279">
        <v>149.30000000000001</v>
      </c>
      <c r="K50" s="280">
        <v>113.2</v>
      </c>
      <c r="L50" s="280">
        <v>185.5</v>
      </c>
      <c r="M50" s="391">
        <v>65</v>
      </c>
      <c r="N50" s="68"/>
    </row>
    <row r="51" spans="1:14" ht="13.5" customHeight="1" x14ac:dyDescent="0.2">
      <c r="A51" s="266" t="s">
        <v>144</v>
      </c>
      <c r="B51" s="279">
        <v>63.9</v>
      </c>
      <c r="C51" s="280">
        <v>54.8</v>
      </c>
      <c r="D51" s="280">
        <v>72.900000000000006</v>
      </c>
      <c r="E51" s="391">
        <v>195</v>
      </c>
      <c r="F51" s="279">
        <v>77.599999999999994</v>
      </c>
      <c r="G51" s="280">
        <v>62.5</v>
      </c>
      <c r="H51" s="280">
        <v>92.7</v>
      </c>
      <c r="I51" s="391">
        <v>106</v>
      </c>
      <c r="J51" s="279">
        <v>52</v>
      </c>
      <c r="K51" s="280">
        <v>41.1</v>
      </c>
      <c r="L51" s="280">
        <v>62.9</v>
      </c>
      <c r="M51" s="391">
        <v>89</v>
      </c>
      <c r="N51" s="68"/>
    </row>
    <row r="52" spans="1:14" ht="13.5" customHeight="1" x14ac:dyDescent="0.2">
      <c r="A52" s="266" t="s">
        <v>120</v>
      </c>
      <c r="B52" s="279">
        <v>165.9</v>
      </c>
      <c r="C52" s="280">
        <v>148.9</v>
      </c>
      <c r="D52" s="280">
        <v>183</v>
      </c>
      <c r="E52" s="391">
        <v>363</v>
      </c>
      <c r="F52" s="279">
        <v>226.5</v>
      </c>
      <c r="G52" s="280">
        <v>194.9</v>
      </c>
      <c r="H52" s="280">
        <v>258.10000000000002</v>
      </c>
      <c r="I52" s="391">
        <v>202</v>
      </c>
      <c r="J52" s="279">
        <v>123.2</v>
      </c>
      <c r="K52" s="280">
        <v>104</v>
      </c>
      <c r="L52" s="280">
        <v>142.4</v>
      </c>
      <c r="M52" s="391">
        <v>161</v>
      </c>
      <c r="N52" s="68"/>
    </row>
    <row r="53" spans="1:14" ht="13.5" customHeight="1" x14ac:dyDescent="0.2">
      <c r="A53" s="266" t="s">
        <v>121</v>
      </c>
      <c r="B53" s="279">
        <v>153.1</v>
      </c>
      <c r="C53" s="280">
        <v>135.6</v>
      </c>
      <c r="D53" s="280">
        <v>170.5</v>
      </c>
      <c r="E53" s="391">
        <v>299</v>
      </c>
      <c r="F53" s="279">
        <v>188.3</v>
      </c>
      <c r="G53" s="280">
        <v>158.19999999999999</v>
      </c>
      <c r="H53" s="280">
        <v>218.3</v>
      </c>
      <c r="I53" s="391">
        <v>161</v>
      </c>
      <c r="J53" s="279">
        <v>125.9</v>
      </c>
      <c r="K53" s="280">
        <v>104.9</v>
      </c>
      <c r="L53" s="280">
        <v>147</v>
      </c>
      <c r="M53" s="391">
        <v>138</v>
      </c>
      <c r="N53" s="68"/>
    </row>
    <row r="54" spans="1:14" ht="13.5" customHeight="1" x14ac:dyDescent="0.2">
      <c r="A54" s="266" t="s">
        <v>122</v>
      </c>
      <c r="B54" s="279">
        <v>130.6</v>
      </c>
      <c r="C54" s="280">
        <v>115.2</v>
      </c>
      <c r="D54" s="280">
        <v>146.1</v>
      </c>
      <c r="E54" s="391">
        <v>274</v>
      </c>
      <c r="F54" s="279">
        <v>153.19999999999999</v>
      </c>
      <c r="G54" s="280">
        <v>126.5</v>
      </c>
      <c r="H54" s="280">
        <v>179.8</v>
      </c>
      <c r="I54" s="391">
        <v>129</v>
      </c>
      <c r="J54" s="279">
        <v>114.9</v>
      </c>
      <c r="K54" s="280">
        <v>96.1</v>
      </c>
      <c r="L54" s="280">
        <v>133.6</v>
      </c>
      <c r="M54" s="391">
        <v>145</v>
      </c>
      <c r="N54" s="68"/>
    </row>
    <row r="55" spans="1:14" ht="13.5" customHeight="1" x14ac:dyDescent="0.2">
      <c r="A55" s="266" t="s">
        <v>123</v>
      </c>
      <c r="B55" s="279">
        <v>92.3</v>
      </c>
      <c r="C55" s="280">
        <v>78.099999999999994</v>
      </c>
      <c r="D55" s="280">
        <v>106.5</v>
      </c>
      <c r="E55" s="391">
        <v>162</v>
      </c>
      <c r="F55" s="279">
        <v>103.4</v>
      </c>
      <c r="G55" s="280">
        <v>79.5</v>
      </c>
      <c r="H55" s="280">
        <v>127.3</v>
      </c>
      <c r="I55" s="391">
        <v>75</v>
      </c>
      <c r="J55" s="279">
        <v>84.1</v>
      </c>
      <c r="K55" s="280">
        <v>66.5</v>
      </c>
      <c r="L55" s="280">
        <v>101.8</v>
      </c>
      <c r="M55" s="391">
        <v>87</v>
      </c>
      <c r="N55" s="68"/>
    </row>
    <row r="56" spans="1:14" ht="13.5" customHeight="1" x14ac:dyDescent="0.2">
      <c r="A56" s="266" t="s">
        <v>124</v>
      </c>
      <c r="B56" s="279">
        <v>135.4</v>
      </c>
      <c r="C56" s="280">
        <v>117.9</v>
      </c>
      <c r="D56" s="280">
        <v>153</v>
      </c>
      <c r="E56" s="391">
        <v>228</v>
      </c>
      <c r="F56" s="279">
        <v>184.4</v>
      </c>
      <c r="G56" s="280">
        <v>151.30000000000001</v>
      </c>
      <c r="H56" s="280">
        <v>217.4</v>
      </c>
      <c r="I56" s="391">
        <v>120</v>
      </c>
      <c r="J56" s="279">
        <v>102.2</v>
      </c>
      <c r="K56" s="280">
        <v>82.8</v>
      </c>
      <c r="L56" s="280">
        <v>121.6</v>
      </c>
      <c r="M56" s="391">
        <v>108</v>
      </c>
      <c r="N56" s="68"/>
    </row>
    <row r="57" spans="1:14" ht="13.5" customHeight="1" x14ac:dyDescent="0.2">
      <c r="A57" s="266" t="s">
        <v>125</v>
      </c>
      <c r="B57" s="279">
        <v>145.6</v>
      </c>
      <c r="C57" s="280">
        <v>130.30000000000001</v>
      </c>
      <c r="D57" s="280">
        <v>161</v>
      </c>
      <c r="E57" s="391">
        <v>350</v>
      </c>
      <c r="F57" s="279">
        <v>162.19999999999999</v>
      </c>
      <c r="G57" s="280">
        <v>136.80000000000001</v>
      </c>
      <c r="H57" s="280">
        <v>187.7</v>
      </c>
      <c r="I57" s="391">
        <v>166</v>
      </c>
      <c r="J57" s="279">
        <v>132.80000000000001</v>
      </c>
      <c r="K57" s="280">
        <v>113.7</v>
      </c>
      <c r="L57" s="280">
        <v>152</v>
      </c>
      <c r="M57" s="391">
        <v>184</v>
      </c>
      <c r="N57" s="68"/>
    </row>
    <row r="58" spans="1:14" ht="13.5" customHeight="1" x14ac:dyDescent="0.2">
      <c r="A58" s="266" t="s">
        <v>126</v>
      </c>
      <c r="B58" s="279">
        <v>92.3</v>
      </c>
      <c r="C58" s="280">
        <v>84.7</v>
      </c>
      <c r="D58" s="280">
        <v>99.9</v>
      </c>
      <c r="E58" s="391">
        <v>566</v>
      </c>
      <c r="F58" s="279">
        <v>121.3</v>
      </c>
      <c r="G58" s="280">
        <v>107.7</v>
      </c>
      <c r="H58" s="280">
        <v>135</v>
      </c>
      <c r="I58" s="391">
        <v>315</v>
      </c>
      <c r="J58" s="279">
        <v>70.599999999999994</v>
      </c>
      <c r="K58" s="280">
        <v>61.9</v>
      </c>
      <c r="L58" s="280">
        <v>79.400000000000006</v>
      </c>
      <c r="M58" s="391">
        <v>251</v>
      </c>
      <c r="N58" s="68"/>
    </row>
    <row r="59" spans="1:14" ht="13.5" customHeight="1" x14ac:dyDescent="0.2">
      <c r="A59" s="266" t="s">
        <v>127</v>
      </c>
      <c r="B59" s="279">
        <v>233.3</v>
      </c>
      <c r="C59" s="280">
        <v>222.2</v>
      </c>
      <c r="D59" s="280">
        <v>244.5</v>
      </c>
      <c r="E59" s="391">
        <v>1678</v>
      </c>
      <c r="F59" s="279">
        <v>293.8</v>
      </c>
      <c r="G59" s="280">
        <v>273.10000000000002</v>
      </c>
      <c r="H59" s="280">
        <v>314.39999999999998</v>
      </c>
      <c r="I59" s="391">
        <v>827</v>
      </c>
      <c r="J59" s="279">
        <v>195</v>
      </c>
      <c r="K59" s="280">
        <v>181.8</v>
      </c>
      <c r="L59" s="280">
        <v>208.1</v>
      </c>
      <c r="M59" s="391">
        <v>851</v>
      </c>
      <c r="N59" s="68"/>
    </row>
    <row r="60" spans="1:14" ht="13.5" customHeight="1" x14ac:dyDescent="0.2">
      <c r="A60" s="266" t="s">
        <v>111</v>
      </c>
      <c r="B60" s="279">
        <v>38.5</v>
      </c>
      <c r="C60" s="280">
        <v>32.6</v>
      </c>
      <c r="D60" s="280">
        <v>44.4</v>
      </c>
      <c r="E60" s="391">
        <v>164</v>
      </c>
      <c r="F60" s="279">
        <v>38</v>
      </c>
      <c r="G60" s="280">
        <v>29.1</v>
      </c>
      <c r="H60" s="280">
        <v>46.9</v>
      </c>
      <c r="I60" s="391">
        <v>73</v>
      </c>
      <c r="J60" s="279">
        <v>37.9</v>
      </c>
      <c r="K60" s="280">
        <v>30.1</v>
      </c>
      <c r="L60" s="280">
        <v>45.7</v>
      </c>
      <c r="M60" s="391">
        <v>91</v>
      </c>
      <c r="N60" s="68"/>
    </row>
    <row r="61" spans="1:14" ht="13.5" customHeight="1" x14ac:dyDescent="0.2">
      <c r="A61" s="266" t="s">
        <v>128</v>
      </c>
      <c r="B61" s="279">
        <v>160.4</v>
      </c>
      <c r="C61" s="280">
        <v>139.1</v>
      </c>
      <c r="D61" s="280">
        <v>181.7</v>
      </c>
      <c r="E61" s="391">
        <v>217</v>
      </c>
      <c r="F61" s="279">
        <v>235.1</v>
      </c>
      <c r="G61" s="280">
        <v>193.4</v>
      </c>
      <c r="H61" s="280">
        <v>276.7</v>
      </c>
      <c r="I61" s="391">
        <v>126</v>
      </c>
      <c r="J61" s="279">
        <v>110.3</v>
      </c>
      <c r="K61" s="280">
        <v>87.6</v>
      </c>
      <c r="L61" s="280">
        <v>133</v>
      </c>
      <c r="M61" s="391">
        <v>91</v>
      </c>
      <c r="N61" s="68"/>
    </row>
    <row r="62" spans="1:14" ht="13.5" customHeight="1" x14ac:dyDescent="0.2">
      <c r="A62" s="266" t="s">
        <v>129</v>
      </c>
      <c r="B62" s="279">
        <v>166</v>
      </c>
      <c r="C62" s="280">
        <v>143.80000000000001</v>
      </c>
      <c r="D62" s="280">
        <v>188.2</v>
      </c>
      <c r="E62" s="391">
        <v>215</v>
      </c>
      <c r="F62" s="279">
        <v>174</v>
      </c>
      <c r="G62" s="280">
        <v>139.1</v>
      </c>
      <c r="H62" s="280">
        <v>209</v>
      </c>
      <c r="I62" s="391">
        <v>99</v>
      </c>
      <c r="J62" s="279">
        <v>155.6</v>
      </c>
      <c r="K62" s="280">
        <v>127.5</v>
      </c>
      <c r="L62" s="280">
        <v>183.6</v>
      </c>
      <c r="M62" s="391">
        <v>116</v>
      </c>
      <c r="N62" s="68"/>
    </row>
    <row r="63" spans="1:14" ht="13.5" customHeight="1" x14ac:dyDescent="0.2">
      <c r="A63" s="266" t="s">
        <v>130</v>
      </c>
      <c r="B63" s="279">
        <v>29.4</v>
      </c>
      <c r="C63" s="280">
        <v>21.2</v>
      </c>
      <c r="D63" s="280">
        <v>37.6</v>
      </c>
      <c r="E63" s="391">
        <v>50</v>
      </c>
      <c r="F63" s="279">
        <v>37</v>
      </c>
      <c r="G63" s="280">
        <v>23.1</v>
      </c>
      <c r="H63" s="280">
        <v>50.9</v>
      </c>
      <c r="I63" s="391">
        <v>28</v>
      </c>
      <c r="J63" s="279">
        <v>22.8</v>
      </c>
      <c r="K63" s="280">
        <v>13.2</v>
      </c>
      <c r="L63" s="280">
        <v>32.4</v>
      </c>
      <c r="M63" s="391">
        <v>22</v>
      </c>
      <c r="N63" s="68"/>
    </row>
    <row r="64" spans="1:14" ht="13.5" customHeight="1" x14ac:dyDescent="0.2">
      <c r="A64" s="284" t="s">
        <v>142</v>
      </c>
      <c r="B64" s="292">
        <v>24.1</v>
      </c>
      <c r="C64" s="292">
        <v>11.5</v>
      </c>
      <c r="D64" s="292">
        <v>36.799999999999997</v>
      </c>
      <c r="E64" s="391">
        <v>14</v>
      </c>
      <c r="F64" s="432" t="s">
        <v>3013</v>
      </c>
      <c r="G64" s="432" t="s">
        <v>3013</v>
      </c>
      <c r="H64" s="432" t="s">
        <v>3013</v>
      </c>
      <c r="I64" s="391">
        <v>5</v>
      </c>
      <c r="J64" s="432" t="s">
        <v>3013</v>
      </c>
      <c r="K64" s="432" t="s">
        <v>3013</v>
      </c>
      <c r="L64" s="432" t="s">
        <v>3013</v>
      </c>
      <c r="M64" s="391">
        <v>9</v>
      </c>
      <c r="N64" s="68"/>
    </row>
    <row r="65" spans="1:14" ht="13.5" customHeight="1" x14ac:dyDescent="0.2">
      <c r="A65" s="284" t="s">
        <v>131</v>
      </c>
      <c r="B65" s="280">
        <v>155.19999999999999</v>
      </c>
      <c r="C65" s="280">
        <v>139.1</v>
      </c>
      <c r="D65" s="280">
        <v>171.3</v>
      </c>
      <c r="E65" s="391">
        <v>362</v>
      </c>
      <c r="F65" s="280">
        <v>196.2</v>
      </c>
      <c r="G65" s="280">
        <v>167.6</v>
      </c>
      <c r="H65" s="280">
        <v>224.8</v>
      </c>
      <c r="I65" s="391">
        <v>195</v>
      </c>
      <c r="J65" s="280">
        <v>122.6</v>
      </c>
      <c r="K65" s="280">
        <v>104.1</v>
      </c>
      <c r="L65" s="280">
        <v>141.1</v>
      </c>
      <c r="M65" s="391">
        <v>167</v>
      </c>
      <c r="N65" s="68"/>
    </row>
    <row r="66" spans="1:14" ht="13.5" customHeight="1" x14ac:dyDescent="0.2">
      <c r="A66" s="284" t="s">
        <v>132</v>
      </c>
      <c r="B66" s="280">
        <v>194.9</v>
      </c>
      <c r="C66" s="280">
        <v>181.8</v>
      </c>
      <c r="D66" s="280">
        <v>208</v>
      </c>
      <c r="E66" s="391">
        <v>886</v>
      </c>
      <c r="F66" s="280">
        <v>251.1</v>
      </c>
      <c r="G66" s="280">
        <v>227.5</v>
      </c>
      <c r="H66" s="280">
        <v>274.60000000000002</v>
      </c>
      <c r="I66" s="391">
        <v>487</v>
      </c>
      <c r="J66" s="280">
        <v>152.69999999999999</v>
      </c>
      <c r="K66" s="280">
        <v>137.6</v>
      </c>
      <c r="L66" s="280">
        <v>167.8</v>
      </c>
      <c r="M66" s="391">
        <v>399</v>
      </c>
      <c r="N66" s="68"/>
    </row>
    <row r="67" spans="1:14" ht="13.5" customHeight="1" x14ac:dyDescent="0.2">
      <c r="A67" s="284" t="s">
        <v>133</v>
      </c>
      <c r="B67" s="432" t="s">
        <v>3013</v>
      </c>
      <c r="C67" s="432" t="s">
        <v>3013</v>
      </c>
      <c r="D67" s="432" t="s">
        <v>3013</v>
      </c>
      <c r="E67" s="391">
        <v>6</v>
      </c>
      <c r="F67" s="432" t="s">
        <v>3013</v>
      </c>
      <c r="G67" s="432" t="s">
        <v>3013</v>
      </c>
      <c r="H67" s="432" t="s">
        <v>3013</v>
      </c>
      <c r="I67" s="391">
        <v>3</v>
      </c>
      <c r="J67" s="432" t="s">
        <v>3013</v>
      </c>
      <c r="K67" s="432" t="s">
        <v>3013</v>
      </c>
      <c r="L67" s="432" t="s">
        <v>3013</v>
      </c>
      <c r="M67" s="391">
        <v>3</v>
      </c>
      <c r="N67" s="68"/>
    </row>
    <row r="68" spans="1:14" ht="13.5" customHeight="1" x14ac:dyDescent="0.2">
      <c r="A68" s="266" t="s">
        <v>145</v>
      </c>
      <c r="B68" s="279">
        <v>89.9</v>
      </c>
      <c r="C68" s="280">
        <v>79.2</v>
      </c>
      <c r="D68" s="280">
        <v>100.6</v>
      </c>
      <c r="E68" s="391">
        <v>272</v>
      </c>
      <c r="F68" s="280">
        <v>106.1</v>
      </c>
      <c r="G68" s="280">
        <v>88.5</v>
      </c>
      <c r="H68" s="280">
        <v>123.7</v>
      </c>
      <c r="I68" s="391">
        <v>141</v>
      </c>
      <c r="J68" s="280">
        <v>75.5</v>
      </c>
      <c r="K68" s="280">
        <v>62.4</v>
      </c>
      <c r="L68" s="280">
        <v>88.6</v>
      </c>
      <c r="M68" s="391">
        <v>131</v>
      </c>
      <c r="N68" s="68"/>
    </row>
    <row r="69" spans="1:14" ht="13.5" customHeight="1" x14ac:dyDescent="0.2">
      <c r="A69" s="266" t="s">
        <v>134</v>
      </c>
      <c r="B69" s="279">
        <v>191.3</v>
      </c>
      <c r="C69" s="280">
        <v>175</v>
      </c>
      <c r="D69" s="280">
        <v>207.6</v>
      </c>
      <c r="E69" s="391">
        <v>529</v>
      </c>
      <c r="F69" s="280">
        <v>255</v>
      </c>
      <c r="G69" s="280">
        <v>225.6</v>
      </c>
      <c r="H69" s="280">
        <v>284.3</v>
      </c>
      <c r="I69" s="391">
        <v>296</v>
      </c>
      <c r="J69" s="280">
        <v>144.69999999999999</v>
      </c>
      <c r="K69" s="280">
        <v>126.2</v>
      </c>
      <c r="L69" s="280">
        <v>163.19999999999999</v>
      </c>
      <c r="M69" s="391">
        <v>233</v>
      </c>
      <c r="N69" s="68"/>
    </row>
    <row r="70" spans="1:14" ht="13.5" customHeight="1" x14ac:dyDescent="0.2">
      <c r="A70" s="266" t="s">
        <v>135</v>
      </c>
      <c r="B70" s="279">
        <v>84.1</v>
      </c>
      <c r="C70" s="280">
        <v>71.8</v>
      </c>
      <c r="D70" s="280">
        <v>96.3</v>
      </c>
      <c r="E70" s="391">
        <v>184</v>
      </c>
      <c r="F70" s="280">
        <v>107.5</v>
      </c>
      <c r="G70" s="280">
        <v>85.2</v>
      </c>
      <c r="H70" s="280">
        <v>129.80000000000001</v>
      </c>
      <c r="I70" s="391">
        <v>97</v>
      </c>
      <c r="J70" s="280">
        <v>68.2</v>
      </c>
      <c r="K70" s="280">
        <v>53.9</v>
      </c>
      <c r="L70" s="280">
        <v>82.5</v>
      </c>
      <c r="M70" s="391">
        <v>87</v>
      </c>
      <c r="N70" s="68"/>
    </row>
    <row r="71" spans="1:14" ht="13.5" customHeight="1" x14ac:dyDescent="0.2">
      <c r="A71" s="266" t="s">
        <v>136</v>
      </c>
      <c r="B71" s="279">
        <v>34.700000000000003</v>
      </c>
      <c r="C71" s="280">
        <v>14.9</v>
      </c>
      <c r="D71" s="280">
        <v>54.6</v>
      </c>
      <c r="E71" s="391">
        <v>12</v>
      </c>
      <c r="F71" s="432" t="s">
        <v>3013</v>
      </c>
      <c r="G71" s="432" t="s">
        <v>3013</v>
      </c>
      <c r="H71" s="432" t="s">
        <v>3013</v>
      </c>
      <c r="I71" s="391">
        <v>4</v>
      </c>
      <c r="J71" s="432" t="s">
        <v>3013</v>
      </c>
      <c r="K71" s="432" t="s">
        <v>3013</v>
      </c>
      <c r="L71" s="432" t="s">
        <v>3013</v>
      </c>
      <c r="M71" s="391">
        <v>8</v>
      </c>
      <c r="N71" s="68"/>
    </row>
    <row r="72" spans="1:14" ht="13.5" customHeight="1" x14ac:dyDescent="0.2">
      <c r="A72" s="266" t="s">
        <v>137</v>
      </c>
      <c r="B72" s="279">
        <v>133.6</v>
      </c>
      <c r="C72" s="280">
        <v>118.6</v>
      </c>
      <c r="D72" s="280">
        <v>148.5</v>
      </c>
      <c r="E72" s="391">
        <v>307</v>
      </c>
      <c r="F72" s="279">
        <v>179.9</v>
      </c>
      <c r="G72" s="280">
        <v>152.4</v>
      </c>
      <c r="H72" s="280">
        <v>207.4</v>
      </c>
      <c r="I72" s="391">
        <v>168</v>
      </c>
      <c r="J72" s="279">
        <v>101.9</v>
      </c>
      <c r="K72" s="280">
        <v>84.9</v>
      </c>
      <c r="L72" s="280">
        <v>118.9</v>
      </c>
      <c r="M72" s="391">
        <v>139</v>
      </c>
      <c r="N72" s="68"/>
    </row>
    <row r="73" spans="1:14" ht="13.5" customHeight="1" x14ac:dyDescent="0.2">
      <c r="A73" s="266" t="s">
        <v>138</v>
      </c>
      <c r="B73" s="279">
        <v>174.7</v>
      </c>
      <c r="C73" s="280">
        <v>163</v>
      </c>
      <c r="D73" s="280">
        <v>186.4</v>
      </c>
      <c r="E73" s="391">
        <v>860</v>
      </c>
      <c r="F73" s="279">
        <v>228.9</v>
      </c>
      <c r="G73" s="280">
        <v>207.3</v>
      </c>
      <c r="H73" s="280">
        <v>250.6</v>
      </c>
      <c r="I73" s="391">
        <v>458</v>
      </c>
      <c r="J73" s="279">
        <v>138.4</v>
      </c>
      <c r="K73" s="280">
        <v>124.9</v>
      </c>
      <c r="L73" s="280">
        <v>151.80000000000001</v>
      </c>
      <c r="M73" s="391">
        <v>402</v>
      </c>
      <c r="N73" s="68"/>
    </row>
    <row r="74" spans="1:14" ht="13.5" customHeight="1" x14ac:dyDescent="0.2">
      <c r="A74" s="266" t="s">
        <v>139</v>
      </c>
      <c r="B74" s="279">
        <v>118.5</v>
      </c>
      <c r="C74" s="280">
        <v>101</v>
      </c>
      <c r="D74" s="280">
        <v>136</v>
      </c>
      <c r="E74" s="391">
        <v>177</v>
      </c>
      <c r="F74" s="279">
        <v>150.19999999999999</v>
      </c>
      <c r="G74" s="280">
        <v>118</v>
      </c>
      <c r="H74" s="280">
        <v>182.3</v>
      </c>
      <c r="I74" s="391">
        <v>90</v>
      </c>
      <c r="J74" s="279">
        <v>99.7</v>
      </c>
      <c r="K74" s="280">
        <v>78.8</v>
      </c>
      <c r="L74" s="280">
        <v>120.7</v>
      </c>
      <c r="M74" s="391">
        <v>87</v>
      </c>
      <c r="N74" s="68"/>
    </row>
    <row r="75" spans="1:14" ht="13.5" customHeight="1" x14ac:dyDescent="0.2">
      <c r="A75" s="266" t="s">
        <v>140</v>
      </c>
      <c r="B75" s="279">
        <v>209.4</v>
      </c>
      <c r="C75" s="280">
        <v>184.3</v>
      </c>
      <c r="D75" s="280">
        <v>234.5</v>
      </c>
      <c r="E75" s="391">
        <v>272</v>
      </c>
      <c r="F75" s="279">
        <v>254.4</v>
      </c>
      <c r="G75" s="280">
        <v>210.4</v>
      </c>
      <c r="H75" s="280">
        <v>298.3</v>
      </c>
      <c r="I75" s="391">
        <v>136</v>
      </c>
      <c r="J75" s="279">
        <v>179.2</v>
      </c>
      <c r="K75" s="280">
        <v>149</v>
      </c>
      <c r="L75" s="280">
        <v>209.3</v>
      </c>
      <c r="M75" s="391">
        <v>136</v>
      </c>
      <c r="N75" s="68"/>
    </row>
    <row r="76" spans="1:14" ht="13.5" customHeight="1" x14ac:dyDescent="0.2">
      <c r="A76" s="267" t="s">
        <v>141</v>
      </c>
      <c r="B76" s="281">
        <v>144.6</v>
      </c>
      <c r="C76" s="282">
        <v>129</v>
      </c>
      <c r="D76" s="282">
        <v>160.30000000000001</v>
      </c>
      <c r="E76" s="392">
        <v>338</v>
      </c>
      <c r="F76" s="281">
        <v>168.4</v>
      </c>
      <c r="G76" s="282">
        <v>142.30000000000001</v>
      </c>
      <c r="H76" s="282">
        <v>194.6</v>
      </c>
      <c r="I76" s="392">
        <v>174</v>
      </c>
      <c r="J76" s="281">
        <v>124.9</v>
      </c>
      <c r="K76" s="282">
        <v>105.7</v>
      </c>
      <c r="L76" s="282">
        <v>144</v>
      </c>
      <c r="M76" s="392">
        <v>164</v>
      </c>
      <c r="N76" s="68"/>
    </row>
    <row r="77" spans="1:14" ht="13.5" customHeight="1" x14ac:dyDescent="0.2">
      <c r="A77" s="42"/>
      <c r="B77" s="42"/>
      <c r="C77" s="42"/>
      <c r="D77" s="42"/>
      <c r="E77" s="318"/>
      <c r="F77" s="42"/>
      <c r="G77" s="42"/>
      <c r="H77" s="42"/>
      <c r="I77" s="318"/>
      <c r="J77" s="42"/>
      <c r="K77" s="42"/>
      <c r="L77" s="42"/>
      <c r="M77" s="318"/>
      <c r="N77" s="68"/>
    </row>
    <row r="78" spans="1:14" ht="13.5" customHeight="1" x14ac:dyDescent="0.2">
      <c r="A78" s="265" t="s">
        <v>67</v>
      </c>
      <c r="B78" s="598" t="s">
        <v>27</v>
      </c>
      <c r="C78" s="599"/>
      <c r="D78" s="599"/>
      <c r="E78" s="599"/>
      <c r="F78" s="598" t="s">
        <v>3</v>
      </c>
      <c r="G78" s="599"/>
      <c r="H78" s="599"/>
      <c r="I78" s="599"/>
      <c r="J78" s="598" t="s">
        <v>2</v>
      </c>
      <c r="K78" s="599"/>
      <c r="L78" s="599"/>
      <c r="M78" s="600"/>
      <c r="N78" s="68"/>
    </row>
    <row r="79" spans="1:14" ht="13.5" customHeight="1" x14ac:dyDescent="0.2">
      <c r="A79" s="589" t="s">
        <v>114</v>
      </c>
      <c r="B79" s="580" t="s">
        <v>29</v>
      </c>
      <c r="C79" s="574" t="s">
        <v>28</v>
      </c>
      <c r="D79" s="574" t="s">
        <v>30</v>
      </c>
      <c r="E79" s="601" t="s">
        <v>31</v>
      </c>
      <c r="F79" s="580" t="s">
        <v>29</v>
      </c>
      <c r="G79" s="574" t="s">
        <v>28</v>
      </c>
      <c r="H79" s="574" t="s">
        <v>30</v>
      </c>
      <c r="I79" s="601" t="s">
        <v>31</v>
      </c>
      <c r="J79" s="580" t="s">
        <v>29</v>
      </c>
      <c r="K79" s="574" t="s">
        <v>28</v>
      </c>
      <c r="L79" s="574" t="s">
        <v>30</v>
      </c>
      <c r="M79" s="583" t="s">
        <v>31</v>
      </c>
      <c r="N79" s="68"/>
    </row>
    <row r="80" spans="1:14" ht="13.5" customHeight="1" x14ac:dyDescent="0.2">
      <c r="A80" s="589"/>
      <c r="B80" s="581"/>
      <c r="C80" s="575"/>
      <c r="D80" s="575"/>
      <c r="E80" s="586"/>
      <c r="F80" s="581"/>
      <c r="G80" s="575"/>
      <c r="H80" s="575"/>
      <c r="I80" s="586"/>
      <c r="J80" s="581"/>
      <c r="K80" s="575"/>
      <c r="L80" s="575"/>
      <c r="M80" s="584"/>
      <c r="N80" s="68"/>
    </row>
    <row r="81" spans="1:14" ht="13.5" customHeight="1" x14ac:dyDescent="0.2">
      <c r="A81" s="590"/>
      <c r="B81" s="582"/>
      <c r="C81" s="576"/>
      <c r="D81" s="576"/>
      <c r="E81" s="587"/>
      <c r="F81" s="582"/>
      <c r="G81" s="576"/>
      <c r="H81" s="576"/>
      <c r="I81" s="587"/>
      <c r="J81" s="582"/>
      <c r="K81" s="576"/>
      <c r="L81" s="576"/>
      <c r="M81" s="585"/>
      <c r="N81" s="68"/>
    </row>
    <row r="82" spans="1:14" ht="13.5" customHeight="1" x14ac:dyDescent="0.2">
      <c r="A82" s="266" t="s">
        <v>115</v>
      </c>
      <c r="B82" s="279">
        <v>1351</v>
      </c>
      <c r="C82" s="280">
        <v>1311.7</v>
      </c>
      <c r="D82" s="280">
        <v>1390.4</v>
      </c>
      <c r="E82" s="391">
        <v>4097</v>
      </c>
      <c r="F82" s="279">
        <v>1591.9</v>
      </c>
      <c r="G82" s="280">
        <v>1525.6</v>
      </c>
      <c r="H82" s="280">
        <v>1658.2</v>
      </c>
      <c r="I82" s="391">
        <v>2035</v>
      </c>
      <c r="J82" s="279">
        <v>1165.3</v>
      </c>
      <c r="K82" s="280">
        <v>1117.0999999999999</v>
      </c>
      <c r="L82" s="280">
        <v>1213.5999999999999</v>
      </c>
      <c r="M82" s="391">
        <v>2062</v>
      </c>
      <c r="N82" s="68"/>
    </row>
    <row r="83" spans="1:14" ht="13.5" customHeight="1" x14ac:dyDescent="0.2">
      <c r="A83" s="266" t="s">
        <v>116</v>
      </c>
      <c r="B83" s="279">
        <v>1206</v>
      </c>
      <c r="C83" s="280">
        <v>1173.8</v>
      </c>
      <c r="D83" s="280">
        <v>1238.2</v>
      </c>
      <c r="E83" s="391">
        <v>4839</v>
      </c>
      <c r="F83" s="279">
        <v>1398.9</v>
      </c>
      <c r="G83" s="280">
        <v>1346</v>
      </c>
      <c r="H83" s="280">
        <v>1451.8</v>
      </c>
      <c r="I83" s="391">
        <v>2445</v>
      </c>
      <c r="J83" s="279">
        <v>1055.7</v>
      </c>
      <c r="K83" s="280">
        <v>1015.5</v>
      </c>
      <c r="L83" s="280">
        <v>1095.9000000000001</v>
      </c>
      <c r="M83" s="391">
        <v>2394</v>
      </c>
      <c r="N83" s="68"/>
    </row>
    <row r="84" spans="1:14" ht="13.5" customHeight="1" x14ac:dyDescent="0.2">
      <c r="A84" s="266" t="s">
        <v>117</v>
      </c>
      <c r="B84" s="279">
        <v>1254.4000000000001</v>
      </c>
      <c r="C84" s="280">
        <v>1209.8</v>
      </c>
      <c r="D84" s="280">
        <v>1299</v>
      </c>
      <c r="E84" s="391">
        <v>2784</v>
      </c>
      <c r="F84" s="279">
        <v>1422.6</v>
      </c>
      <c r="G84" s="280">
        <v>1349.6</v>
      </c>
      <c r="H84" s="280">
        <v>1495.7</v>
      </c>
      <c r="I84" s="391">
        <v>1327</v>
      </c>
      <c r="J84" s="279">
        <v>1127.5999999999999</v>
      </c>
      <c r="K84" s="280">
        <v>1071.3</v>
      </c>
      <c r="L84" s="280">
        <v>1183.8</v>
      </c>
      <c r="M84" s="391">
        <v>1457</v>
      </c>
      <c r="N84" s="68"/>
    </row>
    <row r="85" spans="1:14" ht="13.5" customHeight="1" x14ac:dyDescent="0.2">
      <c r="A85" s="266" t="s">
        <v>143</v>
      </c>
      <c r="B85" s="279">
        <v>1263.2</v>
      </c>
      <c r="C85" s="280">
        <v>1211.9000000000001</v>
      </c>
      <c r="D85" s="280">
        <v>1314.6</v>
      </c>
      <c r="E85" s="391">
        <v>2138</v>
      </c>
      <c r="F85" s="279">
        <v>1473.1</v>
      </c>
      <c r="G85" s="280">
        <v>1388.3</v>
      </c>
      <c r="H85" s="280">
        <v>1557.9</v>
      </c>
      <c r="I85" s="391">
        <v>1090</v>
      </c>
      <c r="J85" s="279">
        <v>1082.5999999999999</v>
      </c>
      <c r="K85" s="280">
        <v>1019.6</v>
      </c>
      <c r="L85" s="280">
        <v>1145.7</v>
      </c>
      <c r="M85" s="391">
        <v>1048</v>
      </c>
      <c r="N85" s="68"/>
    </row>
    <row r="86" spans="1:14" ht="13.5" customHeight="1" x14ac:dyDescent="0.2">
      <c r="A86" s="266" t="s">
        <v>118</v>
      </c>
      <c r="B86" s="279">
        <v>1252.5</v>
      </c>
      <c r="C86" s="280">
        <v>1227.3</v>
      </c>
      <c r="D86" s="280">
        <v>1277.5999999999999</v>
      </c>
      <c r="E86" s="391">
        <v>8682</v>
      </c>
      <c r="F86" s="279">
        <v>1507.4</v>
      </c>
      <c r="G86" s="280">
        <v>1464.7</v>
      </c>
      <c r="H86" s="280">
        <v>1550.2</v>
      </c>
      <c r="I86" s="391">
        <v>4349</v>
      </c>
      <c r="J86" s="279">
        <v>1051.7</v>
      </c>
      <c r="K86" s="280">
        <v>1021.5</v>
      </c>
      <c r="L86" s="280">
        <v>1082</v>
      </c>
      <c r="M86" s="391">
        <v>4333</v>
      </c>
      <c r="N86" s="68"/>
    </row>
    <row r="87" spans="1:14" ht="13.5" customHeight="1" x14ac:dyDescent="0.2">
      <c r="A87" s="266" t="s">
        <v>119</v>
      </c>
      <c r="B87" s="279">
        <v>1465.8</v>
      </c>
      <c r="C87" s="280">
        <v>1385.9</v>
      </c>
      <c r="D87" s="280">
        <v>1545.7</v>
      </c>
      <c r="E87" s="391">
        <v>1173</v>
      </c>
      <c r="F87" s="279">
        <v>1611.2</v>
      </c>
      <c r="G87" s="280">
        <v>1484.7</v>
      </c>
      <c r="H87" s="280">
        <v>1737.8</v>
      </c>
      <c r="I87" s="391">
        <v>591</v>
      </c>
      <c r="J87" s="279">
        <v>1321.5</v>
      </c>
      <c r="K87" s="280">
        <v>1220.7</v>
      </c>
      <c r="L87" s="280">
        <v>1422.3</v>
      </c>
      <c r="M87" s="391">
        <v>582</v>
      </c>
      <c r="N87" s="68"/>
    </row>
    <row r="88" spans="1:14" ht="13.5" customHeight="1" x14ac:dyDescent="0.2">
      <c r="A88" s="266" t="s">
        <v>144</v>
      </c>
      <c r="B88" s="279">
        <v>1304.2</v>
      </c>
      <c r="C88" s="280">
        <v>1264.8</v>
      </c>
      <c r="D88" s="280">
        <v>1343.6</v>
      </c>
      <c r="E88" s="391">
        <v>3859</v>
      </c>
      <c r="F88" s="279">
        <v>1495.9</v>
      </c>
      <c r="G88" s="280">
        <v>1432.3</v>
      </c>
      <c r="H88" s="280">
        <v>1559.5</v>
      </c>
      <c r="I88" s="391">
        <v>1971</v>
      </c>
      <c r="J88" s="279">
        <v>1135.5999999999999</v>
      </c>
      <c r="K88" s="280">
        <v>1086.4000000000001</v>
      </c>
      <c r="L88" s="280">
        <v>1184.8</v>
      </c>
      <c r="M88" s="391">
        <v>1888</v>
      </c>
      <c r="N88" s="68"/>
    </row>
    <row r="89" spans="1:14" ht="13.5" customHeight="1" x14ac:dyDescent="0.2">
      <c r="A89" s="266" t="s">
        <v>120</v>
      </c>
      <c r="B89" s="279">
        <v>1582.9</v>
      </c>
      <c r="C89" s="280">
        <v>1532.3</v>
      </c>
      <c r="D89" s="280">
        <v>1633.4</v>
      </c>
      <c r="E89" s="391">
        <v>3439</v>
      </c>
      <c r="F89" s="279">
        <v>1925.9</v>
      </c>
      <c r="G89" s="280">
        <v>1840</v>
      </c>
      <c r="H89" s="280">
        <v>2011.8</v>
      </c>
      <c r="I89" s="391">
        <v>1741</v>
      </c>
      <c r="J89" s="279">
        <v>1324</v>
      </c>
      <c r="K89" s="280">
        <v>1262.9000000000001</v>
      </c>
      <c r="L89" s="280">
        <v>1385</v>
      </c>
      <c r="M89" s="391">
        <v>1698</v>
      </c>
      <c r="N89" s="68"/>
    </row>
    <row r="90" spans="1:14" ht="13.5" customHeight="1" x14ac:dyDescent="0.2">
      <c r="A90" s="266" t="s">
        <v>121</v>
      </c>
      <c r="B90" s="279">
        <v>1546.6</v>
      </c>
      <c r="C90" s="280">
        <v>1493.8</v>
      </c>
      <c r="D90" s="280">
        <v>1599.5</v>
      </c>
      <c r="E90" s="391">
        <v>2986</v>
      </c>
      <c r="F90" s="279">
        <v>1834.7</v>
      </c>
      <c r="G90" s="280">
        <v>1746.5</v>
      </c>
      <c r="H90" s="280">
        <v>1922.9</v>
      </c>
      <c r="I90" s="391">
        <v>1557</v>
      </c>
      <c r="J90" s="279">
        <v>1310.2</v>
      </c>
      <c r="K90" s="280">
        <v>1245.5999999999999</v>
      </c>
      <c r="L90" s="280">
        <v>1374.7</v>
      </c>
      <c r="M90" s="391">
        <v>1429</v>
      </c>
      <c r="N90" s="68"/>
    </row>
    <row r="91" spans="1:14" ht="13.5" customHeight="1" x14ac:dyDescent="0.2">
      <c r="A91" s="266" t="s">
        <v>122</v>
      </c>
      <c r="B91" s="279">
        <v>1107</v>
      </c>
      <c r="C91" s="280">
        <v>1063.7</v>
      </c>
      <c r="D91" s="280">
        <v>1150.4000000000001</v>
      </c>
      <c r="E91" s="391">
        <v>2289</v>
      </c>
      <c r="F91" s="279">
        <v>1299.2</v>
      </c>
      <c r="G91" s="280">
        <v>1226.5999999999999</v>
      </c>
      <c r="H91" s="280">
        <v>1371.7</v>
      </c>
      <c r="I91" s="391">
        <v>1113</v>
      </c>
      <c r="J91" s="279">
        <v>960</v>
      </c>
      <c r="K91" s="280">
        <v>907.1</v>
      </c>
      <c r="L91" s="280">
        <v>1013</v>
      </c>
      <c r="M91" s="391">
        <v>1176</v>
      </c>
      <c r="N91" s="68"/>
    </row>
    <row r="92" spans="1:14" ht="13.5" customHeight="1" x14ac:dyDescent="0.2">
      <c r="A92" s="266" t="s">
        <v>123</v>
      </c>
      <c r="B92" s="279">
        <v>1202.5</v>
      </c>
      <c r="C92" s="280">
        <v>1153.8</v>
      </c>
      <c r="D92" s="280">
        <v>1251.2</v>
      </c>
      <c r="E92" s="391">
        <v>2114</v>
      </c>
      <c r="F92" s="279">
        <v>1391.4</v>
      </c>
      <c r="G92" s="280">
        <v>1310.5999999999999</v>
      </c>
      <c r="H92" s="280">
        <v>1472.2</v>
      </c>
      <c r="I92" s="391">
        <v>1038</v>
      </c>
      <c r="J92" s="279">
        <v>1056.9000000000001</v>
      </c>
      <c r="K92" s="280">
        <v>996.7</v>
      </c>
      <c r="L92" s="280">
        <v>1117.0999999999999</v>
      </c>
      <c r="M92" s="391">
        <v>1076</v>
      </c>
      <c r="N92" s="68"/>
    </row>
    <row r="93" spans="1:14" ht="13.5" customHeight="1" x14ac:dyDescent="0.2">
      <c r="A93" s="266" t="s">
        <v>124</v>
      </c>
      <c r="B93" s="279">
        <v>1109.5999999999999</v>
      </c>
      <c r="C93" s="280">
        <v>1061.0999999999999</v>
      </c>
      <c r="D93" s="280">
        <v>1158.0999999999999</v>
      </c>
      <c r="E93" s="391">
        <v>1852</v>
      </c>
      <c r="F93" s="279">
        <v>1375.5</v>
      </c>
      <c r="G93" s="280">
        <v>1291</v>
      </c>
      <c r="H93" s="280">
        <v>1460</v>
      </c>
      <c r="I93" s="391">
        <v>914</v>
      </c>
      <c r="J93" s="279">
        <v>923.2</v>
      </c>
      <c r="K93" s="280">
        <v>865.6</v>
      </c>
      <c r="L93" s="280">
        <v>980.9</v>
      </c>
      <c r="M93" s="391">
        <v>938</v>
      </c>
      <c r="N93" s="68"/>
    </row>
    <row r="94" spans="1:14" ht="13.5" customHeight="1" x14ac:dyDescent="0.2">
      <c r="A94" s="266" t="s">
        <v>125</v>
      </c>
      <c r="B94" s="279">
        <v>1470</v>
      </c>
      <c r="C94" s="280">
        <v>1424.4</v>
      </c>
      <c r="D94" s="280">
        <v>1515.6</v>
      </c>
      <c r="E94" s="391">
        <v>3561</v>
      </c>
      <c r="F94" s="279">
        <v>1687</v>
      </c>
      <c r="G94" s="280">
        <v>1612.2</v>
      </c>
      <c r="H94" s="280">
        <v>1761.8</v>
      </c>
      <c r="I94" s="391">
        <v>1795</v>
      </c>
      <c r="J94" s="279">
        <v>1287.4000000000001</v>
      </c>
      <c r="K94" s="280">
        <v>1230.9000000000001</v>
      </c>
      <c r="L94" s="280">
        <v>1343.9</v>
      </c>
      <c r="M94" s="391">
        <v>1766</v>
      </c>
      <c r="N94" s="68"/>
    </row>
    <row r="95" spans="1:14" ht="13.5" customHeight="1" x14ac:dyDescent="0.2">
      <c r="A95" s="266" t="s">
        <v>126</v>
      </c>
      <c r="B95" s="279">
        <v>1340.8</v>
      </c>
      <c r="C95" s="280">
        <v>1313.2</v>
      </c>
      <c r="D95" s="280">
        <v>1368.3</v>
      </c>
      <c r="E95" s="391">
        <v>8187</v>
      </c>
      <c r="F95" s="279">
        <v>1539.8</v>
      </c>
      <c r="G95" s="280">
        <v>1494.4</v>
      </c>
      <c r="H95" s="280">
        <v>1585.1</v>
      </c>
      <c r="I95" s="391">
        <v>4078</v>
      </c>
      <c r="J95" s="279">
        <v>1172.3</v>
      </c>
      <c r="K95" s="280">
        <v>1138.2</v>
      </c>
      <c r="L95" s="280">
        <v>1206.4000000000001</v>
      </c>
      <c r="M95" s="391">
        <v>4109</v>
      </c>
      <c r="N95" s="68"/>
    </row>
    <row r="96" spans="1:14" ht="13.5" customHeight="1" x14ac:dyDescent="0.2">
      <c r="A96" s="266" t="s">
        <v>127</v>
      </c>
      <c r="B96" s="279">
        <v>1769.2</v>
      </c>
      <c r="C96" s="280">
        <v>1740.2</v>
      </c>
      <c r="D96" s="280">
        <v>1798.2</v>
      </c>
      <c r="E96" s="391">
        <v>13087</v>
      </c>
      <c r="F96" s="279">
        <v>2122.6</v>
      </c>
      <c r="G96" s="280">
        <v>2072.1999999999998</v>
      </c>
      <c r="H96" s="280">
        <v>2172.9</v>
      </c>
      <c r="I96" s="391">
        <v>6557</v>
      </c>
      <c r="J96" s="279">
        <v>1490.6</v>
      </c>
      <c r="K96" s="280">
        <v>1455.9</v>
      </c>
      <c r="L96" s="280">
        <v>1525.3</v>
      </c>
      <c r="M96" s="391">
        <v>6530</v>
      </c>
      <c r="N96" s="68"/>
    </row>
    <row r="97" spans="1:14" ht="13.5" customHeight="1" x14ac:dyDescent="0.2">
      <c r="A97" s="266" t="s">
        <v>111</v>
      </c>
      <c r="B97" s="279">
        <v>1202.9000000000001</v>
      </c>
      <c r="C97" s="280">
        <v>1171.2</v>
      </c>
      <c r="D97" s="280">
        <v>1234.5999999999999</v>
      </c>
      <c r="E97" s="391">
        <v>5047</v>
      </c>
      <c r="F97" s="279">
        <v>1421.5</v>
      </c>
      <c r="G97" s="280">
        <v>1369.1</v>
      </c>
      <c r="H97" s="280">
        <v>1473.9</v>
      </c>
      <c r="I97" s="391">
        <v>2614</v>
      </c>
      <c r="J97" s="279">
        <v>1018.8</v>
      </c>
      <c r="K97" s="280">
        <v>980</v>
      </c>
      <c r="L97" s="280">
        <v>1057.7</v>
      </c>
      <c r="M97" s="391">
        <v>2433</v>
      </c>
      <c r="N97" s="68"/>
    </row>
    <row r="98" spans="1:14" ht="13.5" customHeight="1" x14ac:dyDescent="0.2">
      <c r="A98" s="266" t="s">
        <v>128</v>
      </c>
      <c r="B98" s="279">
        <v>1568.4</v>
      </c>
      <c r="C98" s="280">
        <v>1504.2</v>
      </c>
      <c r="D98" s="280">
        <v>1632.6</v>
      </c>
      <c r="E98" s="391">
        <v>2075</v>
      </c>
      <c r="F98" s="279">
        <v>1838.8</v>
      </c>
      <c r="G98" s="280">
        <v>1728.9</v>
      </c>
      <c r="H98" s="280">
        <v>1948.6</v>
      </c>
      <c r="I98" s="391">
        <v>991</v>
      </c>
      <c r="J98" s="279">
        <v>1361.8</v>
      </c>
      <c r="K98" s="280">
        <v>1284.0999999999999</v>
      </c>
      <c r="L98" s="280">
        <v>1439.4</v>
      </c>
      <c r="M98" s="391">
        <v>1084</v>
      </c>
      <c r="N98" s="68"/>
    </row>
    <row r="99" spans="1:14" ht="13.5" customHeight="1" x14ac:dyDescent="0.2">
      <c r="A99" s="266" t="s">
        <v>129</v>
      </c>
      <c r="B99" s="279">
        <v>1357.4</v>
      </c>
      <c r="C99" s="280">
        <v>1298.5999999999999</v>
      </c>
      <c r="D99" s="280">
        <v>1416.2</v>
      </c>
      <c r="E99" s="391">
        <v>1831</v>
      </c>
      <c r="F99" s="279">
        <v>1520.7</v>
      </c>
      <c r="G99" s="280">
        <v>1424.9</v>
      </c>
      <c r="H99" s="280">
        <v>1616.5</v>
      </c>
      <c r="I99" s="391">
        <v>892</v>
      </c>
      <c r="J99" s="279">
        <v>1224.8</v>
      </c>
      <c r="K99" s="280">
        <v>1151.0999999999999</v>
      </c>
      <c r="L99" s="280">
        <v>1298.5999999999999</v>
      </c>
      <c r="M99" s="391">
        <v>939</v>
      </c>
      <c r="N99" s="68"/>
    </row>
    <row r="100" spans="1:14" ht="13.5" customHeight="1" x14ac:dyDescent="0.2">
      <c r="A100" s="266" t="s">
        <v>130</v>
      </c>
      <c r="B100" s="279">
        <v>1192.7</v>
      </c>
      <c r="C100" s="280">
        <v>1143</v>
      </c>
      <c r="D100" s="280">
        <v>1242.4000000000001</v>
      </c>
      <c r="E100" s="391">
        <v>2024</v>
      </c>
      <c r="F100" s="279">
        <v>1401.2</v>
      </c>
      <c r="G100" s="280">
        <v>1319.8</v>
      </c>
      <c r="H100" s="280">
        <v>1482.5</v>
      </c>
      <c r="I100" s="391">
        <v>1046</v>
      </c>
      <c r="J100" s="279">
        <v>1014.9</v>
      </c>
      <c r="K100" s="280">
        <v>953.7</v>
      </c>
      <c r="L100" s="280">
        <v>1076.0999999999999</v>
      </c>
      <c r="M100" s="391">
        <v>978</v>
      </c>
      <c r="N100" s="68"/>
    </row>
    <row r="101" spans="1:14" ht="13.5" customHeight="1" x14ac:dyDescent="0.2">
      <c r="A101" s="266" t="s">
        <v>142</v>
      </c>
      <c r="B101" s="279">
        <v>1203.8</v>
      </c>
      <c r="C101" s="280">
        <v>1115.8</v>
      </c>
      <c r="D101" s="280">
        <v>1291.8</v>
      </c>
      <c r="E101" s="391">
        <v>675</v>
      </c>
      <c r="F101" s="279">
        <v>1397.8</v>
      </c>
      <c r="G101" s="280">
        <v>1252.0999999999999</v>
      </c>
      <c r="H101" s="280">
        <v>1543.4</v>
      </c>
      <c r="I101" s="391">
        <v>336</v>
      </c>
      <c r="J101" s="279">
        <v>1009.7</v>
      </c>
      <c r="K101" s="280">
        <v>904.5</v>
      </c>
      <c r="L101" s="280">
        <v>1114.9000000000001</v>
      </c>
      <c r="M101" s="391">
        <v>339</v>
      </c>
      <c r="N101" s="68"/>
    </row>
    <row r="102" spans="1:14" ht="13.5" customHeight="1" x14ac:dyDescent="0.2">
      <c r="A102" s="266" t="s">
        <v>131</v>
      </c>
      <c r="B102" s="279">
        <v>1529.4</v>
      </c>
      <c r="C102" s="280">
        <v>1481.5</v>
      </c>
      <c r="D102" s="280">
        <v>1577.3</v>
      </c>
      <c r="E102" s="391">
        <v>3570</v>
      </c>
      <c r="F102" s="279">
        <v>1790.2</v>
      </c>
      <c r="G102" s="280">
        <v>1709.4</v>
      </c>
      <c r="H102" s="280">
        <v>1871.1</v>
      </c>
      <c r="I102" s="391">
        <v>1771</v>
      </c>
      <c r="J102" s="279">
        <v>1326.2</v>
      </c>
      <c r="K102" s="280">
        <v>1267.7</v>
      </c>
      <c r="L102" s="280">
        <v>1384.6</v>
      </c>
      <c r="M102" s="391">
        <v>1799</v>
      </c>
      <c r="N102" s="68"/>
    </row>
    <row r="103" spans="1:14" ht="13.5" customHeight="1" x14ac:dyDescent="0.2">
      <c r="A103" s="266" t="s">
        <v>132</v>
      </c>
      <c r="B103" s="279">
        <v>1652.5</v>
      </c>
      <c r="C103" s="280">
        <v>1617.1</v>
      </c>
      <c r="D103" s="280">
        <v>1687.8</v>
      </c>
      <c r="E103" s="391">
        <v>7667</v>
      </c>
      <c r="F103" s="279">
        <v>1904</v>
      </c>
      <c r="G103" s="280">
        <v>1844.8</v>
      </c>
      <c r="H103" s="280">
        <v>1963.2</v>
      </c>
      <c r="I103" s="391">
        <v>3847</v>
      </c>
      <c r="J103" s="279">
        <v>1445.3</v>
      </c>
      <c r="K103" s="280">
        <v>1402</v>
      </c>
      <c r="L103" s="280">
        <v>1488.5</v>
      </c>
      <c r="M103" s="391">
        <v>3820</v>
      </c>
      <c r="N103" s="68"/>
    </row>
    <row r="104" spans="1:14" ht="13.5" customHeight="1" x14ac:dyDescent="0.2">
      <c r="A104" s="266" t="s">
        <v>133</v>
      </c>
      <c r="B104" s="279">
        <v>1122</v>
      </c>
      <c r="C104" s="280">
        <v>1026.5999999999999</v>
      </c>
      <c r="D104" s="280">
        <v>1217.4000000000001</v>
      </c>
      <c r="E104" s="391">
        <v>480</v>
      </c>
      <c r="F104" s="279">
        <v>1251.2</v>
      </c>
      <c r="G104" s="280">
        <v>1100.3</v>
      </c>
      <c r="H104" s="280">
        <v>1402.1</v>
      </c>
      <c r="I104" s="391">
        <v>243</v>
      </c>
      <c r="J104" s="279">
        <v>999.6</v>
      </c>
      <c r="K104" s="280">
        <v>879.1</v>
      </c>
      <c r="L104" s="280">
        <v>1120.2</v>
      </c>
      <c r="M104" s="391">
        <v>237</v>
      </c>
      <c r="N104" s="68"/>
    </row>
    <row r="105" spans="1:14" ht="13.5" customHeight="1" x14ac:dyDescent="0.2">
      <c r="A105" s="266" t="s">
        <v>145</v>
      </c>
      <c r="B105" s="279">
        <v>1136.8</v>
      </c>
      <c r="C105" s="280">
        <v>1099.9000000000001</v>
      </c>
      <c r="D105" s="280">
        <v>1173.7</v>
      </c>
      <c r="E105" s="391">
        <v>3378</v>
      </c>
      <c r="F105" s="279">
        <v>1302</v>
      </c>
      <c r="G105" s="280">
        <v>1242.4000000000001</v>
      </c>
      <c r="H105" s="280">
        <v>1361.7</v>
      </c>
      <c r="I105" s="391">
        <v>1686</v>
      </c>
      <c r="J105" s="279">
        <v>990.7</v>
      </c>
      <c r="K105" s="280">
        <v>944.6</v>
      </c>
      <c r="L105" s="280">
        <v>1036.7</v>
      </c>
      <c r="M105" s="391">
        <v>1692</v>
      </c>
      <c r="N105" s="68"/>
    </row>
    <row r="106" spans="1:14" ht="13.5" customHeight="1" x14ac:dyDescent="0.2">
      <c r="A106" s="266" t="s">
        <v>134</v>
      </c>
      <c r="B106" s="279">
        <v>1531</v>
      </c>
      <c r="C106" s="280">
        <v>1487.5</v>
      </c>
      <c r="D106" s="280">
        <v>1574.6</v>
      </c>
      <c r="E106" s="391">
        <v>4236</v>
      </c>
      <c r="F106" s="279">
        <v>1793.8</v>
      </c>
      <c r="G106" s="280">
        <v>1721</v>
      </c>
      <c r="H106" s="280">
        <v>1866.6</v>
      </c>
      <c r="I106" s="391">
        <v>2115</v>
      </c>
      <c r="J106" s="279">
        <v>1320.3</v>
      </c>
      <c r="K106" s="280">
        <v>1267.2</v>
      </c>
      <c r="L106" s="280">
        <v>1373.5</v>
      </c>
      <c r="M106" s="391">
        <v>2121</v>
      </c>
      <c r="N106" s="68"/>
    </row>
    <row r="107" spans="1:14" ht="13.5" customHeight="1" x14ac:dyDescent="0.2">
      <c r="A107" s="266" t="s">
        <v>135</v>
      </c>
      <c r="B107" s="279">
        <v>1205.9000000000001</v>
      </c>
      <c r="C107" s="280">
        <v>1162.2</v>
      </c>
      <c r="D107" s="280">
        <v>1249.5999999999999</v>
      </c>
      <c r="E107" s="391">
        <v>2612</v>
      </c>
      <c r="F107" s="279">
        <v>1411.4</v>
      </c>
      <c r="G107" s="280">
        <v>1338.7</v>
      </c>
      <c r="H107" s="280">
        <v>1484.1</v>
      </c>
      <c r="I107" s="391">
        <v>1309</v>
      </c>
      <c r="J107" s="279">
        <v>1046.7</v>
      </c>
      <c r="K107" s="280">
        <v>992.8</v>
      </c>
      <c r="L107" s="280">
        <v>1100.5999999999999</v>
      </c>
      <c r="M107" s="391">
        <v>1303</v>
      </c>
      <c r="N107" s="68"/>
    </row>
    <row r="108" spans="1:14" ht="13.5" customHeight="1" x14ac:dyDescent="0.2">
      <c r="A108" s="266" t="s">
        <v>136</v>
      </c>
      <c r="B108" s="279">
        <v>1196.3</v>
      </c>
      <c r="C108" s="280">
        <v>1090</v>
      </c>
      <c r="D108" s="280">
        <v>1302.5999999999999</v>
      </c>
      <c r="E108" s="391">
        <v>433</v>
      </c>
      <c r="F108" s="279">
        <v>1408.1</v>
      </c>
      <c r="G108" s="280">
        <v>1234.0999999999999</v>
      </c>
      <c r="H108" s="280">
        <v>1582.1</v>
      </c>
      <c r="I108" s="391">
        <v>236</v>
      </c>
      <c r="J108" s="279">
        <v>996.1</v>
      </c>
      <c r="K108" s="280">
        <v>865.5</v>
      </c>
      <c r="L108" s="280">
        <v>1126.7</v>
      </c>
      <c r="M108" s="391">
        <v>197</v>
      </c>
      <c r="N108" s="68"/>
    </row>
    <row r="109" spans="1:14" ht="13.5" customHeight="1" x14ac:dyDescent="0.2">
      <c r="A109" s="266" t="s">
        <v>137</v>
      </c>
      <c r="B109" s="279">
        <v>1379.3</v>
      </c>
      <c r="C109" s="280">
        <v>1333</v>
      </c>
      <c r="D109" s="280">
        <v>1425.6</v>
      </c>
      <c r="E109" s="391">
        <v>3124</v>
      </c>
      <c r="F109" s="279">
        <v>1621.5</v>
      </c>
      <c r="G109" s="280">
        <v>1544.6</v>
      </c>
      <c r="H109" s="280">
        <v>1698.4</v>
      </c>
      <c r="I109" s="391">
        <v>1558</v>
      </c>
      <c r="J109" s="279">
        <v>1184.8</v>
      </c>
      <c r="K109" s="280">
        <v>1128.0999999999999</v>
      </c>
      <c r="L109" s="280">
        <v>1241.4000000000001</v>
      </c>
      <c r="M109" s="391">
        <v>1566</v>
      </c>
      <c r="N109" s="68"/>
    </row>
    <row r="110" spans="1:14" ht="13.5" customHeight="1" x14ac:dyDescent="0.2">
      <c r="A110" s="266" t="s">
        <v>138</v>
      </c>
      <c r="B110" s="279">
        <v>1502.8</v>
      </c>
      <c r="C110" s="280">
        <v>1470.7</v>
      </c>
      <c r="D110" s="280">
        <v>1534.8</v>
      </c>
      <c r="E110" s="391">
        <v>7504</v>
      </c>
      <c r="F110" s="279">
        <v>1782.4</v>
      </c>
      <c r="G110" s="280">
        <v>1728.2</v>
      </c>
      <c r="H110" s="280">
        <v>1836.7</v>
      </c>
      <c r="I110" s="391">
        <v>3730</v>
      </c>
      <c r="J110" s="279">
        <v>1296</v>
      </c>
      <c r="K110" s="280">
        <v>1256.8</v>
      </c>
      <c r="L110" s="280">
        <v>1335.2</v>
      </c>
      <c r="M110" s="391">
        <v>3774</v>
      </c>
      <c r="N110" s="68"/>
    </row>
    <row r="111" spans="1:14" ht="13.5" customHeight="1" x14ac:dyDescent="0.2">
      <c r="A111" s="266" t="s">
        <v>139</v>
      </c>
      <c r="B111" s="279">
        <v>1265.8</v>
      </c>
      <c r="C111" s="280">
        <v>1211.5</v>
      </c>
      <c r="D111" s="280">
        <v>1320.2</v>
      </c>
      <c r="E111" s="391">
        <v>1892</v>
      </c>
      <c r="F111" s="279">
        <v>1527.2</v>
      </c>
      <c r="G111" s="280">
        <v>1434.8</v>
      </c>
      <c r="H111" s="280">
        <v>1619.6</v>
      </c>
      <c r="I111" s="391">
        <v>958</v>
      </c>
      <c r="J111" s="279">
        <v>1081</v>
      </c>
      <c r="K111" s="280">
        <v>1014.3</v>
      </c>
      <c r="L111" s="280">
        <v>1147.7</v>
      </c>
      <c r="M111" s="391">
        <v>934</v>
      </c>
      <c r="N111" s="68"/>
    </row>
    <row r="112" spans="1:14" ht="13.5" customHeight="1" x14ac:dyDescent="0.2">
      <c r="A112" s="266" t="s">
        <v>140</v>
      </c>
      <c r="B112" s="279">
        <v>1764.9</v>
      </c>
      <c r="C112" s="280">
        <v>1697.1</v>
      </c>
      <c r="D112" s="280">
        <v>1832.6</v>
      </c>
      <c r="E112" s="391">
        <v>2301</v>
      </c>
      <c r="F112" s="279">
        <v>2032.4</v>
      </c>
      <c r="G112" s="280">
        <v>1918</v>
      </c>
      <c r="H112" s="280">
        <v>2146.6999999999998</v>
      </c>
      <c r="I112" s="391">
        <v>1123</v>
      </c>
      <c r="J112" s="279">
        <v>1554.7</v>
      </c>
      <c r="K112" s="280">
        <v>1471.9</v>
      </c>
      <c r="L112" s="280">
        <v>1637.5</v>
      </c>
      <c r="M112" s="391">
        <v>1178</v>
      </c>
      <c r="N112" s="68"/>
    </row>
    <row r="113" spans="1:14" ht="13.5" customHeight="1" x14ac:dyDescent="0.2">
      <c r="A113" s="267" t="s">
        <v>141</v>
      </c>
      <c r="B113" s="281">
        <v>1395.9</v>
      </c>
      <c r="C113" s="282">
        <v>1351</v>
      </c>
      <c r="D113" s="282">
        <v>1440.9</v>
      </c>
      <c r="E113" s="392">
        <v>3400</v>
      </c>
      <c r="F113" s="281">
        <v>1566.9</v>
      </c>
      <c r="G113" s="282">
        <v>1494.3</v>
      </c>
      <c r="H113" s="282">
        <v>1639.5</v>
      </c>
      <c r="I113" s="392">
        <v>1720</v>
      </c>
      <c r="J113" s="281">
        <v>1244.7</v>
      </c>
      <c r="K113" s="282">
        <v>1188.2</v>
      </c>
      <c r="L113" s="282">
        <v>1301.0999999999999</v>
      </c>
      <c r="M113" s="392">
        <v>1680</v>
      </c>
      <c r="N113" s="68"/>
    </row>
    <row r="114" spans="1:14" ht="12" customHeight="1" x14ac:dyDescent="0.2"/>
    <row r="115" spans="1:14" ht="12" customHeight="1" x14ac:dyDescent="0.2">
      <c r="A115" s="1" t="s">
        <v>26</v>
      </c>
    </row>
    <row r="116" spans="1:14" ht="12" customHeight="1" x14ac:dyDescent="0.2">
      <c r="A116" s="554" t="s">
        <v>89</v>
      </c>
      <c r="B116" s="554"/>
      <c r="C116" s="554"/>
      <c r="D116" s="554"/>
      <c r="E116" s="554"/>
      <c r="F116" s="554"/>
      <c r="G116" s="554"/>
      <c r="H116" s="554"/>
      <c r="I116" s="554"/>
      <c r="J116" s="554"/>
      <c r="K116" s="554"/>
      <c r="L116" s="554"/>
      <c r="M116" s="554"/>
      <c r="N116" s="554"/>
    </row>
    <row r="117" spans="1:14" ht="12" customHeight="1" x14ac:dyDescent="0.2">
      <c r="A117" s="554"/>
      <c r="B117" s="554"/>
      <c r="C117" s="554"/>
      <c r="D117" s="554"/>
      <c r="E117" s="554"/>
      <c r="F117" s="554"/>
      <c r="G117" s="554"/>
      <c r="H117" s="554"/>
      <c r="I117" s="554"/>
      <c r="J117" s="554"/>
      <c r="K117" s="554"/>
      <c r="L117" s="554"/>
      <c r="M117" s="554"/>
      <c r="N117" s="554"/>
    </row>
    <row r="118" spans="1:14" ht="12" customHeight="1" x14ac:dyDescent="0.2">
      <c r="A118" s="602" t="s">
        <v>90</v>
      </c>
      <c r="B118" s="602"/>
      <c r="C118" s="602"/>
      <c r="D118" s="602"/>
      <c r="E118" s="602"/>
      <c r="F118" s="602"/>
      <c r="G118" s="602"/>
      <c r="H118" s="602"/>
      <c r="I118" s="602"/>
      <c r="J118" s="602"/>
      <c r="K118" s="602"/>
      <c r="L118" s="602"/>
      <c r="M118" s="602"/>
      <c r="N118" s="602"/>
    </row>
    <row r="119" spans="1:14" ht="12" customHeight="1" x14ac:dyDescent="0.2">
      <c r="A119" s="602"/>
      <c r="B119" s="602"/>
      <c r="C119" s="602"/>
      <c r="D119" s="602"/>
      <c r="E119" s="602"/>
      <c r="F119" s="602"/>
      <c r="G119" s="602"/>
      <c r="H119" s="602"/>
      <c r="I119" s="602"/>
      <c r="J119" s="602"/>
      <c r="K119" s="602"/>
      <c r="L119" s="602"/>
      <c r="M119" s="602"/>
      <c r="N119" s="602"/>
    </row>
    <row r="120" spans="1:14" ht="12" customHeight="1" x14ac:dyDescent="0.2">
      <c r="A120" s="602"/>
      <c r="B120" s="602"/>
      <c r="C120" s="602"/>
      <c r="D120" s="602"/>
      <c r="E120" s="602"/>
      <c r="F120" s="602"/>
      <c r="G120" s="602"/>
      <c r="H120" s="602"/>
      <c r="I120" s="602"/>
      <c r="J120" s="602"/>
      <c r="K120" s="602"/>
      <c r="L120" s="602"/>
      <c r="M120" s="602"/>
      <c r="N120" s="602"/>
    </row>
    <row r="121" spans="1:14" ht="33" customHeight="1" x14ac:dyDescent="0.2">
      <c r="A121" s="603" t="s">
        <v>2990</v>
      </c>
      <c r="B121" s="603"/>
      <c r="C121" s="603"/>
      <c r="D121" s="603"/>
      <c r="E121" s="603"/>
      <c r="F121" s="603"/>
      <c r="G121" s="603"/>
      <c r="H121" s="603"/>
      <c r="I121" s="603"/>
      <c r="J121" s="603"/>
      <c r="K121" s="603"/>
      <c r="L121" s="603"/>
      <c r="M121" s="603"/>
      <c r="N121" s="603"/>
    </row>
    <row r="122" spans="1:14" ht="12" customHeight="1" x14ac:dyDescent="0.2">
      <c r="A122" s="554" t="s">
        <v>2760</v>
      </c>
      <c r="B122" s="554"/>
      <c r="C122" s="554"/>
      <c r="D122" s="554"/>
      <c r="E122" s="554"/>
      <c r="F122" s="554"/>
      <c r="G122" s="554"/>
      <c r="H122" s="554"/>
      <c r="I122" s="554"/>
      <c r="J122" s="554"/>
      <c r="K122" s="554"/>
      <c r="L122" s="554"/>
      <c r="M122" s="554"/>
      <c r="N122" s="554"/>
    </row>
    <row r="123" spans="1:14" ht="12" customHeight="1" x14ac:dyDescent="0.2">
      <c r="A123" s="554"/>
      <c r="B123" s="554"/>
      <c r="C123" s="554"/>
      <c r="D123" s="554"/>
      <c r="E123" s="554"/>
      <c r="F123" s="554"/>
      <c r="G123" s="554"/>
      <c r="H123" s="554"/>
      <c r="I123" s="554"/>
      <c r="J123" s="554"/>
      <c r="K123" s="554"/>
      <c r="L123" s="554"/>
      <c r="M123" s="554"/>
      <c r="N123" s="554"/>
    </row>
    <row r="124" spans="1:14" ht="12" customHeight="1" x14ac:dyDescent="0.2">
      <c r="A124" s="588" t="str">
        <f>CONCATENATE("5) Figures are for deaths occurring between 1st March 2020 and ",Contents!A33," 2021. Figures only include deaths that were registered by ",Contents!A34,". More information on registration delays can be found on the NRS website.")</f>
        <v>5) Figures are for deaths occurring between 1st March 2020 and 31st December 2021. Figures only include deaths that were registered by 13th January 2022. More information on registration delays can be found on the NRS website.</v>
      </c>
      <c r="B124" s="588"/>
      <c r="C124" s="588"/>
      <c r="D124" s="588"/>
      <c r="E124" s="588"/>
      <c r="F124" s="588"/>
      <c r="G124" s="588"/>
      <c r="H124" s="588"/>
      <c r="I124" s="588"/>
      <c r="J124" s="588"/>
      <c r="K124" s="588"/>
      <c r="L124" s="588"/>
      <c r="M124" s="588"/>
      <c r="N124" s="588"/>
    </row>
    <row r="125" spans="1:14" ht="12" customHeight="1" x14ac:dyDescent="0.2">
      <c r="A125" s="568" t="s">
        <v>2739</v>
      </c>
      <c r="B125" s="568"/>
      <c r="C125" s="568"/>
      <c r="D125" s="568"/>
      <c r="E125" s="568"/>
      <c r="F125" s="568"/>
      <c r="G125" s="568"/>
      <c r="H125" s="568"/>
      <c r="I125" s="568"/>
      <c r="J125" s="568"/>
      <c r="K125" s="568"/>
      <c r="L125" s="568"/>
      <c r="M125" s="568"/>
      <c r="N125" s="568"/>
    </row>
    <row r="126" spans="1:14" ht="12" customHeight="1" x14ac:dyDescent="0.2">
      <c r="A126" s="65"/>
      <c r="B126" s="65"/>
      <c r="C126" s="65"/>
    </row>
    <row r="127" spans="1:14" ht="12" customHeight="1" x14ac:dyDescent="0.2">
      <c r="A127" s="65" t="s">
        <v>3016</v>
      </c>
      <c r="B127" s="65"/>
    </row>
    <row r="128" spans="1:14" ht="12" customHeight="1" x14ac:dyDescent="0.2"/>
    <row r="129" ht="12" customHeight="1" x14ac:dyDescent="0.2"/>
  </sheetData>
  <mergeCells count="59">
    <mergeCell ref="B3:E3"/>
    <mergeCell ref="F3:I3"/>
    <mergeCell ref="A42:A44"/>
    <mergeCell ref="A79:A81"/>
    <mergeCell ref="A121:N121"/>
    <mergeCell ref="A4:A6"/>
    <mergeCell ref="A40:A41"/>
    <mergeCell ref="B40:E41"/>
    <mergeCell ref="L79:L81"/>
    <mergeCell ref="M79:M81"/>
    <mergeCell ref="G79:G81"/>
    <mergeCell ref="H79:H81"/>
    <mergeCell ref="I79:I81"/>
    <mergeCell ref="J79:J81"/>
    <mergeCell ref="J3:M3"/>
    <mergeCell ref="B4:B6"/>
    <mergeCell ref="K42:K44"/>
    <mergeCell ref="A122:N123"/>
    <mergeCell ref="A124:N124"/>
    <mergeCell ref="B79:B81"/>
    <mergeCell ref="C79:C81"/>
    <mergeCell ref="D79:D81"/>
    <mergeCell ref="E79:E81"/>
    <mergeCell ref="F79:F81"/>
    <mergeCell ref="A118:N120"/>
    <mergeCell ref="K79:K81"/>
    <mergeCell ref="A116:N117"/>
    <mergeCell ref="G4:G6"/>
    <mergeCell ref="A125:N125"/>
    <mergeCell ref="B78:E78"/>
    <mergeCell ref="F78:I78"/>
    <mergeCell ref="J78:M78"/>
    <mergeCell ref="M42:M44"/>
    <mergeCell ref="B42:B44"/>
    <mergeCell ref="C42:C44"/>
    <mergeCell ref="D42:D44"/>
    <mergeCell ref="E42:E44"/>
    <mergeCell ref="F42:F44"/>
    <mergeCell ref="G42:G44"/>
    <mergeCell ref="H42:H44"/>
    <mergeCell ref="I42:I44"/>
    <mergeCell ref="J42:J44"/>
    <mergeCell ref="L42:L44"/>
    <mergeCell ref="M4:M6"/>
    <mergeCell ref="M1:N1"/>
    <mergeCell ref="F40:I40"/>
    <mergeCell ref="J40:M40"/>
    <mergeCell ref="F41:I41"/>
    <mergeCell ref="J41:M41"/>
    <mergeCell ref="H4:H6"/>
    <mergeCell ref="I4:I6"/>
    <mergeCell ref="J4:J6"/>
    <mergeCell ref="K4:K6"/>
    <mergeCell ref="L4:L6"/>
    <mergeCell ref="A1:K1"/>
    <mergeCell ref="C4:C6"/>
    <mergeCell ref="D4:D6"/>
    <mergeCell ref="E4:E6"/>
    <mergeCell ref="F4:F6"/>
  </mergeCells>
  <hyperlinks>
    <hyperlink ref="A124:N124" r:id="rId1" display="5) Figures are for deaths occurring between 1 March 2020 and 30 April 2020. Figures only include deaths that were registered by 3 May 2020. More information on registration delays can be found on the NRS website"/>
    <hyperlink ref="M1:N1"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zoomScaleNormal="100" workbookViewId="0">
      <selection sqref="A1:H2"/>
    </sheetView>
  </sheetViews>
  <sheetFormatPr defaultColWidth="9.140625" defaultRowHeight="14.25" x14ac:dyDescent="0.2"/>
  <cols>
    <col min="1" max="1" width="57.42578125" style="3" customWidth="1"/>
    <col min="2" max="2" width="9.85546875" style="3" customWidth="1"/>
    <col min="3" max="3" width="12.5703125" style="3" customWidth="1"/>
    <col min="4" max="4" width="10.85546875" style="3" customWidth="1"/>
    <col min="5" max="5" width="11" style="3" customWidth="1"/>
    <col min="6" max="6" width="3.140625" style="3" customWidth="1"/>
    <col min="7" max="7" width="11.42578125" style="3" customWidth="1"/>
    <col min="8" max="8" width="11.140625" style="3" customWidth="1"/>
    <col min="9" max="9" width="11.28515625" style="3" customWidth="1"/>
    <col min="10" max="10" width="12.42578125" style="3" customWidth="1"/>
    <col min="11" max="16384" width="9.140625" style="3"/>
  </cols>
  <sheetData>
    <row r="1" spans="1:11" ht="18" customHeight="1" x14ac:dyDescent="0.2">
      <c r="A1" s="608" t="str">
        <f>CONCATENATE("Table 10: Deaths involving COVID-19 and all causes by occupation, numbers and age standardised rates¹, 20-64 year olds² , between 1st March 2020 and ",Contents!A33," 2021⁹")</f>
        <v>Table 10: Deaths involving COVID-19 and all causes by occupation, numbers and age standardised rates¹, 20-64 year olds² , between 1st March 2020 and 31st December 2021⁹</v>
      </c>
      <c r="B1" s="608"/>
      <c r="C1" s="608"/>
      <c r="D1" s="608"/>
      <c r="E1" s="608"/>
      <c r="F1" s="608"/>
      <c r="G1" s="608"/>
      <c r="H1" s="608"/>
      <c r="J1" s="611" t="s">
        <v>69</v>
      </c>
      <c r="K1" s="611"/>
    </row>
    <row r="2" spans="1:11" ht="18" customHeight="1" x14ac:dyDescent="0.2">
      <c r="A2" s="608"/>
      <c r="B2" s="608"/>
      <c r="C2" s="608"/>
      <c r="D2" s="608"/>
      <c r="E2" s="608"/>
      <c r="F2" s="608"/>
      <c r="G2" s="608"/>
      <c r="H2" s="608"/>
    </row>
    <row r="3" spans="1:11" ht="15" customHeight="1" x14ac:dyDescent="0.2">
      <c r="A3" s="68"/>
      <c r="B3" s="68"/>
      <c r="C3" s="68"/>
      <c r="D3" s="68"/>
      <c r="E3" s="68"/>
      <c r="F3" s="68"/>
      <c r="G3" s="68"/>
      <c r="H3" s="68"/>
      <c r="I3" s="68"/>
      <c r="J3" s="68"/>
    </row>
    <row r="4" spans="1:11" ht="13.5" customHeight="1" x14ac:dyDescent="0.25">
      <c r="A4" s="97"/>
      <c r="B4" s="609" t="s">
        <v>192</v>
      </c>
      <c r="C4" s="609"/>
      <c r="D4" s="609"/>
      <c r="E4" s="609"/>
      <c r="F4" s="68"/>
      <c r="G4" s="610" t="s">
        <v>67</v>
      </c>
      <c r="H4" s="610"/>
      <c r="I4" s="610"/>
      <c r="J4" s="610"/>
    </row>
    <row r="5" spans="1:11" ht="13.5" customHeight="1" x14ac:dyDescent="0.2">
      <c r="A5" s="614"/>
      <c r="B5" s="606" t="s">
        <v>31</v>
      </c>
      <c r="C5" s="606" t="s">
        <v>190</v>
      </c>
      <c r="D5" s="606" t="s">
        <v>188</v>
      </c>
      <c r="E5" s="606" t="s">
        <v>189</v>
      </c>
      <c r="F5" s="612"/>
      <c r="G5" s="606" t="s">
        <v>31</v>
      </c>
      <c r="H5" s="606" t="s">
        <v>190</v>
      </c>
      <c r="I5" s="606" t="s">
        <v>188</v>
      </c>
      <c r="J5" s="606" t="s">
        <v>189</v>
      </c>
    </row>
    <row r="6" spans="1:11" ht="13.5" customHeight="1" x14ac:dyDescent="0.2">
      <c r="A6" s="614"/>
      <c r="B6" s="606"/>
      <c r="C6" s="606"/>
      <c r="D6" s="606"/>
      <c r="E6" s="606"/>
      <c r="F6" s="612"/>
      <c r="G6" s="606"/>
      <c r="H6" s="606"/>
      <c r="I6" s="606"/>
      <c r="J6" s="606"/>
    </row>
    <row r="7" spans="1:11" ht="13.5" customHeight="1" x14ac:dyDescent="0.2">
      <c r="A7" s="614"/>
      <c r="B7" s="606"/>
      <c r="C7" s="606"/>
      <c r="D7" s="606"/>
      <c r="E7" s="606"/>
      <c r="F7" s="612"/>
      <c r="G7" s="606"/>
      <c r="H7" s="606"/>
      <c r="I7" s="606"/>
      <c r="J7" s="606"/>
    </row>
    <row r="8" spans="1:11" ht="13.5" customHeight="1" x14ac:dyDescent="0.2">
      <c r="A8" s="614"/>
      <c r="B8" s="606"/>
      <c r="C8" s="606"/>
      <c r="D8" s="606"/>
      <c r="E8" s="606"/>
      <c r="F8" s="612"/>
      <c r="G8" s="606"/>
      <c r="H8" s="606"/>
      <c r="I8" s="606"/>
      <c r="J8" s="606"/>
    </row>
    <row r="9" spans="1:11" ht="13.5" customHeight="1" x14ac:dyDescent="0.2">
      <c r="A9" s="615"/>
      <c r="B9" s="607"/>
      <c r="C9" s="607"/>
      <c r="D9" s="607"/>
      <c r="E9" s="607"/>
      <c r="F9" s="613"/>
      <c r="G9" s="607"/>
      <c r="H9" s="607"/>
      <c r="I9" s="607"/>
      <c r="J9" s="607"/>
    </row>
    <row r="10" spans="1:11" x14ac:dyDescent="0.2">
      <c r="A10" s="97"/>
      <c r="B10" s="98"/>
      <c r="C10" s="98"/>
      <c r="D10" s="98"/>
      <c r="E10" s="98"/>
      <c r="F10" s="42"/>
      <c r="G10" s="99"/>
      <c r="H10" s="99"/>
      <c r="I10" s="99"/>
      <c r="J10" s="99"/>
    </row>
    <row r="11" spans="1:11" x14ac:dyDescent="0.2">
      <c r="A11" s="21" t="s">
        <v>193</v>
      </c>
      <c r="B11" s="98"/>
      <c r="C11" s="98"/>
      <c r="D11" s="98"/>
      <c r="E11" s="98"/>
      <c r="F11" s="42"/>
      <c r="G11" s="99"/>
      <c r="H11" s="99"/>
      <c r="I11" s="99"/>
      <c r="J11" s="99"/>
    </row>
    <row r="12" spans="1:11" x14ac:dyDescent="0.2">
      <c r="A12" s="100" t="s">
        <v>152</v>
      </c>
      <c r="B12" s="101">
        <v>94</v>
      </c>
      <c r="C12" s="102">
        <v>22.3</v>
      </c>
      <c r="D12" s="102">
        <v>17.600000000000001</v>
      </c>
      <c r="E12" s="102">
        <v>27</v>
      </c>
      <c r="F12" s="42"/>
      <c r="G12" s="101">
        <v>989</v>
      </c>
      <c r="H12" s="269">
        <v>225.1</v>
      </c>
      <c r="I12" s="102">
        <v>210.3</v>
      </c>
      <c r="J12" s="102">
        <v>239.9</v>
      </c>
    </row>
    <row r="13" spans="1:11" x14ac:dyDescent="0.2">
      <c r="A13" s="100" t="s">
        <v>153</v>
      </c>
      <c r="B13" s="101">
        <v>72</v>
      </c>
      <c r="C13" s="102">
        <v>8</v>
      </c>
      <c r="D13" s="102">
        <v>6.1</v>
      </c>
      <c r="E13" s="102">
        <v>9.9</v>
      </c>
      <c r="F13" s="42"/>
      <c r="G13" s="101">
        <v>1022</v>
      </c>
      <c r="H13" s="269">
        <v>114.1</v>
      </c>
      <c r="I13" s="102">
        <v>106.8</v>
      </c>
      <c r="J13" s="102">
        <v>121.4</v>
      </c>
    </row>
    <row r="14" spans="1:11" x14ac:dyDescent="0.2">
      <c r="A14" s="100" t="s">
        <v>154</v>
      </c>
      <c r="B14" s="101">
        <v>70</v>
      </c>
      <c r="C14" s="102">
        <v>14.6</v>
      </c>
      <c r="D14" s="102">
        <v>11</v>
      </c>
      <c r="E14" s="102">
        <v>18.3</v>
      </c>
      <c r="F14" s="42"/>
      <c r="G14" s="101">
        <v>947</v>
      </c>
      <c r="H14" s="269">
        <v>187.2</v>
      </c>
      <c r="I14" s="102">
        <v>174.5</v>
      </c>
      <c r="J14" s="102">
        <v>200</v>
      </c>
    </row>
    <row r="15" spans="1:11" x14ac:dyDescent="0.2">
      <c r="A15" s="100" t="s">
        <v>155</v>
      </c>
      <c r="B15" s="101">
        <v>80</v>
      </c>
      <c r="C15" s="102">
        <v>19.3</v>
      </c>
      <c r="D15" s="102">
        <v>15</v>
      </c>
      <c r="E15" s="102">
        <v>23.6</v>
      </c>
      <c r="F15" s="42"/>
      <c r="G15" s="101">
        <v>893</v>
      </c>
      <c r="H15" s="269">
        <v>209.4</v>
      </c>
      <c r="I15" s="102">
        <v>195.5</v>
      </c>
      <c r="J15" s="102">
        <v>223.4</v>
      </c>
    </row>
    <row r="16" spans="1:11" x14ac:dyDescent="0.2">
      <c r="A16" s="100" t="s">
        <v>156</v>
      </c>
      <c r="B16" s="101">
        <v>160</v>
      </c>
      <c r="C16" s="102">
        <v>32.700000000000003</v>
      </c>
      <c r="D16" s="102">
        <v>27.6</v>
      </c>
      <c r="E16" s="102">
        <v>37.700000000000003</v>
      </c>
      <c r="F16" s="42"/>
      <c r="G16" s="101">
        <v>2622</v>
      </c>
      <c r="H16" s="269">
        <v>537.5</v>
      </c>
      <c r="I16" s="102">
        <v>516.79999999999995</v>
      </c>
      <c r="J16" s="102">
        <v>558.1</v>
      </c>
    </row>
    <row r="17" spans="1:10" x14ac:dyDescent="0.2">
      <c r="A17" s="100" t="s">
        <v>157</v>
      </c>
      <c r="B17" s="101">
        <v>120</v>
      </c>
      <c r="C17" s="102">
        <v>28.3</v>
      </c>
      <c r="D17" s="102">
        <v>23.2</v>
      </c>
      <c r="E17" s="102">
        <v>33.4</v>
      </c>
      <c r="F17" s="42"/>
      <c r="G17" s="101">
        <v>1366</v>
      </c>
      <c r="H17" s="269">
        <v>319.8</v>
      </c>
      <c r="I17" s="102">
        <v>302.7</v>
      </c>
      <c r="J17" s="102">
        <v>336.9</v>
      </c>
    </row>
    <row r="18" spans="1:10" x14ac:dyDescent="0.2">
      <c r="A18" s="100" t="s">
        <v>158</v>
      </c>
      <c r="B18" s="101">
        <v>70</v>
      </c>
      <c r="C18" s="102">
        <v>29.4</v>
      </c>
      <c r="D18" s="102">
        <v>22.3</v>
      </c>
      <c r="E18" s="102">
        <v>36.4</v>
      </c>
      <c r="F18" s="42"/>
      <c r="G18" s="101">
        <v>845</v>
      </c>
      <c r="H18" s="269">
        <v>330.6</v>
      </c>
      <c r="I18" s="102">
        <v>307.8</v>
      </c>
      <c r="J18" s="102">
        <v>353.5</v>
      </c>
    </row>
    <row r="19" spans="1:10" x14ac:dyDescent="0.2">
      <c r="A19" s="100" t="s">
        <v>159</v>
      </c>
      <c r="B19" s="101">
        <v>180</v>
      </c>
      <c r="C19" s="102">
        <v>57.5</v>
      </c>
      <c r="D19" s="102">
        <v>49</v>
      </c>
      <c r="E19" s="102">
        <v>66</v>
      </c>
      <c r="F19" s="42"/>
      <c r="G19" s="101">
        <v>1846</v>
      </c>
      <c r="H19" s="269">
        <v>603.5</v>
      </c>
      <c r="I19" s="102">
        <v>575.6</v>
      </c>
      <c r="J19" s="102">
        <v>631.29999999999995</v>
      </c>
    </row>
    <row r="20" spans="1:10" x14ac:dyDescent="0.2">
      <c r="A20" s="100" t="s">
        <v>160</v>
      </c>
      <c r="B20" s="101">
        <v>153</v>
      </c>
      <c r="C20" s="102">
        <v>36.5</v>
      </c>
      <c r="D20" s="102">
        <v>30.6</v>
      </c>
      <c r="E20" s="102">
        <v>42.4</v>
      </c>
      <c r="F20" s="42"/>
      <c r="G20" s="101">
        <v>2332</v>
      </c>
      <c r="H20" s="269">
        <v>552.70000000000005</v>
      </c>
      <c r="I20" s="102">
        <v>530</v>
      </c>
      <c r="J20" s="102">
        <v>575.5</v>
      </c>
    </row>
    <row r="21" spans="1:10" x14ac:dyDescent="0.2">
      <c r="A21" s="100"/>
      <c r="B21" s="101"/>
      <c r="C21" s="102"/>
      <c r="D21" s="102"/>
      <c r="E21" s="102"/>
      <c r="F21" s="42"/>
      <c r="G21" s="101"/>
      <c r="H21" s="102"/>
      <c r="I21" s="102"/>
      <c r="J21" s="102"/>
    </row>
    <row r="22" spans="1:10" x14ac:dyDescent="0.2">
      <c r="A22" s="22" t="s">
        <v>194</v>
      </c>
      <c r="B22" s="101"/>
      <c r="C22" s="102"/>
      <c r="D22" s="102"/>
      <c r="E22" s="102"/>
      <c r="F22" s="42"/>
      <c r="G22" s="101"/>
      <c r="H22" s="102"/>
      <c r="I22" s="102"/>
      <c r="J22" s="102"/>
    </row>
    <row r="23" spans="1:10" x14ac:dyDescent="0.2">
      <c r="A23" s="100" t="s">
        <v>161</v>
      </c>
      <c r="B23" s="101">
        <v>47</v>
      </c>
      <c r="C23" s="102">
        <v>15.7</v>
      </c>
      <c r="D23" s="102">
        <v>10.9</v>
      </c>
      <c r="E23" s="102">
        <v>20.5</v>
      </c>
      <c r="F23" s="42"/>
      <c r="G23" s="101">
        <v>555</v>
      </c>
      <c r="H23" s="102">
        <v>182.6</v>
      </c>
      <c r="I23" s="102">
        <v>166.3</v>
      </c>
      <c r="J23" s="102">
        <v>198.8</v>
      </c>
    </row>
    <row r="24" spans="1:10" x14ac:dyDescent="0.2">
      <c r="A24" s="100" t="s">
        <v>162</v>
      </c>
      <c r="B24" s="101">
        <v>47</v>
      </c>
      <c r="C24" s="102">
        <v>35.9</v>
      </c>
      <c r="D24" s="102">
        <v>25.4</v>
      </c>
      <c r="E24" s="102">
        <v>46.3</v>
      </c>
      <c r="F24" s="42"/>
      <c r="G24" s="101">
        <v>434</v>
      </c>
      <c r="H24" s="102">
        <v>319.2</v>
      </c>
      <c r="I24" s="102">
        <v>288.10000000000002</v>
      </c>
      <c r="J24" s="102">
        <v>350.2</v>
      </c>
    </row>
    <row r="25" spans="1:10" x14ac:dyDescent="0.2">
      <c r="A25" s="100" t="s">
        <v>163</v>
      </c>
      <c r="B25" s="101">
        <v>10</v>
      </c>
      <c r="C25" s="102">
        <v>4.9000000000000004</v>
      </c>
      <c r="D25" s="102">
        <v>1.7</v>
      </c>
      <c r="E25" s="102">
        <v>8</v>
      </c>
      <c r="F25" s="42"/>
      <c r="G25" s="101">
        <v>247</v>
      </c>
      <c r="H25" s="102">
        <v>120.5</v>
      </c>
      <c r="I25" s="102">
        <v>104.7</v>
      </c>
      <c r="J25" s="102">
        <v>136.30000000000001</v>
      </c>
    </row>
    <row r="26" spans="1:10" x14ac:dyDescent="0.2">
      <c r="A26" s="100" t="s">
        <v>164</v>
      </c>
      <c r="B26" s="101">
        <v>22</v>
      </c>
      <c r="C26" s="102">
        <v>9.1999999999999993</v>
      </c>
      <c r="D26" s="102">
        <v>5.0999999999999996</v>
      </c>
      <c r="E26" s="102">
        <v>13.3</v>
      </c>
      <c r="F26" s="42"/>
      <c r="G26" s="101">
        <v>278</v>
      </c>
      <c r="H26" s="102">
        <v>123.6</v>
      </c>
      <c r="I26" s="102">
        <v>108</v>
      </c>
      <c r="J26" s="102">
        <v>139.19999999999999</v>
      </c>
    </row>
    <row r="27" spans="1:10" x14ac:dyDescent="0.2">
      <c r="A27" s="100" t="s">
        <v>165</v>
      </c>
      <c r="B27" s="101">
        <v>17</v>
      </c>
      <c r="C27" s="102">
        <v>7.9</v>
      </c>
      <c r="D27" s="102">
        <v>3.9</v>
      </c>
      <c r="E27" s="102">
        <v>11.9</v>
      </c>
      <c r="F27" s="42"/>
      <c r="G27" s="101">
        <v>224</v>
      </c>
      <c r="H27" s="102">
        <v>110.6</v>
      </c>
      <c r="I27" s="102">
        <v>95.2</v>
      </c>
      <c r="J27" s="102">
        <v>125.9</v>
      </c>
    </row>
    <row r="28" spans="1:10" x14ac:dyDescent="0.2">
      <c r="A28" s="100" t="s">
        <v>166</v>
      </c>
      <c r="B28" s="101">
        <v>23</v>
      </c>
      <c r="C28" s="102">
        <v>9.1999999999999993</v>
      </c>
      <c r="D28" s="102">
        <v>5.4</v>
      </c>
      <c r="E28" s="102">
        <v>13</v>
      </c>
      <c r="F28" s="42"/>
      <c r="G28" s="101">
        <v>273</v>
      </c>
      <c r="H28" s="102">
        <v>107.1</v>
      </c>
      <c r="I28" s="102">
        <v>94.1</v>
      </c>
      <c r="J28" s="102">
        <v>120.1</v>
      </c>
    </row>
    <row r="29" spans="1:10" x14ac:dyDescent="0.2">
      <c r="A29" s="100" t="s">
        <v>167</v>
      </c>
      <c r="B29" s="101">
        <v>10</v>
      </c>
      <c r="C29" s="102">
        <v>13.2</v>
      </c>
      <c r="D29" s="102">
        <v>4.9000000000000004</v>
      </c>
      <c r="E29" s="102">
        <v>21.5</v>
      </c>
      <c r="F29" s="42"/>
      <c r="G29" s="101">
        <v>129</v>
      </c>
      <c r="H29" s="102">
        <v>167.6</v>
      </c>
      <c r="I29" s="102">
        <v>138.19999999999999</v>
      </c>
      <c r="J29" s="102">
        <v>197</v>
      </c>
    </row>
    <row r="30" spans="1:10" x14ac:dyDescent="0.2">
      <c r="A30" s="100" t="s">
        <v>168</v>
      </c>
      <c r="B30" s="101">
        <v>7</v>
      </c>
      <c r="C30" s="102" t="s">
        <v>3008</v>
      </c>
      <c r="D30" s="102" t="s">
        <v>3008</v>
      </c>
      <c r="E30" s="102" t="s">
        <v>3008</v>
      </c>
      <c r="F30" s="42"/>
      <c r="G30" s="101">
        <v>118</v>
      </c>
      <c r="H30" s="102">
        <v>161</v>
      </c>
      <c r="I30" s="102">
        <v>130.19999999999999</v>
      </c>
      <c r="J30" s="102">
        <v>191.9</v>
      </c>
    </row>
    <row r="31" spans="1:10" x14ac:dyDescent="0.2">
      <c r="A31" s="100" t="s">
        <v>169</v>
      </c>
      <c r="B31" s="101">
        <v>9</v>
      </c>
      <c r="C31" s="102" t="s">
        <v>3008</v>
      </c>
      <c r="D31" s="102" t="s">
        <v>3008</v>
      </c>
      <c r="E31" s="102" t="s">
        <v>3008</v>
      </c>
      <c r="F31" s="42"/>
      <c r="G31" s="101">
        <v>97</v>
      </c>
      <c r="H31" s="102">
        <v>262.8</v>
      </c>
      <c r="I31" s="102">
        <v>199.2</v>
      </c>
      <c r="J31" s="102">
        <v>326.5</v>
      </c>
    </row>
    <row r="32" spans="1:10" x14ac:dyDescent="0.2">
      <c r="A32" s="100" t="s">
        <v>170</v>
      </c>
      <c r="B32" s="101">
        <v>17</v>
      </c>
      <c r="C32" s="102">
        <v>29</v>
      </c>
      <c r="D32" s="102">
        <v>14.5</v>
      </c>
      <c r="E32" s="102">
        <v>43.4</v>
      </c>
      <c r="F32" s="42"/>
      <c r="G32" s="101">
        <v>209</v>
      </c>
      <c r="H32" s="102">
        <v>346.4</v>
      </c>
      <c r="I32" s="102">
        <v>296.5</v>
      </c>
      <c r="J32" s="102">
        <v>396.2</v>
      </c>
    </row>
    <row r="33" spans="1:10" x14ac:dyDescent="0.2">
      <c r="A33" s="100" t="s">
        <v>171</v>
      </c>
      <c r="B33" s="101">
        <v>27</v>
      </c>
      <c r="C33" s="102">
        <v>12.5</v>
      </c>
      <c r="D33" s="102">
        <v>7.3</v>
      </c>
      <c r="E33" s="102">
        <v>17.600000000000001</v>
      </c>
      <c r="F33" s="42"/>
      <c r="G33" s="101">
        <v>394</v>
      </c>
      <c r="H33" s="102">
        <v>161.1</v>
      </c>
      <c r="I33" s="102">
        <v>143.69999999999999</v>
      </c>
      <c r="J33" s="102">
        <v>178.4</v>
      </c>
    </row>
    <row r="34" spans="1:10" x14ac:dyDescent="0.2">
      <c r="A34" s="100" t="s">
        <v>172</v>
      </c>
      <c r="B34" s="101">
        <v>62</v>
      </c>
      <c r="C34" s="102">
        <v>20.2</v>
      </c>
      <c r="D34" s="102">
        <v>15</v>
      </c>
      <c r="E34" s="102">
        <v>25.3</v>
      </c>
      <c r="F34" s="42"/>
      <c r="G34" s="101">
        <v>718</v>
      </c>
      <c r="H34" s="102">
        <v>223.9</v>
      </c>
      <c r="I34" s="102">
        <v>207.1</v>
      </c>
      <c r="J34" s="102">
        <v>240.7</v>
      </c>
    </row>
    <row r="35" spans="1:10" x14ac:dyDescent="0.2">
      <c r="A35" s="100" t="s">
        <v>173</v>
      </c>
      <c r="B35" s="101">
        <v>18</v>
      </c>
      <c r="C35" s="102">
        <v>19.100000000000001</v>
      </c>
      <c r="D35" s="102">
        <v>9.9</v>
      </c>
      <c r="E35" s="102">
        <v>28.3</v>
      </c>
      <c r="F35" s="42"/>
      <c r="G35" s="101">
        <v>175</v>
      </c>
      <c r="H35" s="102">
        <v>197.7</v>
      </c>
      <c r="I35" s="102">
        <v>165.6</v>
      </c>
      <c r="J35" s="102">
        <v>229.9</v>
      </c>
    </row>
    <row r="36" spans="1:10" x14ac:dyDescent="0.2">
      <c r="A36" s="100" t="s">
        <v>174</v>
      </c>
      <c r="B36" s="101">
        <v>21</v>
      </c>
      <c r="C36" s="102">
        <v>31.3</v>
      </c>
      <c r="D36" s="102">
        <v>17.600000000000001</v>
      </c>
      <c r="E36" s="102">
        <v>45</v>
      </c>
      <c r="F36" s="42"/>
      <c r="G36" s="101">
        <v>335</v>
      </c>
      <c r="H36" s="102">
        <v>551</v>
      </c>
      <c r="I36" s="102">
        <v>490.4</v>
      </c>
      <c r="J36" s="102">
        <v>611.5</v>
      </c>
    </row>
    <row r="37" spans="1:10" x14ac:dyDescent="0.2">
      <c r="A37" s="100" t="s">
        <v>175</v>
      </c>
      <c r="B37" s="101">
        <v>48</v>
      </c>
      <c r="C37" s="102">
        <v>31.2</v>
      </c>
      <c r="D37" s="102">
        <v>22.3</v>
      </c>
      <c r="E37" s="102">
        <v>40.1</v>
      </c>
      <c r="F37" s="42"/>
      <c r="G37" s="101">
        <v>748</v>
      </c>
      <c r="H37" s="102">
        <v>487.3</v>
      </c>
      <c r="I37" s="102">
        <v>452</v>
      </c>
      <c r="J37" s="102">
        <v>522.6</v>
      </c>
    </row>
    <row r="38" spans="1:10" x14ac:dyDescent="0.2">
      <c r="A38" s="100" t="s">
        <v>176</v>
      </c>
      <c r="B38" s="101">
        <v>48</v>
      </c>
      <c r="C38" s="102">
        <v>29.2</v>
      </c>
      <c r="D38" s="102">
        <v>20.9</v>
      </c>
      <c r="E38" s="102">
        <v>37.5</v>
      </c>
      <c r="F38" s="42"/>
      <c r="G38" s="101">
        <v>954</v>
      </c>
      <c r="H38" s="102">
        <v>590.5</v>
      </c>
      <c r="I38" s="102">
        <v>553.1</v>
      </c>
      <c r="J38" s="102">
        <v>628</v>
      </c>
    </row>
    <row r="39" spans="1:10" x14ac:dyDescent="0.2">
      <c r="A39" s="100" t="s">
        <v>177</v>
      </c>
      <c r="B39" s="101">
        <v>43</v>
      </c>
      <c r="C39" s="102">
        <v>42.5</v>
      </c>
      <c r="D39" s="102">
        <v>29.3</v>
      </c>
      <c r="E39" s="102">
        <v>55.6</v>
      </c>
      <c r="F39" s="42"/>
      <c r="G39" s="101">
        <v>585</v>
      </c>
      <c r="H39" s="269">
        <v>565.79999999999995</v>
      </c>
      <c r="I39" s="102">
        <v>518.4</v>
      </c>
      <c r="J39" s="102">
        <v>613.20000000000005</v>
      </c>
    </row>
    <row r="40" spans="1:10" x14ac:dyDescent="0.2">
      <c r="A40" s="100" t="s">
        <v>178</v>
      </c>
      <c r="B40" s="101">
        <v>97</v>
      </c>
      <c r="C40" s="102">
        <v>28.2</v>
      </c>
      <c r="D40" s="102">
        <v>22.5</v>
      </c>
      <c r="E40" s="102">
        <v>33.9</v>
      </c>
      <c r="F40" s="42"/>
      <c r="G40" s="101">
        <v>1049</v>
      </c>
      <c r="H40" s="102">
        <v>304.2</v>
      </c>
      <c r="I40" s="102">
        <v>285.60000000000002</v>
      </c>
      <c r="J40" s="102">
        <v>322.8</v>
      </c>
    </row>
    <row r="41" spans="1:10" x14ac:dyDescent="0.2">
      <c r="A41" s="100" t="s">
        <v>179</v>
      </c>
      <c r="B41" s="101">
        <v>23</v>
      </c>
      <c r="C41" s="102">
        <v>28.5</v>
      </c>
      <c r="D41" s="102">
        <v>16.8</v>
      </c>
      <c r="E41" s="102">
        <v>40.200000000000003</v>
      </c>
      <c r="F41" s="42"/>
      <c r="G41" s="101">
        <v>317</v>
      </c>
      <c r="H41" s="102">
        <v>382.4</v>
      </c>
      <c r="I41" s="102">
        <v>339.8</v>
      </c>
      <c r="J41" s="102">
        <v>425</v>
      </c>
    </row>
    <row r="42" spans="1:10" x14ac:dyDescent="0.2">
      <c r="A42" s="100" t="s">
        <v>180</v>
      </c>
      <c r="B42" s="101">
        <v>49</v>
      </c>
      <c r="C42" s="102">
        <v>30</v>
      </c>
      <c r="D42" s="102">
        <v>21.5</v>
      </c>
      <c r="E42" s="102">
        <v>38.6</v>
      </c>
      <c r="F42" s="42"/>
      <c r="G42" s="101">
        <v>652</v>
      </c>
      <c r="H42" s="102">
        <v>368.4</v>
      </c>
      <c r="I42" s="102">
        <v>339.4</v>
      </c>
      <c r="J42" s="102">
        <v>397.4</v>
      </c>
    </row>
    <row r="43" spans="1:10" x14ac:dyDescent="0.2">
      <c r="A43" s="100" t="s">
        <v>181</v>
      </c>
      <c r="B43" s="101">
        <v>21</v>
      </c>
      <c r="C43" s="102">
        <v>28.6</v>
      </c>
      <c r="D43" s="102">
        <v>16</v>
      </c>
      <c r="E43" s="102">
        <v>41.3</v>
      </c>
      <c r="F43" s="42"/>
      <c r="G43" s="101">
        <v>193</v>
      </c>
      <c r="H43" s="102">
        <v>250.9</v>
      </c>
      <c r="I43" s="102">
        <v>214.4</v>
      </c>
      <c r="J43" s="102">
        <v>287.5</v>
      </c>
    </row>
    <row r="44" spans="1:10" x14ac:dyDescent="0.2">
      <c r="A44" s="100" t="s">
        <v>182</v>
      </c>
      <c r="B44" s="101">
        <v>69</v>
      </c>
      <c r="C44" s="102">
        <v>66.3</v>
      </c>
      <c r="D44" s="102">
        <v>50.5</v>
      </c>
      <c r="E44" s="102">
        <v>82</v>
      </c>
      <c r="F44" s="42"/>
      <c r="G44" s="101">
        <v>866</v>
      </c>
      <c r="H44" s="102">
        <v>833</v>
      </c>
      <c r="I44" s="102">
        <v>777.2</v>
      </c>
      <c r="J44" s="102">
        <v>888.8</v>
      </c>
    </row>
    <row r="45" spans="1:10" x14ac:dyDescent="0.2">
      <c r="A45" s="100" t="s">
        <v>183</v>
      </c>
      <c r="B45" s="101">
        <v>111</v>
      </c>
      <c r="C45" s="102">
        <v>53.9</v>
      </c>
      <c r="D45" s="102">
        <v>43.7</v>
      </c>
      <c r="E45" s="102">
        <v>64.099999999999994</v>
      </c>
      <c r="F45" s="42"/>
      <c r="G45" s="101">
        <v>980</v>
      </c>
      <c r="H45" s="102">
        <v>487.3</v>
      </c>
      <c r="I45" s="102">
        <v>455.9</v>
      </c>
      <c r="J45" s="102">
        <v>518.70000000000005</v>
      </c>
    </row>
    <row r="46" spans="1:10" x14ac:dyDescent="0.2">
      <c r="A46" s="100" t="s">
        <v>184</v>
      </c>
      <c r="B46" s="101">
        <v>40</v>
      </c>
      <c r="C46" s="102">
        <v>60.4</v>
      </c>
      <c r="D46" s="102">
        <v>41.4</v>
      </c>
      <c r="E46" s="102">
        <v>79.5</v>
      </c>
      <c r="F46" s="42"/>
      <c r="G46" s="101">
        <v>734</v>
      </c>
      <c r="H46" s="102">
        <v>1055.5</v>
      </c>
      <c r="I46" s="102">
        <v>978.5</v>
      </c>
      <c r="J46" s="102">
        <v>1132.4000000000001</v>
      </c>
    </row>
    <row r="47" spans="1:10" x14ac:dyDescent="0.2">
      <c r="A47" s="100" t="s">
        <v>185</v>
      </c>
      <c r="B47" s="101">
        <v>113</v>
      </c>
      <c r="C47" s="102">
        <v>32.1</v>
      </c>
      <c r="D47" s="102">
        <v>26.1</v>
      </c>
      <c r="E47" s="102">
        <v>38.1</v>
      </c>
      <c r="F47" s="42"/>
      <c r="G47" s="101">
        <v>1598</v>
      </c>
      <c r="H47" s="102">
        <v>453.8</v>
      </c>
      <c r="I47" s="102">
        <v>431.3</v>
      </c>
      <c r="J47" s="102">
        <v>476.3</v>
      </c>
    </row>
    <row r="48" spans="1:10" x14ac:dyDescent="0.2">
      <c r="A48" s="100"/>
      <c r="B48" s="101"/>
      <c r="C48" s="102"/>
      <c r="D48" s="102"/>
      <c r="E48" s="102"/>
      <c r="F48" s="42"/>
      <c r="G48" s="101"/>
      <c r="H48" s="102"/>
      <c r="I48" s="102"/>
      <c r="J48" s="102"/>
    </row>
    <row r="49" spans="1:16" x14ac:dyDescent="0.2">
      <c r="A49" s="100" t="s">
        <v>195</v>
      </c>
      <c r="B49" s="101">
        <v>46</v>
      </c>
      <c r="C49" s="102">
        <v>13.3</v>
      </c>
      <c r="D49" s="102">
        <v>9.1999999999999993</v>
      </c>
      <c r="E49" s="102">
        <v>17.399999999999999</v>
      </c>
      <c r="F49" s="42"/>
      <c r="G49" s="101">
        <v>509</v>
      </c>
      <c r="H49" s="102">
        <v>147</v>
      </c>
      <c r="I49" s="102">
        <v>133.5</v>
      </c>
      <c r="J49" s="102">
        <v>160.5</v>
      </c>
    </row>
    <row r="50" spans="1:16" x14ac:dyDescent="0.2">
      <c r="A50" s="100"/>
      <c r="B50" s="101"/>
      <c r="C50" s="102"/>
      <c r="D50" s="102"/>
      <c r="E50" s="102"/>
      <c r="F50" s="42"/>
      <c r="G50" s="101"/>
      <c r="H50" s="102"/>
      <c r="I50" s="102"/>
      <c r="J50" s="102"/>
    </row>
    <row r="51" spans="1:16" x14ac:dyDescent="0.2">
      <c r="A51" s="100" t="s">
        <v>196</v>
      </c>
      <c r="B51" s="101">
        <v>77</v>
      </c>
      <c r="C51" s="102">
        <v>34.4</v>
      </c>
      <c r="D51" s="102">
        <v>26.6</v>
      </c>
      <c r="E51" s="102">
        <v>42.1</v>
      </c>
      <c r="F51" s="42"/>
      <c r="G51" s="101">
        <v>821</v>
      </c>
      <c r="H51" s="102">
        <v>367.6</v>
      </c>
      <c r="I51" s="102">
        <v>342.2</v>
      </c>
      <c r="J51" s="102">
        <v>392.9</v>
      </c>
    </row>
    <row r="52" spans="1:16" x14ac:dyDescent="0.2">
      <c r="A52" s="100"/>
      <c r="B52" s="103"/>
      <c r="C52" s="102"/>
      <c r="D52" s="102"/>
      <c r="E52" s="102"/>
      <c r="F52" s="42"/>
      <c r="G52" s="103"/>
      <c r="H52" s="102"/>
      <c r="I52" s="102"/>
      <c r="J52" s="102"/>
    </row>
    <row r="53" spans="1:16" x14ac:dyDescent="0.2">
      <c r="A53" s="104" t="s">
        <v>186</v>
      </c>
      <c r="B53" s="105">
        <v>999</v>
      </c>
      <c r="C53" s="106">
        <v>24.5</v>
      </c>
      <c r="D53" s="106">
        <v>22.9</v>
      </c>
      <c r="E53" s="106">
        <v>26</v>
      </c>
      <c r="F53" s="107"/>
      <c r="G53" s="105">
        <v>12862</v>
      </c>
      <c r="H53" s="106">
        <v>304.39999999999998</v>
      </c>
      <c r="I53" s="106">
        <v>299.10000000000002</v>
      </c>
      <c r="J53" s="106">
        <v>309.7</v>
      </c>
    </row>
    <row r="54" spans="1:16" ht="12" customHeight="1" x14ac:dyDescent="0.2">
      <c r="A54" s="99"/>
      <c r="B54" s="99"/>
      <c r="C54" s="99"/>
      <c r="D54" s="99"/>
      <c r="E54" s="99"/>
    </row>
    <row r="55" spans="1:16" ht="12" customHeight="1" x14ac:dyDescent="0.2">
      <c r="A55" s="33" t="s">
        <v>42</v>
      </c>
      <c r="B55" s="99"/>
      <c r="C55" s="99"/>
      <c r="D55" s="99"/>
      <c r="E55" s="99"/>
    </row>
    <row r="56" spans="1:16" ht="12" customHeight="1" x14ac:dyDescent="0.2">
      <c r="A56" s="605" t="s">
        <v>187</v>
      </c>
      <c r="B56" s="605"/>
      <c r="C56" s="605"/>
      <c r="D56" s="605"/>
      <c r="E56" s="605"/>
      <c r="F56" s="605"/>
      <c r="G56" s="605"/>
      <c r="H56" s="605"/>
      <c r="I56" s="605"/>
      <c r="J56" s="605"/>
      <c r="K56" s="605"/>
      <c r="L56" s="66"/>
      <c r="M56" s="66"/>
      <c r="N56" s="66"/>
      <c r="O56" s="66"/>
      <c r="P56" s="66"/>
    </row>
    <row r="57" spans="1:16" ht="12" customHeight="1" x14ac:dyDescent="0.2">
      <c r="A57" s="605" t="s">
        <v>197</v>
      </c>
      <c r="B57" s="605"/>
      <c r="C57" s="605"/>
      <c r="D57" s="605"/>
      <c r="E57" s="605"/>
      <c r="F57" s="605"/>
      <c r="G57" s="605"/>
      <c r="H57" s="605"/>
      <c r="I57" s="605"/>
      <c r="J57" s="605"/>
      <c r="K57" s="605"/>
      <c r="L57" s="66"/>
      <c r="M57" s="66"/>
      <c r="N57" s="66"/>
      <c r="O57" s="66"/>
      <c r="P57" s="66"/>
    </row>
    <row r="58" spans="1:16" ht="12" customHeight="1" x14ac:dyDescent="0.2">
      <c r="A58" s="602" t="s">
        <v>2751</v>
      </c>
      <c r="B58" s="602"/>
      <c r="C58" s="602"/>
      <c r="D58" s="602"/>
      <c r="E58" s="602"/>
      <c r="F58" s="602"/>
      <c r="G58" s="602"/>
      <c r="H58" s="602"/>
      <c r="I58" s="602"/>
      <c r="J58" s="602"/>
      <c r="K58" s="602"/>
    </row>
    <row r="59" spans="1:16" ht="12" customHeight="1" x14ac:dyDescent="0.2">
      <c r="A59" s="602"/>
      <c r="B59" s="602"/>
      <c r="C59" s="602"/>
      <c r="D59" s="602"/>
      <c r="E59" s="602"/>
      <c r="F59" s="602"/>
      <c r="G59" s="602"/>
      <c r="H59" s="602"/>
      <c r="I59" s="602"/>
      <c r="J59" s="602"/>
      <c r="K59" s="602"/>
    </row>
    <row r="60" spans="1:16" ht="12" customHeight="1" x14ac:dyDescent="0.2">
      <c r="A60" s="605" t="s">
        <v>191</v>
      </c>
      <c r="B60" s="605"/>
      <c r="C60" s="605"/>
      <c r="D60" s="605"/>
      <c r="E60" s="605"/>
      <c r="F60" s="605"/>
      <c r="G60" s="605"/>
      <c r="H60" s="605"/>
      <c r="I60" s="605"/>
      <c r="J60" s="605"/>
      <c r="K60" s="605"/>
    </row>
    <row r="61" spans="1:16" ht="12" customHeight="1" x14ac:dyDescent="0.2">
      <c r="A61" s="502" t="s">
        <v>79</v>
      </c>
      <c r="B61" s="502"/>
      <c r="C61" s="502"/>
      <c r="D61" s="502"/>
      <c r="E61" s="502"/>
      <c r="F61" s="502"/>
      <c r="G61" s="502"/>
      <c r="H61" s="502"/>
      <c r="I61" s="502"/>
      <c r="J61" s="502"/>
      <c r="K61" s="502"/>
    </row>
    <row r="62" spans="1:16" ht="12" customHeight="1" x14ac:dyDescent="0.2">
      <c r="A62" s="604" t="s">
        <v>2744</v>
      </c>
      <c r="B62" s="604"/>
      <c r="C62" s="604"/>
      <c r="D62" s="604"/>
      <c r="E62" s="604"/>
      <c r="F62" s="604"/>
      <c r="G62" s="604"/>
      <c r="H62" s="604"/>
      <c r="I62" s="604"/>
      <c r="J62" s="604"/>
      <c r="K62" s="604"/>
    </row>
    <row r="63" spans="1:16" ht="12" customHeight="1" x14ac:dyDescent="0.2">
      <c r="A63" s="604" t="s">
        <v>2745</v>
      </c>
      <c r="B63" s="604"/>
      <c r="C63" s="604"/>
      <c r="D63" s="604"/>
      <c r="E63" s="604"/>
      <c r="F63" s="604"/>
      <c r="G63" s="604"/>
      <c r="H63" s="604"/>
      <c r="I63" s="604"/>
      <c r="J63" s="604"/>
      <c r="K63" s="604"/>
    </row>
    <row r="64" spans="1:16" ht="12" customHeight="1" x14ac:dyDescent="0.2">
      <c r="A64" s="603" t="s">
        <v>2948</v>
      </c>
      <c r="B64" s="603"/>
      <c r="C64" s="603"/>
      <c r="D64" s="603"/>
      <c r="E64" s="603"/>
      <c r="F64" s="603"/>
      <c r="G64" s="603"/>
      <c r="H64" s="603"/>
      <c r="I64" s="603"/>
      <c r="J64" s="603"/>
      <c r="K64" s="603"/>
    </row>
    <row r="65" spans="1:14" ht="12" customHeight="1" x14ac:dyDescent="0.2">
      <c r="A65" s="603"/>
      <c r="B65" s="603"/>
      <c r="C65" s="603"/>
      <c r="D65" s="603"/>
      <c r="E65" s="603"/>
      <c r="F65" s="603"/>
      <c r="G65" s="603"/>
      <c r="H65" s="603"/>
      <c r="I65" s="603"/>
      <c r="J65" s="603"/>
      <c r="K65" s="603"/>
    </row>
    <row r="66" spans="1:14" ht="12" customHeight="1" x14ac:dyDescent="0.2">
      <c r="A66" s="588" t="str">
        <f>CONCATENATE("5) Figures are for deaths occurring between 1st March 2020 and ",Contents!A33," 2021. Figures only include deaths that were registered by ",Contents!A34,". More information on registration delays can be found on the NRS website.")</f>
        <v>5) Figures are for deaths occurring between 1st March 2020 and 31st December 2021. Figures only include deaths that were registered by 13th January 2022. More information on registration delays can be found on the NRS website.</v>
      </c>
      <c r="B66" s="588"/>
      <c r="C66" s="588"/>
      <c r="D66" s="588"/>
      <c r="E66" s="588"/>
      <c r="F66" s="588"/>
      <c r="G66" s="588"/>
      <c r="H66" s="588"/>
      <c r="I66" s="588"/>
      <c r="J66" s="588"/>
      <c r="K66" s="588"/>
      <c r="L66" s="588"/>
      <c r="M66" s="588"/>
      <c r="N66" s="588"/>
    </row>
    <row r="67" spans="1:14" ht="12" customHeight="1" x14ac:dyDescent="0.2">
      <c r="A67" s="588"/>
      <c r="B67" s="588"/>
      <c r="C67" s="588"/>
      <c r="D67" s="588"/>
      <c r="E67" s="588"/>
      <c r="F67" s="588"/>
      <c r="G67" s="588"/>
      <c r="H67" s="588"/>
      <c r="I67" s="588"/>
      <c r="J67" s="588"/>
      <c r="K67" s="588"/>
      <c r="L67" s="588"/>
      <c r="M67" s="588"/>
      <c r="N67" s="588"/>
    </row>
    <row r="68" spans="1:14" ht="12" customHeight="1" x14ac:dyDescent="0.2">
      <c r="A68" s="31" t="s">
        <v>3016</v>
      </c>
      <c r="B68" s="103"/>
      <c r="C68" s="102"/>
      <c r="D68" s="102"/>
      <c r="E68" s="102"/>
    </row>
    <row r="69" spans="1:14" x14ac:dyDescent="0.2">
      <c r="A69" s="100"/>
      <c r="B69" s="103"/>
      <c r="C69" s="102"/>
      <c r="D69" s="102"/>
      <c r="E69" s="102"/>
    </row>
    <row r="70" spans="1:14" x14ac:dyDescent="0.2">
      <c r="A70" s="100"/>
      <c r="B70" s="103"/>
      <c r="C70" s="102"/>
      <c r="D70" s="102"/>
      <c r="E70" s="102"/>
    </row>
    <row r="71" spans="1:14" x14ac:dyDescent="0.2">
      <c r="A71" s="100"/>
      <c r="B71" s="103"/>
      <c r="C71" s="102"/>
      <c r="D71" s="102"/>
      <c r="E71" s="102"/>
    </row>
    <row r="72" spans="1:14" x14ac:dyDescent="0.2">
      <c r="A72" s="100"/>
      <c r="B72" s="103"/>
      <c r="C72" s="102"/>
      <c r="D72" s="102"/>
      <c r="E72" s="102"/>
    </row>
    <row r="73" spans="1:14" x14ac:dyDescent="0.2">
      <c r="A73" s="100"/>
      <c r="B73" s="103"/>
      <c r="C73" s="102"/>
      <c r="D73" s="102"/>
      <c r="E73" s="102"/>
    </row>
    <row r="74" spans="1:14" x14ac:dyDescent="0.2">
      <c r="A74" s="100"/>
      <c r="B74" s="103"/>
      <c r="C74" s="102"/>
      <c r="D74" s="102"/>
      <c r="E74" s="102"/>
    </row>
    <row r="75" spans="1:14" x14ac:dyDescent="0.2">
      <c r="A75" s="100"/>
      <c r="B75" s="103"/>
      <c r="C75" s="102"/>
      <c r="D75" s="102"/>
      <c r="E75" s="102"/>
    </row>
    <row r="76" spans="1:14" x14ac:dyDescent="0.2">
      <c r="A76" s="100"/>
      <c r="B76" s="103"/>
      <c r="C76" s="102"/>
      <c r="D76" s="102"/>
      <c r="E76" s="102"/>
    </row>
    <row r="77" spans="1:14" x14ac:dyDescent="0.2">
      <c r="A77" s="100"/>
      <c r="B77" s="103"/>
      <c r="C77" s="102"/>
      <c r="D77" s="102"/>
      <c r="E77" s="102"/>
    </row>
    <row r="78" spans="1:14" x14ac:dyDescent="0.2">
      <c r="A78" s="100"/>
      <c r="B78" s="103"/>
      <c r="C78" s="102"/>
      <c r="D78" s="102"/>
      <c r="E78" s="102"/>
    </row>
    <row r="79" spans="1:14" x14ac:dyDescent="0.2">
      <c r="A79" s="100"/>
      <c r="B79" s="103"/>
      <c r="C79" s="102"/>
      <c r="D79" s="102"/>
      <c r="E79" s="102"/>
    </row>
    <row r="80" spans="1:14" x14ac:dyDescent="0.2">
      <c r="A80" s="100"/>
      <c r="B80" s="103"/>
      <c r="C80" s="102"/>
      <c r="D80" s="102"/>
      <c r="E80" s="102"/>
    </row>
    <row r="81" spans="1:5" x14ac:dyDescent="0.2">
      <c r="A81" s="100"/>
      <c r="B81" s="103"/>
      <c r="C81" s="102"/>
      <c r="D81" s="102"/>
      <c r="E81" s="102"/>
    </row>
    <row r="82" spans="1:5" x14ac:dyDescent="0.2">
      <c r="A82" s="100"/>
      <c r="B82" s="103"/>
      <c r="C82" s="102"/>
      <c r="D82" s="102"/>
      <c r="E82" s="102"/>
    </row>
    <row r="83" spans="1:5" x14ac:dyDescent="0.2">
      <c r="A83" s="100"/>
      <c r="B83" s="103"/>
      <c r="C83" s="102"/>
      <c r="D83" s="102"/>
      <c r="E83" s="102"/>
    </row>
    <row r="84" spans="1:5" x14ac:dyDescent="0.2">
      <c r="A84" s="100"/>
      <c r="B84" s="103"/>
      <c r="C84" s="102"/>
      <c r="D84" s="102"/>
      <c r="E84" s="102"/>
    </row>
    <row r="85" spans="1:5" x14ac:dyDescent="0.2">
      <c r="A85" s="100"/>
      <c r="B85" s="103"/>
      <c r="C85" s="102"/>
      <c r="D85" s="102"/>
      <c r="E85" s="102"/>
    </row>
    <row r="86" spans="1:5" x14ac:dyDescent="0.2">
      <c r="A86" s="100"/>
      <c r="B86" s="103"/>
      <c r="C86" s="102"/>
      <c r="D86" s="102"/>
      <c r="E86" s="102"/>
    </row>
    <row r="87" spans="1:5" x14ac:dyDescent="0.2">
      <c r="A87" s="100"/>
      <c r="B87" s="103"/>
      <c r="C87" s="102"/>
      <c r="D87" s="102"/>
      <c r="E87" s="102"/>
    </row>
    <row r="88" spans="1:5" x14ac:dyDescent="0.2">
      <c r="A88" s="100"/>
      <c r="B88" s="103"/>
      <c r="C88" s="102"/>
      <c r="D88" s="102"/>
      <c r="E88" s="102"/>
    </row>
    <row r="89" spans="1:5" x14ac:dyDescent="0.2">
      <c r="A89" s="100"/>
      <c r="B89" s="103"/>
      <c r="C89" s="102"/>
      <c r="D89" s="102"/>
      <c r="E89" s="102"/>
    </row>
    <row r="90" spans="1:5" x14ac:dyDescent="0.2">
      <c r="A90" s="100"/>
      <c r="B90" s="103"/>
      <c r="C90" s="102"/>
      <c r="D90" s="102"/>
      <c r="E90" s="102"/>
    </row>
    <row r="91" spans="1:5" x14ac:dyDescent="0.2">
      <c r="A91" s="100"/>
      <c r="B91" s="103"/>
      <c r="C91" s="102"/>
      <c r="D91" s="102"/>
      <c r="E91" s="102"/>
    </row>
    <row r="92" spans="1:5" x14ac:dyDescent="0.2">
      <c r="A92" s="100"/>
      <c r="B92" s="103"/>
      <c r="C92" s="102"/>
      <c r="D92" s="102"/>
      <c r="E92" s="102"/>
    </row>
    <row r="93" spans="1:5" x14ac:dyDescent="0.2">
      <c r="A93" s="100"/>
      <c r="B93" s="103"/>
      <c r="C93" s="102"/>
      <c r="D93" s="102"/>
      <c r="E93" s="102"/>
    </row>
    <row r="94" spans="1:5" x14ac:dyDescent="0.2">
      <c r="A94" s="100"/>
      <c r="B94" s="103"/>
      <c r="C94" s="102"/>
      <c r="D94" s="102"/>
      <c r="E94" s="102"/>
    </row>
    <row r="95" spans="1:5" x14ac:dyDescent="0.2">
      <c r="A95" s="100"/>
      <c r="B95" s="103"/>
      <c r="C95" s="102"/>
      <c r="D95" s="102"/>
      <c r="E95" s="102"/>
    </row>
    <row r="96" spans="1:5" x14ac:dyDescent="0.2">
      <c r="A96" s="100"/>
      <c r="B96" s="103"/>
      <c r="C96" s="102"/>
      <c r="D96" s="102"/>
      <c r="E96" s="102"/>
    </row>
    <row r="97" spans="1:5" x14ac:dyDescent="0.2">
      <c r="A97" s="100"/>
      <c r="B97" s="103"/>
      <c r="C97" s="102"/>
      <c r="D97" s="102"/>
      <c r="E97" s="102"/>
    </row>
    <row r="98" spans="1:5" x14ac:dyDescent="0.2">
      <c r="A98" s="100"/>
      <c r="B98" s="103"/>
      <c r="C98" s="102"/>
      <c r="D98" s="102"/>
      <c r="E98" s="102"/>
    </row>
    <row r="99" spans="1:5" x14ac:dyDescent="0.2">
      <c r="A99" s="100"/>
      <c r="B99" s="103"/>
      <c r="C99" s="102"/>
      <c r="D99" s="102"/>
      <c r="E99" s="102"/>
    </row>
  </sheetData>
  <mergeCells count="24">
    <mergeCell ref="C5:C9"/>
    <mergeCell ref="D5:D9"/>
    <mergeCell ref="E5:E9"/>
    <mergeCell ref="A1:H2"/>
    <mergeCell ref="B4:E4"/>
    <mergeCell ref="G4:J4"/>
    <mergeCell ref="J1:K1"/>
    <mergeCell ref="G5:G9"/>
    <mergeCell ref="H5:H9"/>
    <mergeCell ref="I5:I9"/>
    <mergeCell ref="J5:J9"/>
    <mergeCell ref="F5:F9"/>
    <mergeCell ref="A5:A9"/>
    <mergeCell ref="B5:B9"/>
    <mergeCell ref="A61:K61"/>
    <mergeCell ref="A56:K56"/>
    <mergeCell ref="A57:K57"/>
    <mergeCell ref="A58:K59"/>
    <mergeCell ref="A60:K60"/>
    <mergeCell ref="A67:N67"/>
    <mergeCell ref="A66:N66"/>
    <mergeCell ref="A62:K62"/>
    <mergeCell ref="A63:K63"/>
    <mergeCell ref="A64:K65"/>
  </mergeCells>
  <hyperlinks>
    <hyperlink ref="A62:K62" r:id="rId1" display="6) Occupations defined using the Standard Occupation Classification (SOC 2010). Definitions of all groups and individual occupations can be found on the ONS Website."/>
    <hyperlink ref="A63:K63" r:id="rId2" display="7) These categories were created by ONS by combining specified 4 digit SOC codes.  More information on the codes used to create these groupings is available on the ONS Website."/>
    <hyperlink ref="J1:K1" location="Contents!A1" display="back to contents"/>
    <hyperlink ref="A66:N66" r:id="rId3" display="5) Figures are for deaths occurring between 1 March 2020 and 30 April 2020. Figures only include deaths that were registered by 3 May 2020. More information on registration delays can be found on the NRS websit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A36164368</value>
    </field>
    <field name="Objective-Title">
      <value order="0">NRS - Monthly COVID19 deaths - December 2021 - tables and figures</value>
    </field>
    <field name="Objective-Description">
      <value order="0"/>
    </field>
    <field name="Objective-CreationStamp">
      <value order="0">2022-01-18T08:32:45Z</value>
    </field>
    <field name="Objective-IsApproved">
      <value order="0">false</value>
    </field>
    <field name="Objective-IsPublished">
      <value order="0">false</value>
    </field>
    <field name="Objective-DatePublished">
      <value order="0"/>
    </field>
    <field name="Objective-ModificationStamp">
      <value order="0">2022-01-18T11:38:08Z</value>
    </field>
    <field name="Objective-Owner">
      <value order="0">Ramsay, Julie JM (u113377)</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vA53352577</value>
    </field>
    <field name="Objective-Version">
      <value order="0">0.4</value>
    </field>
    <field name="Objective-VersionNumber">
      <value order="0">4</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Charts</vt:lpstr>
      </vt:variant>
      <vt:variant>
        <vt:i4>11</vt:i4>
      </vt:variant>
    </vt:vector>
  </HeadingPairs>
  <TitlesOfParts>
    <vt:vector size="34" baseType="lpstr">
      <vt:lpstr>Contents</vt:lpstr>
      <vt:lpstr>lookup</vt:lpstr>
      <vt:lpstr>Table 4 </vt:lpstr>
      <vt:lpstr>Table 5</vt:lpstr>
      <vt:lpstr>Table 6</vt:lpstr>
      <vt:lpstr>Table 7</vt:lpstr>
      <vt:lpstr>Table 8</vt:lpstr>
      <vt:lpstr>Table 9</vt:lpstr>
      <vt:lpstr>Table 10</vt:lpstr>
      <vt:lpstr>Table 11</vt:lpstr>
      <vt:lpstr>Table 12</vt:lpstr>
      <vt:lpstr>Figure 3 data</vt:lpstr>
      <vt:lpstr>Figure 4 data</vt:lpstr>
      <vt:lpstr>Figure 5 data</vt:lpstr>
      <vt:lpstr>Figure 5 error bars</vt:lpstr>
      <vt:lpstr>Sheet1</vt:lpstr>
      <vt:lpstr>Figure 6 data</vt:lpstr>
      <vt:lpstr>Figure 7 data</vt:lpstr>
      <vt:lpstr>Figure 8 data</vt:lpstr>
      <vt:lpstr>Figure 9 data</vt:lpstr>
      <vt:lpstr>Figure 10 data</vt:lpstr>
      <vt:lpstr>Figure 11 data</vt:lpstr>
      <vt:lpstr>Figure 12 data</vt:lpstr>
      <vt:lpstr>Figure 3</vt:lpstr>
      <vt:lpstr>Figure 4</vt:lpstr>
      <vt:lpstr>Figure 5a</vt:lpstr>
      <vt:lpstr>Figure 5b</vt:lpstr>
      <vt:lpstr>Figure 6</vt:lpstr>
      <vt:lpstr>Figure 7</vt:lpstr>
      <vt:lpstr>Figure 8</vt:lpstr>
      <vt:lpstr>Figure 9</vt:lpstr>
      <vt:lpstr>Figure 10</vt:lpstr>
      <vt:lpstr>Figure 11</vt:lpstr>
      <vt:lpstr>Figure 12</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E (Emily)</dc:creator>
  <cp:lastModifiedBy>u443992</cp:lastModifiedBy>
  <dcterms:created xsi:type="dcterms:W3CDTF">2020-05-08T09:40:47Z</dcterms:created>
  <dcterms:modified xsi:type="dcterms:W3CDTF">2022-01-18T17:29:38Z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A36164368</vt:lpwstr>
  </property>
  <property fmtid="{D5CDD505-2E9C-101B-9397-08002B2CF9AE}" pid="4" name="Objective-Title">
    <vt:lpwstr>NRS - Monthly COVID19 deaths - December 2021 - tables and figures</vt:lpwstr>
  </property>
  <property fmtid="{D5CDD505-2E9C-101B-9397-08002B2CF9AE}" pid="5" name="Objective-Description">
    <vt:lpwstr/>
  </property>
  <property fmtid="{D5CDD505-2E9C-101B-9397-08002B2CF9AE}" pid="6" name="Objective-CreationStamp">
    <vt:filetime>2022-01-18T08:32:45Z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2022-01-18T11:38:08Z</vt:filetime>
  </property>
  <property fmtid="{D5CDD505-2E9C-101B-9397-08002B2CF9AE}" pid="11" name="Objective-Owner">
    <vt:lpwstr>Ramsay, Julie JM (u113377)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vA53352577</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