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446998\Documents\OFFLINE\week 24\"/>
    </mc:Choice>
  </mc:AlternateContent>
  <bookViews>
    <workbookView xWindow="0" yWindow="0" windowWidth="10620" windowHeight="1740" tabRatio="745"/>
  </bookViews>
  <sheets>
    <sheet name="Cover sheet" sheetId="9" r:id="rId1"/>
    <sheet name="Contents" sheetId="10" r:id="rId2"/>
    <sheet name="Notes" sheetId="11" r:id="rId3"/>
    <sheet name="1" sheetId="25" r:id="rId4"/>
    <sheet name="2" sheetId="21" r:id="rId5"/>
    <sheet name="3" sheetId="20" r:id="rId6"/>
    <sheet name="4" sheetId="26" r:id="rId7"/>
    <sheet name="5" sheetId="30" r:id="rId8"/>
    <sheet name="6" sheetId="27" r:id="rId9"/>
    <sheet name="7" sheetId="22" r:id="rId10"/>
    <sheet name="8" sheetId="31" r:id="rId11"/>
    <sheet name="9" sheetId="32" r:id="rId12"/>
    <sheet name="10" sheetId="33" r:id="rId13"/>
    <sheet name="Figure1" sheetId="34" r:id="rId14"/>
    <sheet name="Figure2" sheetId="36" r:id="rId1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9" i="33" l="1"/>
  <c r="F6" i="32"/>
  <c r="F7" i="32"/>
  <c r="F8" i="32"/>
  <c r="F9" i="32"/>
  <c r="F10" i="32"/>
  <c r="F11" i="32"/>
  <c r="F12" i="32"/>
  <c r="F13" i="32"/>
  <c r="F14" i="32"/>
  <c r="F15" i="32"/>
  <c r="F16" i="32"/>
  <c r="F17" i="32"/>
  <c r="F18" i="32"/>
  <c r="F19" i="32"/>
  <c r="F20" i="32"/>
  <c r="F21" i="32"/>
  <c r="F22" i="32"/>
  <c r="F23" i="32"/>
  <c r="F24" i="32"/>
  <c r="F25" i="32"/>
  <c r="F26" i="32"/>
  <c r="F27" i="32"/>
  <c r="F28" i="32"/>
  <c r="F29" i="32"/>
  <c r="F30" i="32"/>
  <c r="F31" i="32"/>
  <c r="F32" i="32"/>
  <c r="F33" i="32"/>
  <c r="F34" i="32"/>
  <c r="F35" i="32"/>
  <c r="F36" i="32"/>
  <c r="F37" i="32"/>
  <c r="F38" i="32"/>
  <c r="F39" i="32"/>
  <c r="F40" i="32"/>
  <c r="F41" i="32"/>
  <c r="F42" i="32"/>
  <c r="F43" i="32"/>
  <c r="F44" i="32"/>
  <c r="F45" i="32"/>
  <c r="F46" i="32"/>
  <c r="F47" i="32"/>
  <c r="F48" i="32"/>
  <c r="F49" i="32"/>
  <c r="F50" i="32"/>
  <c r="F51" i="32"/>
  <c r="F52" i="32"/>
  <c r="F53" i="32"/>
  <c r="F54" i="32"/>
  <c r="F55" i="32"/>
  <c r="F56" i="32"/>
  <c r="F57" i="32"/>
  <c r="F58" i="32"/>
  <c r="G59" i="30"/>
  <c r="H59" i="30"/>
  <c r="R59" i="30"/>
  <c r="O59" i="30"/>
  <c r="P59" i="30"/>
  <c r="G60" i="30"/>
  <c r="H60" i="30"/>
  <c r="R60" i="30"/>
  <c r="O60" i="30"/>
  <c r="P60" i="30"/>
  <c r="G61" i="30"/>
  <c r="R61" i="30"/>
  <c r="O61" i="30"/>
  <c r="P61" i="30"/>
  <c r="G62" i="30"/>
  <c r="H62" i="30"/>
  <c r="R62" i="30"/>
  <c r="O62" i="30"/>
  <c r="P62" i="30"/>
  <c r="G63" i="30"/>
  <c r="H63" i="30"/>
  <c r="R63" i="30"/>
  <c r="P63" i="30"/>
  <c r="H64" i="30"/>
  <c r="R64" i="30"/>
  <c r="O64" i="30"/>
  <c r="P64" i="30"/>
  <c r="G65" i="30"/>
  <c r="H65" i="30"/>
  <c r="R65" i="30"/>
  <c r="O65" i="30"/>
  <c r="P65" i="30"/>
  <c r="G66" i="30"/>
  <c r="H66" i="30"/>
  <c r="R66" i="30"/>
  <c r="O66" i="30"/>
  <c r="P66" i="30"/>
  <c r="G67" i="30"/>
  <c r="H67" i="30"/>
  <c r="R67" i="30"/>
  <c r="O67" i="30"/>
  <c r="P67" i="30"/>
  <c r="G68" i="30"/>
  <c r="H68" i="30"/>
  <c r="R68" i="30"/>
  <c r="O68" i="30"/>
  <c r="P68" i="30"/>
  <c r="G69" i="30"/>
  <c r="R69" i="30"/>
  <c r="O69" i="30"/>
  <c r="P69" i="30"/>
  <c r="G70" i="30"/>
  <c r="H70" i="30"/>
  <c r="R70" i="30"/>
  <c r="O70" i="30"/>
  <c r="P70" i="30"/>
  <c r="G71" i="30"/>
  <c r="H71" i="30"/>
  <c r="R71" i="30"/>
  <c r="O71" i="30"/>
  <c r="P71" i="30"/>
  <c r="G72" i="30"/>
  <c r="H72" i="30"/>
  <c r="R72" i="30"/>
  <c r="O72" i="30"/>
  <c r="P72" i="30"/>
  <c r="G73" i="30"/>
  <c r="H73" i="30"/>
  <c r="R73" i="30"/>
  <c r="O73" i="30"/>
  <c r="P73" i="30"/>
  <c r="G74" i="30"/>
  <c r="H74" i="30"/>
  <c r="R74" i="30"/>
  <c r="O74" i="30"/>
  <c r="P74" i="30"/>
  <c r="G75" i="30"/>
  <c r="H75" i="30"/>
  <c r="R75" i="30"/>
  <c r="O75" i="30"/>
  <c r="P75" i="30"/>
  <c r="G76" i="30"/>
  <c r="H76" i="30"/>
  <c r="R76" i="30"/>
  <c r="O76" i="30"/>
  <c r="P76" i="30"/>
  <c r="G77" i="30"/>
  <c r="R77" i="30"/>
  <c r="O77" i="30"/>
  <c r="P77" i="30"/>
  <c r="G78" i="30"/>
  <c r="H78" i="30"/>
  <c r="R78" i="30"/>
  <c r="O78" i="30"/>
  <c r="P78" i="30"/>
  <c r="G79" i="30"/>
  <c r="H79" i="30"/>
  <c r="R79" i="30"/>
  <c r="O79" i="30"/>
  <c r="P79" i="30"/>
  <c r="H80" i="30"/>
  <c r="R80" i="30"/>
  <c r="P80" i="30"/>
  <c r="G81" i="30"/>
  <c r="H81" i="30"/>
  <c r="R81" i="30"/>
  <c r="O81" i="30"/>
  <c r="P81" i="30"/>
  <c r="G82" i="30"/>
  <c r="H82" i="30"/>
  <c r="R82" i="30"/>
  <c r="O82" i="30"/>
  <c r="P82" i="30"/>
  <c r="G83" i="30"/>
  <c r="H83" i="30"/>
  <c r="R83" i="30"/>
  <c r="O83" i="30"/>
  <c r="P83" i="30"/>
  <c r="G84" i="30"/>
  <c r="H84" i="30"/>
  <c r="R84" i="30"/>
  <c r="O84" i="30"/>
  <c r="P84" i="30"/>
  <c r="G85" i="30"/>
  <c r="R85" i="30"/>
  <c r="O85" i="30"/>
  <c r="P85" i="30"/>
  <c r="G86" i="30"/>
  <c r="H86" i="30"/>
  <c r="R86" i="30"/>
  <c r="O86" i="30"/>
  <c r="P86" i="30"/>
  <c r="G87" i="30"/>
  <c r="H87" i="30"/>
  <c r="R87" i="30"/>
  <c r="O87" i="30"/>
  <c r="P87" i="30"/>
  <c r="G88" i="30"/>
  <c r="H88" i="30"/>
  <c r="R88" i="30"/>
  <c r="O88" i="30"/>
  <c r="P88" i="30"/>
  <c r="G89" i="30"/>
  <c r="H89" i="30"/>
  <c r="R89" i="30"/>
  <c r="O89" i="30"/>
  <c r="P89" i="30"/>
  <c r="G90" i="30"/>
  <c r="H90" i="30"/>
  <c r="R90" i="30"/>
  <c r="O90" i="30"/>
  <c r="P90" i="30"/>
  <c r="G91" i="30"/>
  <c r="H91" i="30"/>
  <c r="R91" i="30"/>
  <c r="O91" i="30"/>
  <c r="P91" i="30"/>
  <c r="G92" i="30"/>
  <c r="H92" i="30"/>
  <c r="R92" i="30"/>
  <c r="O92" i="30"/>
  <c r="P92" i="30"/>
  <c r="G93" i="30"/>
  <c r="R93" i="30"/>
  <c r="O93" i="30"/>
  <c r="P93" i="30"/>
  <c r="G94" i="30"/>
  <c r="H94" i="30"/>
  <c r="R94" i="30"/>
  <c r="O94" i="30"/>
  <c r="P94" i="30"/>
  <c r="G95" i="30"/>
  <c r="H95" i="30"/>
  <c r="R95" i="30"/>
  <c r="O95" i="30"/>
  <c r="P95" i="30"/>
  <c r="G96" i="30"/>
  <c r="H96" i="30"/>
  <c r="R96" i="30"/>
  <c r="O96" i="30"/>
  <c r="P96" i="30"/>
  <c r="G97" i="30"/>
  <c r="H97" i="30"/>
  <c r="R97" i="30"/>
  <c r="O97" i="30"/>
  <c r="P97" i="30"/>
  <c r="G98" i="30"/>
  <c r="H98" i="30"/>
  <c r="R98" i="30"/>
  <c r="O98" i="30"/>
  <c r="P98" i="30"/>
  <c r="G99" i="30"/>
  <c r="H99" i="30"/>
  <c r="R99" i="30"/>
  <c r="O99" i="30"/>
  <c r="P99" i="30"/>
  <c r="G100" i="30"/>
  <c r="H100" i="30"/>
  <c r="R100" i="30"/>
  <c r="O100" i="30"/>
  <c r="P100" i="30"/>
  <c r="G101" i="30"/>
  <c r="R101" i="30"/>
  <c r="O101" i="30"/>
  <c r="P101" i="30"/>
  <c r="G102" i="30"/>
  <c r="H102" i="30"/>
  <c r="R102" i="30"/>
  <c r="O102" i="30"/>
  <c r="P102" i="30"/>
  <c r="G103" i="30"/>
  <c r="H103" i="30"/>
  <c r="R103" i="30"/>
  <c r="O103" i="30"/>
  <c r="P103" i="30"/>
  <c r="G104" i="30"/>
  <c r="H104" i="30"/>
  <c r="R104" i="30"/>
  <c r="O104" i="30"/>
  <c r="P104" i="30"/>
  <c r="G105" i="30"/>
  <c r="H105" i="30"/>
  <c r="R105" i="30"/>
  <c r="O105" i="30"/>
  <c r="P105" i="30"/>
  <c r="G106" i="30"/>
  <c r="H106" i="30"/>
  <c r="R106" i="30"/>
  <c r="O106" i="30"/>
  <c r="P106" i="30"/>
  <c r="G107" i="30"/>
  <c r="H107" i="30"/>
  <c r="R107" i="30"/>
  <c r="O107" i="30"/>
  <c r="P107" i="30"/>
  <c r="G108" i="30"/>
  <c r="H108" i="30"/>
  <c r="R108" i="30"/>
  <c r="O108" i="30"/>
  <c r="P108" i="30"/>
  <c r="G109" i="30"/>
  <c r="R109" i="30"/>
  <c r="O109" i="30"/>
  <c r="P109" i="30"/>
  <c r="H58" i="30"/>
  <c r="R58" i="30"/>
  <c r="O58" i="30"/>
  <c r="P58" i="30"/>
  <c r="G58" i="30"/>
  <c r="O63" i="30"/>
  <c r="O80" i="30"/>
  <c r="H61" i="30"/>
  <c r="H69" i="30"/>
  <c r="H77" i="30"/>
  <c r="H85" i="30"/>
  <c r="H93" i="30"/>
  <c r="H101" i="30"/>
  <c r="H109" i="30"/>
  <c r="G80" i="30"/>
  <c r="G64" i="30"/>
  <c r="O381" i="31" l="1"/>
  <c r="O382" i="31"/>
  <c r="O383" i="31"/>
  <c r="O384" i="31"/>
  <c r="O385" i="31"/>
  <c r="O386" i="31"/>
  <c r="O387" i="31"/>
  <c r="O388" i="31"/>
  <c r="O389" i="31"/>
  <c r="O390" i="31"/>
  <c r="O391" i="31"/>
  <c r="O392" i="31"/>
  <c r="O393" i="31"/>
  <c r="O394" i="31"/>
  <c r="O395" i="31"/>
  <c r="O396" i="31"/>
  <c r="O397" i="31"/>
  <c r="O398" i="31"/>
  <c r="O399" i="31"/>
  <c r="O400" i="31"/>
  <c r="O401" i="31"/>
  <c r="O402" i="31"/>
  <c r="O403" i="31"/>
  <c r="O404" i="31"/>
  <c r="O405" i="31"/>
  <c r="O406" i="31"/>
  <c r="O407" i="31"/>
  <c r="O408" i="31"/>
  <c r="O409" i="31"/>
  <c r="O410" i="31"/>
  <c r="O411" i="31"/>
  <c r="O412" i="31"/>
  <c r="O413" i="31"/>
  <c r="O414" i="31"/>
  <c r="O415" i="31"/>
  <c r="O416" i="31"/>
  <c r="O417" i="31"/>
  <c r="O418" i="31"/>
  <c r="O419" i="31"/>
  <c r="O420" i="31"/>
  <c r="O421" i="31"/>
  <c r="O422" i="31"/>
  <c r="O423" i="31"/>
  <c r="O424" i="31"/>
  <c r="O425" i="31"/>
  <c r="O426" i="31"/>
  <c r="O427" i="31"/>
  <c r="O428" i="31"/>
  <c r="O429" i="31"/>
  <c r="O430" i="31"/>
  <c r="O431" i="31"/>
  <c r="O380" i="31"/>
  <c r="O488" i="31" l="1"/>
  <c r="O489" i="31"/>
  <c r="O490" i="31"/>
  <c r="O491" i="31"/>
  <c r="O492" i="31"/>
  <c r="O493" i="31"/>
  <c r="O494" i="31"/>
  <c r="O495" i="31"/>
  <c r="O496" i="31"/>
  <c r="O497" i="31"/>
  <c r="O498" i="31"/>
  <c r="O499" i="31"/>
  <c r="O500" i="31"/>
  <c r="O501" i="31"/>
  <c r="O502" i="31"/>
  <c r="O503" i="31"/>
  <c r="O504" i="31"/>
  <c r="O505" i="31"/>
  <c r="O506" i="31"/>
  <c r="O507" i="31"/>
  <c r="O508" i="31"/>
  <c r="O509" i="31"/>
  <c r="O510" i="31"/>
  <c r="O511" i="31"/>
  <c r="O512" i="31"/>
  <c r="O513" i="31"/>
  <c r="O514" i="31"/>
  <c r="O515" i="31"/>
  <c r="O516" i="31"/>
  <c r="O517" i="31"/>
  <c r="O518" i="31"/>
  <c r="O519" i="31"/>
  <c r="O520" i="31"/>
  <c r="O521" i="31"/>
  <c r="O522" i="31"/>
  <c r="O523" i="31"/>
  <c r="O524" i="31"/>
  <c r="O525" i="31"/>
  <c r="O526" i="31"/>
  <c r="O527" i="31"/>
  <c r="O528" i="31"/>
  <c r="O529" i="31"/>
  <c r="O530" i="31"/>
  <c r="O531" i="31"/>
  <c r="O532" i="31"/>
  <c r="O533" i="31"/>
  <c r="O534" i="31"/>
  <c r="O535" i="31"/>
  <c r="O536" i="31"/>
  <c r="O537" i="31"/>
  <c r="O538" i="31"/>
  <c r="O487" i="31"/>
  <c r="O435" i="31"/>
  <c r="O436" i="31"/>
  <c r="O437" i="31"/>
  <c r="O438" i="31"/>
  <c r="O439" i="31"/>
  <c r="O440" i="31"/>
  <c r="O441" i="31"/>
  <c r="O442" i="31"/>
  <c r="O443" i="31"/>
  <c r="O444" i="31"/>
  <c r="O445" i="31"/>
  <c r="O446" i="31"/>
  <c r="O447" i="31"/>
  <c r="O448" i="31"/>
  <c r="O449" i="31"/>
  <c r="O450" i="31"/>
  <c r="O451" i="31"/>
  <c r="O452" i="31"/>
  <c r="O453" i="31"/>
  <c r="O454" i="31"/>
  <c r="O455" i="31"/>
  <c r="O456" i="31"/>
  <c r="O457" i="31"/>
  <c r="O458" i="31"/>
  <c r="O459" i="31"/>
  <c r="O460" i="31"/>
  <c r="O461" i="31"/>
  <c r="O462" i="31"/>
  <c r="O463" i="31"/>
  <c r="O464" i="31"/>
  <c r="O465" i="31"/>
  <c r="O466" i="31"/>
  <c r="O467" i="31"/>
  <c r="O468" i="31"/>
  <c r="O469" i="31"/>
  <c r="O470" i="31"/>
  <c r="O471" i="31"/>
  <c r="O472" i="31"/>
  <c r="O473" i="31"/>
  <c r="O474" i="31"/>
  <c r="O475" i="31"/>
  <c r="O476" i="31"/>
  <c r="O477" i="31"/>
  <c r="O478" i="31"/>
  <c r="O479" i="31"/>
  <c r="O480" i="31"/>
  <c r="O481" i="31"/>
  <c r="O482" i="31"/>
  <c r="O483" i="31"/>
  <c r="O484" i="31"/>
  <c r="O485" i="31"/>
  <c r="O486" i="31"/>
  <c r="O328" i="31"/>
  <c r="O329" i="31"/>
  <c r="O330" i="31"/>
  <c r="O331" i="31"/>
  <c r="O332" i="31"/>
  <c r="O333" i="31"/>
  <c r="O334" i="31"/>
  <c r="O335" i="31"/>
  <c r="O336" i="31"/>
  <c r="O337" i="31"/>
  <c r="O338" i="31"/>
  <c r="O339" i="31"/>
  <c r="O340" i="31"/>
  <c r="O341" i="31"/>
  <c r="O342" i="31"/>
  <c r="O343" i="31"/>
  <c r="O344" i="31"/>
  <c r="O345" i="31"/>
  <c r="O346" i="31"/>
  <c r="O347" i="31"/>
  <c r="O348" i="31"/>
  <c r="O349" i="31"/>
  <c r="O350" i="31"/>
  <c r="O351" i="31"/>
  <c r="O352" i="31"/>
  <c r="O353" i="31"/>
  <c r="O354" i="31"/>
  <c r="O355" i="31"/>
  <c r="O356" i="31"/>
  <c r="O357" i="31"/>
  <c r="O358" i="31"/>
  <c r="O359" i="31"/>
  <c r="O360" i="31"/>
  <c r="O361" i="31"/>
  <c r="O362" i="31"/>
  <c r="O363" i="31"/>
  <c r="O364" i="31"/>
  <c r="O365" i="31"/>
  <c r="O366" i="31"/>
  <c r="O367" i="31"/>
  <c r="O368" i="31"/>
  <c r="O369" i="31"/>
  <c r="O370" i="31"/>
  <c r="O371" i="31"/>
  <c r="O372" i="31"/>
  <c r="O373" i="31"/>
  <c r="O374" i="31"/>
  <c r="O375" i="31"/>
  <c r="O376" i="31"/>
  <c r="O377" i="31"/>
  <c r="O378" i="31"/>
  <c r="O379" i="31"/>
  <c r="O274" i="31"/>
  <c r="O275" i="31"/>
  <c r="O276" i="31"/>
  <c r="O277" i="31"/>
  <c r="O278" i="31"/>
  <c r="O279" i="31"/>
  <c r="O280" i="31"/>
  <c r="O281" i="31"/>
  <c r="O282" i="31"/>
  <c r="O283" i="31"/>
  <c r="O284" i="31"/>
  <c r="O285" i="31"/>
  <c r="O286" i="31"/>
  <c r="O287" i="31"/>
  <c r="O288" i="31"/>
  <c r="O289" i="31"/>
  <c r="O290" i="31"/>
  <c r="O291" i="31"/>
  <c r="O292" i="31"/>
  <c r="O293" i="31"/>
  <c r="O294" i="31"/>
  <c r="O295" i="31"/>
  <c r="O296" i="31"/>
  <c r="O297" i="31"/>
  <c r="O298" i="31"/>
  <c r="O299" i="31"/>
  <c r="O300" i="31"/>
  <c r="O301" i="31"/>
  <c r="O302" i="31"/>
  <c r="O303" i="31"/>
  <c r="O304" i="31"/>
  <c r="O305" i="31"/>
  <c r="O306" i="31"/>
  <c r="O307" i="31"/>
  <c r="O308" i="31"/>
  <c r="O309" i="31"/>
  <c r="O310" i="31"/>
  <c r="O311" i="31"/>
  <c r="O312" i="31"/>
  <c r="O313" i="31"/>
  <c r="O314" i="31"/>
  <c r="O315" i="31"/>
  <c r="O316" i="31"/>
  <c r="O317" i="31"/>
  <c r="O318" i="31"/>
  <c r="O319" i="31"/>
  <c r="O320" i="31"/>
  <c r="O321" i="31"/>
  <c r="O322" i="31"/>
  <c r="O323" i="31"/>
  <c r="O324" i="31"/>
  <c r="O273" i="31"/>
  <c r="O221" i="31"/>
  <c r="O222" i="31"/>
  <c r="O223" i="31"/>
  <c r="O224" i="31"/>
  <c r="O225" i="31"/>
  <c r="O226" i="31"/>
  <c r="O227" i="31"/>
  <c r="O228" i="31"/>
  <c r="O229" i="31"/>
  <c r="O230" i="31"/>
  <c r="O231" i="31"/>
  <c r="O232" i="31"/>
  <c r="O233" i="31"/>
  <c r="O234" i="31"/>
  <c r="O235" i="31"/>
  <c r="O236" i="31"/>
  <c r="O237" i="31"/>
  <c r="O238" i="31"/>
  <c r="O239" i="31"/>
  <c r="O240" i="31"/>
  <c r="O241" i="31"/>
  <c r="O242" i="31"/>
  <c r="O243" i="31"/>
  <c r="O244" i="31"/>
  <c r="O245" i="31"/>
  <c r="O246" i="31"/>
  <c r="O247" i="31"/>
  <c r="O248" i="31"/>
  <c r="O249" i="31"/>
  <c r="O250" i="31"/>
  <c r="O251" i="31"/>
  <c r="O252" i="31"/>
  <c r="O253" i="31"/>
  <c r="O254" i="31"/>
  <c r="O255" i="31"/>
  <c r="O256" i="31"/>
  <c r="O257" i="31"/>
  <c r="O258" i="31"/>
  <c r="O259" i="31"/>
  <c r="O260" i="31"/>
  <c r="O261" i="31"/>
  <c r="O262" i="31"/>
  <c r="O263" i="31"/>
  <c r="O264" i="31"/>
  <c r="O265" i="31"/>
  <c r="O266" i="31"/>
  <c r="O267" i="31"/>
  <c r="O268" i="31"/>
  <c r="O269" i="31"/>
  <c r="O270" i="31"/>
  <c r="O271" i="31"/>
  <c r="O272" i="31"/>
  <c r="R167" i="31"/>
  <c r="R168" i="31"/>
  <c r="R169" i="31"/>
  <c r="R170" i="31"/>
  <c r="R171" i="31"/>
  <c r="R172" i="31"/>
  <c r="R173" i="31"/>
  <c r="R174" i="31"/>
  <c r="R175" i="31"/>
  <c r="R176" i="31"/>
  <c r="R177" i="31"/>
  <c r="R178" i="31"/>
  <c r="R179" i="31"/>
  <c r="R180" i="31"/>
  <c r="R181" i="31"/>
  <c r="R182" i="31"/>
  <c r="R183" i="31"/>
  <c r="R184" i="31"/>
  <c r="R185" i="31"/>
  <c r="R186" i="31"/>
  <c r="R187" i="31"/>
  <c r="R188" i="31"/>
  <c r="R189" i="31"/>
  <c r="R190" i="31"/>
  <c r="R191" i="31"/>
  <c r="R192" i="31"/>
  <c r="R193" i="31"/>
  <c r="R194" i="31"/>
  <c r="R195" i="31"/>
  <c r="R196" i="31"/>
  <c r="R197" i="31"/>
  <c r="R198" i="31"/>
  <c r="R199" i="31"/>
  <c r="R200" i="31"/>
  <c r="R201" i="31"/>
  <c r="R202" i="31"/>
  <c r="R203" i="31"/>
  <c r="R204" i="31"/>
  <c r="R205" i="31"/>
  <c r="R206" i="31"/>
  <c r="R207" i="31"/>
  <c r="R208" i="31"/>
  <c r="R209" i="31"/>
  <c r="R210" i="31"/>
  <c r="R211" i="31"/>
  <c r="R212" i="31"/>
  <c r="R213" i="31"/>
  <c r="R214" i="31"/>
  <c r="R215" i="31"/>
  <c r="R216" i="31"/>
  <c r="R217" i="31"/>
  <c r="O167" i="31"/>
  <c r="O168" i="31"/>
  <c r="O169" i="31"/>
  <c r="O170" i="31"/>
  <c r="O171" i="31"/>
  <c r="O172" i="31"/>
  <c r="O173" i="31"/>
  <c r="O174" i="31"/>
  <c r="O175" i="31"/>
  <c r="O176" i="31"/>
  <c r="O177" i="31"/>
  <c r="O178" i="31"/>
  <c r="O179" i="31"/>
  <c r="O180" i="31"/>
  <c r="O181" i="31"/>
  <c r="O182" i="31"/>
  <c r="O183" i="31"/>
  <c r="O184" i="31"/>
  <c r="O185" i="31"/>
  <c r="O186" i="31"/>
  <c r="O187" i="31"/>
  <c r="O188" i="31"/>
  <c r="O189" i="31"/>
  <c r="O190" i="31"/>
  <c r="O191" i="31"/>
  <c r="O192" i="31"/>
  <c r="O193" i="31"/>
  <c r="O194" i="31"/>
  <c r="O195" i="31"/>
  <c r="O196" i="31"/>
  <c r="O197" i="31"/>
  <c r="O198" i="31"/>
  <c r="O199" i="31"/>
  <c r="O200" i="31"/>
  <c r="O201" i="31"/>
  <c r="O202" i="31"/>
  <c r="O203" i="31"/>
  <c r="O204" i="31"/>
  <c r="O205" i="31"/>
  <c r="O206" i="31"/>
  <c r="O207" i="31"/>
  <c r="O208" i="31"/>
  <c r="O209" i="31"/>
  <c r="O210" i="31"/>
  <c r="O211" i="31"/>
  <c r="O212" i="31"/>
  <c r="O213" i="31"/>
  <c r="O214" i="31"/>
  <c r="O215" i="31"/>
  <c r="O216" i="31"/>
  <c r="O217" i="31"/>
  <c r="O166" i="31"/>
  <c r="O114" i="31"/>
  <c r="O115" i="31"/>
  <c r="O116" i="31"/>
  <c r="O117" i="31"/>
  <c r="O118" i="31"/>
  <c r="O119" i="31"/>
  <c r="O120" i="31"/>
  <c r="O121" i="31"/>
  <c r="O122" i="31"/>
  <c r="O123" i="31"/>
  <c r="O124" i="31"/>
  <c r="O125" i="31"/>
  <c r="O126" i="31"/>
  <c r="O127" i="31"/>
  <c r="O128" i="31"/>
  <c r="O129" i="31"/>
  <c r="O130" i="31"/>
  <c r="O131" i="31"/>
  <c r="O132" i="31"/>
  <c r="O133" i="31"/>
  <c r="O134" i="31"/>
  <c r="O135" i="31"/>
  <c r="O136" i="31"/>
  <c r="O137" i="31"/>
  <c r="O138" i="31"/>
  <c r="O139" i="31"/>
  <c r="O140" i="31"/>
  <c r="O141" i="31"/>
  <c r="O142" i="31"/>
  <c r="O143" i="31"/>
  <c r="O144" i="31"/>
  <c r="O145" i="31"/>
  <c r="O146" i="31"/>
  <c r="O147" i="31"/>
  <c r="O148" i="31"/>
  <c r="O149" i="31"/>
  <c r="O150" i="31"/>
  <c r="O151" i="31"/>
  <c r="O152" i="31"/>
  <c r="O153" i="31"/>
  <c r="O154" i="31"/>
  <c r="O155" i="31"/>
  <c r="O156" i="31"/>
  <c r="O157" i="31"/>
  <c r="O158" i="31"/>
  <c r="O159" i="31"/>
  <c r="O160" i="31"/>
  <c r="O161" i="31"/>
  <c r="O162" i="31"/>
  <c r="O163" i="31"/>
  <c r="O164" i="31"/>
  <c r="O165" i="31"/>
  <c r="O71" i="31"/>
  <c r="O72" i="31"/>
  <c r="O73" i="31"/>
  <c r="O74" i="31"/>
  <c r="O75" i="31"/>
  <c r="O76" i="31"/>
  <c r="O77" i="31"/>
  <c r="O78" i="31"/>
  <c r="O79" i="31"/>
  <c r="O80" i="31"/>
  <c r="O81" i="31"/>
  <c r="O82" i="31"/>
  <c r="O83" i="31"/>
  <c r="O84" i="31"/>
  <c r="O85" i="31"/>
  <c r="O86" i="31"/>
  <c r="O87" i="31"/>
  <c r="O88" i="31"/>
  <c r="O89" i="31"/>
  <c r="O90" i="31"/>
  <c r="O91" i="31"/>
  <c r="O92" i="31"/>
  <c r="O93" i="31"/>
  <c r="O94" i="31"/>
  <c r="O95" i="31"/>
  <c r="O96" i="31"/>
  <c r="O97" i="31"/>
  <c r="O98" i="31"/>
  <c r="O99" i="31"/>
  <c r="O100" i="31"/>
  <c r="O101" i="31"/>
  <c r="O102" i="31"/>
  <c r="O103" i="31"/>
  <c r="O104" i="31"/>
  <c r="O105" i="31"/>
  <c r="O106" i="31"/>
  <c r="O107" i="31"/>
  <c r="O108" i="31"/>
  <c r="O109" i="31"/>
  <c r="O110" i="31"/>
  <c r="O60" i="31"/>
  <c r="O61" i="31"/>
  <c r="O62" i="31"/>
  <c r="O63" i="31"/>
  <c r="O64" i="31"/>
  <c r="O65" i="31"/>
  <c r="O66" i="31"/>
  <c r="O67" i="31"/>
  <c r="O68" i="31"/>
  <c r="O69" i="31"/>
  <c r="O70" i="31"/>
  <c r="O59" i="31"/>
  <c r="O7" i="31"/>
  <c r="O8" i="31"/>
  <c r="O9" i="31"/>
  <c r="O10" i="31"/>
  <c r="O11" i="31"/>
  <c r="O12" i="31"/>
  <c r="O13" i="31"/>
  <c r="O14" i="31"/>
  <c r="O16" i="31"/>
  <c r="O17" i="31"/>
  <c r="O18" i="31"/>
  <c r="O19" i="31"/>
  <c r="O20" i="31"/>
  <c r="O21" i="31"/>
  <c r="O22" i="31"/>
  <c r="O23" i="31"/>
  <c r="O24" i="31"/>
  <c r="O25" i="31"/>
  <c r="O27" i="31"/>
  <c r="O28" i="31"/>
  <c r="O29" i="31"/>
  <c r="O30" i="31"/>
  <c r="O31" i="31"/>
  <c r="O32" i="31"/>
  <c r="O33" i="31"/>
  <c r="O34" i="31"/>
  <c r="O35" i="31"/>
  <c r="O36" i="31"/>
  <c r="O37" i="31"/>
  <c r="O38" i="31"/>
  <c r="O39" i="31"/>
  <c r="O40" i="31"/>
  <c r="O41" i="31"/>
  <c r="O42" i="31"/>
  <c r="O43" i="31"/>
  <c r="O44" i="31"/>
  <c r="O45" i="31"/>
  <c r="O46" i="31"/>
  <c r="O47" i="31"/>
  <c r="O48" i="31"/>
  <c r="O49" i="31"/>
  <c r="O50" i="31"/>
  <c r="O51" i="31"/>
  <c r="O52" i="31"/>
  <c r="O53" i="31"/>
  <c r="O54" i="31"/>
  <c r="O55" i="31"/>
  <c r="O56" i="31"/>
  <c r="O57" i="31"/>
  <c r="O58" i="31"/>
  <c r="O26" i="31" l="1"/>
  <c r="O15" i="31"/>
  <c r="V488" i="31" l="1"/>
  <c r="V489" i="31"/>
  <c r="V490" i="31"/>
  <c r="V491" i="31"/>
  <c r="V492" i="31"/>
  <c r="V493" i="31"/>
  <c r="V494" i="31"/>
  <c r="V495" i="31"/>
  <c r="V496" i="31"/>
  <c r="V497" i="31"/>
  <c r="V498" i="31"/>
  <c r="V499" i="31"/>
  <c r="V500" i="31"/>
  <c r="V501" i="31"/>
  <c r="V502" i="31"/>
  <c r="V503" i="31"/>
  <c r="V504" i="31"/>
  <c r="V505" i="31"/>
  <c r="V506" i="31"/>
  <c r="V507" i="31"/>
  <c r="V508" i="31"/>
  <c r="V509" i="31"/>
  <c r="V510" i="31"/>
  <c r="V511" i="31"/>
  <c r="V512" i="31"/>
  <c r="V513" i="31"/>
  <c r="V514" i="31"/>
  <c r="V515" i="31"/>
  <c r="V516" i="31"/>
  <c r="V517" i="31"/>
  <c r="V518" i="31"/>
  <c r="V519" i="31"/>
  <c r="V520" i="31"/>
  <c r="V521" i="31"/>
  <c r="V522" i="31"/>
  <c r="V523" i="31"/>
  <c r="V524" i="31"/>
  <c r="V525" i="31"/>
  <c r="V526" i="31"/>
  <c r="V527" i="31"/>
  <c r="V528" i="31"/>
  <c r="V529" i="31"/>
  <c r="V530" i="31"/>
  <c r="V531" i="31"/>
  <c r="V532" i="31"/>
  <c r="V533" i="31"/>
  <c r="V534" i="31"/>
  <c r="V535" i="31"/>
  <c r="V536" i="31"/>
  <c r="V537" i="31"/>
  <c r="V538" i="31"/>
  <c r="R488" i="31"/>
  <c r="R489" i="31"/>
  <c r="R490" i="31"/>
  <c r="R491" i="31"/>
  <c r="R492" i="31"/>
  <c r="R493" i="31"/>
  <c r="R494" i="31"/>
  <c r="R495" i="31"/>
  <c r="R496" i="31"/>
  <c r="R497" i="31"/>
  <c r="R498" i="31"/>
  <c r="R499" i="31"/>
  <c r="R500" i="31"/>
  <c r="R501" i="31"/>
  <c r="R502" i="31"/>
  <c r="R503" i="31"/>
  <c r="R504" i="31"/>
  <c r="R505" i="31"/>
  <c r="R506" i="31"/>
  <c r="R507" i="31"/>
  <c r="R508" i="31"/>
  <c r="R509" i="31"/>
  <c r="R510" i="31"/>
  <c r="R511" i="31"/>
  <c r="R512" i="31"/>
  <c r="R513" i="31"/>
  <c r="R514" i="31"/>
  <c r="R515" i="31"/>
  <c r="R516" i="31"/>
  <c r="R517" i="31"/>
  <c r="R518" i="31"/>
  <c r="R519" i="31"/>
  <c r="R520" i="31"/>
  <c r="R521" i="31"/>
  <c r="R522" i="31"/>
  <c r="R523" i="31"/>
  <c r="R524" i="31"/>
  <c r="R525" i="31"/>
  <c r="R526" i="31"/>
  <c r="R527" i="31"/>
  <c r="R528" i="31"/>
  <c r="R529" i="31"/>
  <c r="R530" i="31"/>
  <c r="R531" i="31"/>
  <c r="R532" i="31"/>
  <c r="R533" i="31"/>
  <c r="R534" i="31"/>
  <c r="R535" i="31"/>
  <c r="R536" i="31"/>
  <c r="R537" i="31"/>
  <c r="R538" i="31"/>
  <c r="L488" i="31"/>
  <c r="L489" i="31"/>
  <c r="L490" i="31"/>
  <c r="L491" i="31"/>
  <c r="L492" i="31"/>
  <c r="L493" i="31"/>
  <c r="L494" i="31"/>
  <c r="L495" i="31"/>
  <c r="L496" i="31"/>
  <c r="L497" i="31"/>
  <c r="L498" i="31"/>
  <c r="L499" i="31"/>
  <c r="L500" i="31"/>
  <c r="L501" i="31"/>
  <c r="L502" i="31"/>
  <c r="L503" i="31"/>
  <c r="L504" i="31"/>
  <c r="L505" i="31"/>
  <c r="L506" i="31"/>
  <c r="L507" i="31"/>
  <c r="L508" i="31"/>
  <c r="L509" i="31"/>
  <c r="L510" i="31"/>
  <c r="L511" i="31"/>
  <c r="L512" i="31"/>
  <c r="L513" i="31"/>
  <c r="L514" i="31"/>
  <c r="L515" i="31"/>
  <c r="L516" i="31"/>
  <c r="L517" i="31"/>
  <c r="L518" i="31"/>
  <c r="L519" i="31"/>
  <c r="L520" i="31"/>
  <c r="L521" i="31"/>
  <c r="L522" i="31"/>
  <c r="L523" i="31"/>
  <c r="L524" i="31"/>
  <c r="L525" i="31"/>
  <c r="L526" i="31"/>
  <c r="L527" i="31"/>
  <c r="L528" i="31"/>
  <c r="L529" i="31"/>
  <c r="L530" i="31"/>
  <c r="L531" i="31"/>
  <c r="L532" i="31"/>
  <c r="L533" i="31"/>
  <c r="L534" i="31"/>
  <c r="L535" i="31"/>
  <c r="L536" i="31"/>
  <c r="L537" i="31"/>
  <c r="L538" i="31"/>
  <c r="I488" i="31"/>
  <c r="I489" i="31"/>
  <c r="I490" i="31"/>
  <c r="I491" i="31"/>
  <c r="I492" i="31"/>
  <c r="I493" i="31"/>
  <c r="I494" i="31"/>
  <c r="I495" i="31"/>
  <c r="I496" i="31"/>
  <c r="I497" i="31"/>
  <c r="I498" i="31"/>
  <c r="I499" i="31"/>
  <c r="I500" i="31"/>
  <c r="I501" i="31"/>
  <c r="I502" i="31"/>
  <c r="I503" i="31"/>
  <c r="I504" i="31"/>
  <c r="I505" i="31"/>
  <c r="I506" i="31"/>
  <c r="I507" i="31"/>
  <c r="I508" i="31"/>
  <c r="I509" i="31"/>
  <c r="I510" i="31"/>
  <c r="I511" i="31"/>
  <c r="I512" i="31"/>
  <c r="I513" i="31"/>
  <c r="I514" i="31"/>
  <c r="I515" i="31"/>
  <c r="I516" i="31"/>
  <c r="I517" i="31"/>
  <c r="I518" i="31"/>
  <c r="I519" i="31"/>
  <c r="I520" i="31"/>
  <c r="I521" i="31"/>
  <c r="I522" i="31"/>
  <c r="I523" i="31"/>
  <c r="I524" i="31"/>
  <c r="I525" i="31"/>
  <c r="I526" i="31"/>
  <c r="I527" i="31"/>
  <c r="I528" i="31"/>
  <c r="I529" i="31"/>
  <c r="I530" i="31"/>
  <c r="I531" i="31"/>
  <c r="I532" i="31"/>
  <c r="I533" i="31"/>
  <c r="I534" i="31"/>
  <c r="I535" i="31"/>
  <c r="I536" i="31"/>
  <c r="I537" i="31"/>
  <c r="I538" i="31"/>
  <c r="F488" i="31"/>
  <c r="F489" i="31"/>
  <c r="F490" i="31"/>
  <c r="F491" i="31"/>
  <c r="F492" i="31"/>
  <c r="F493" i="31"/>
  <c r="F494" i="31"/>
  <c r="F495" i="31"/>
  <c r="F496" i="31"/>
  <c r="F497" i="31"/>
  <c r="F498" i="31"/>
  <c r="F499" i="31"/>
  <c r="F500" i="31"/>
  <c r="F501" i="31"/>
  <c r="F502" i="31"/>
  <c r="F503" i="31"/>
  <c r="F504" i="31"/>
  <c r="F505" i="31"/>
  <c r="F506" i="31"/>
  <c r="F507" i="31"/>
  <c r="F508" i="31"/>
  <c r="F509" i="31"/>
  <c r="F510" i="31"/>
  <c r="F511" i="31"/>
  <c r="F512" i="31"/>
  <c r="F513" i="31"/>
  <c r="F514" i="31"/>
  <c r="F515" i="31"/>
  <c r="F516" i="31"/>
  <c r="F517" i="31"/>
  <c r="F518" i="31"/>
  <c r="F519" i="31"/>
  <c r="F520" i="31"/>
  <c r="F521" i="31"/>
  <c r="F522" i="31"/>
  <c r="F523" i="31"/>
  <c r="F524" i="31"/>
  <c r="F525" i="31"/>
  <c r="F526" i="31"/>
  <c r="F527" i="31"/>
  <c r="F528" i="31"/>
  <c r="F529" i="31"/>
  <c r="F530" i="31"/>
  <c r="F531" i="31"/>
  <c r="F532" i="31"/>
  <c r="F533" i="31"/>
  <c r="F534" i="31"/>
  <c r="F535" i="31"/>
  <c r="F536" i="31"/>
  <c r="F537" i="31"/>
  <c r="F538" i="31"/>
  <c r="V487" i="31"/>
  <c r="R487" i="31"/>
  <c r="L487" i="31"/>
  <c r="I487" i="31"/>
  <c r="F487" i="31"/>
  <c r="V442" i="31"/>
  <c r="V446" i="31"/>
  <c r="V450" i="31"/>
  <c r="V454" i="31"/>
  <c r="V458" i="31"/>
  <c r="V462" i="31"/>
  <c r="V466" i="31"/>
  <c r="V470" i="31"/>
  <c r="V474" i="31"/>
  <c r="V478" i="31"/>
  <c r="V482" i="31"/>
  <c r="V486" i="31"/>
  <c r="R437" i="31"/>
  <c r="R439" i="31"/>
  <c r="R441" i="31"/>
  <c r="R443" i="31"/>
  <c r="R445" i="31"/>
  <c r="R447" i="31"/>
  <c r="R449" i="31"/>
  <c r="R451" i="31"/>
  <c r="R453" i="31"/>
  <c r="R455" i="31"/>
  <c r="R457" i="31"/>
  <c r="R459" i="31"/>
  <c r="R461" i="31"/>
  <c r="R463" i="31"/>
  <c r="R465" i="31"/>
  <c r="R467" i="31"/>
  <c r="R469" i="31"/>
  <c r="R471" i="31"/>
  <c r="R473" i="31"/>
  <c r="R475" i="31"/>
  <c r="R477" i="31"/>
  <c r="R479" i="31"/>
  <c r="R481" i="31"/>
  <c r="R483" i="31"/>
  <c r="R485" i="31"/>
  <c r="L436" i="31"/>
  <c r="L438" i="31"/>
  <c r="L440" i="31"/>
  <c r="L442" i="31"/>
  <c r="L444" i="31"/>
  <c r="L446" i="31"/>
  <c r="L448" i="31"/>
  <c r="L450" i="31"/>
  <c r="L452" i="31"/>
  <c r="L454" i="31"/>
  <c r="L456" i="31"/>
  <c r="L458" i="31"/>
  <c r="L460" i="31"/>
  <c r="L462" i="31"/>
  <c r="L464" i="31"/>
  <c r="L466" i="31"/>
  <c r="L468" i="31"/>
  <c r="L470" i="31"/>
  <c r="L472" i="31"/>
  <c r="L474" i="31"/>
  <c r="L476" i="31"/>
  <c r="L478" i="31"/>
  <c r="L480" i="31"/>
  <c r="L482" i="31"/>
  <c r="L484" i="31"/>
  <c r="L486" i="31"/>
  <c r="I437" i="31"/>
  <c r="I439" i="31"/>
  <c r="I441" i="31"/>
  <c r="I443" i="31"/>
  <c r="I445" i="31"/>
  <c r="I447" i="31"/>
  <c r="I449" i="31"/>
  <c r="I451" i="31"/>
  <c r="I453" i="31"/>
  <c r="I455" i="31"/>
  <c r="I457" i="31"/>
  <c r="I459" i="31"/>
  <c r="I461" i="31"/>
  <c r="I463" i="31"/>
  <c r="I465" i="31"/>
  <c r="I467" i="31"/>
  <c r="I469" i="31"/>
  <c r="I471" i="31"/>
  <c r="I473" i="31"/>
  <c r="I475" i="31"/>
  <c r="I477" i="31"/>
  <c r="I479" i="31"/>
  <c r="I481" i="31"/>
  <c r="I483" i="31"/>
  <c r="I485" i="31"/>
  <c r="F436" i="31"/>
  <c r="F438" i="31"/>
  <c r="F440" i="31"/>
  <c r="F442" i="31"/>
  <c r="F444" i="31"/>
  <c r="F446" i="31"/>
  <c r="F448" i="31"/>
  <c r="F450" i="31"/>
  <c r="F452" i="31"/>
  <c r="F454" i="31"/>
  <c r="F456" i="31"/>
  <c r="F458" i="31"/>
  <c r="F460" i="31"/>
  <c r="F462" i="31"/>
  <c r="F464" i="31"/>
  <c r="F466" i="31"/>
  <c r="F468" i="31"/>
  <c r="F470" i="31"/>
  <c r="F472" i="31"/>
  <c r="F473" i="31"/>
  <c r="F474" i="31"/>
  <c r="F475" i="31"/>
  <c r="F476" i="31"/>
  <c r="F477" i="31"/>
  <c r="F478" i="31"/>
  <c r="F479" i="31"/>
  <c r="F480" i="31"/>
  <c r="F481" i="31"/>
  <c r="F482" i="31"/>
  <c r="F483" i="31"/>
  <c r="F484" i="31"/>
  <c r="F485" i="31"/>
  <c r="F486" i="31"/>
  <c r="R435" i="31"/>
  <c r="L435" i="31"/>
  <c r="I435" i="31"/>
  <c r="F435" i="31"/>
  <c r="V381" i="31"/>
  <c r="V382" i="31"/>
  <c r="V383" i="31"/>
  <c r="V384" i="31"/>
  <c r="V385" i="31"/>
  <c r="V386" i="31"/>
  <c r="V387" i="31"/>
  <c r="V388" i="31"/>
  <c r="V389" i="31"/>
  <c r="V390" i="31"/>
  <c r="V391" i="31"/>
  <c r="V392" i="31"/>
  <c r="V393" i="31"/>
  <c r="V394" i="31"/>
  <c r="V395" i="31"/>
  <c r="V396" i="31"/>
  <c r="V397" i="31"/>
  <c r="V398" i="31"/>
  <c r="V399" i="31"/>
  <c r="V400" i="31"/>
  <c r="V401" i="31"/>
  <c r="V402" i="31"/>
  <c r="V403" i="31"/>
  <c r="V404" i="31"/>
  <c r="V405" i="31"/>
  <c r="V406" i="31"/>
  <c r="V407" i="31"/>
  <c r="V408" i="31"/>
  <c r="V409" i="31"/>
  <c r="V410" i="31"/>
  <c r="V411" i="31"/>
  <c r="V412" i="31"/>
  <c r="V413" i="31"/>
  <c r="V414" i="31"/>
  <c r="V415" i="31"/>
  <c r="V416" i="31"/>
  <c r="V417" i="31"/>
  <c r="V418" i="31"/>
  <c r="V419" i="31"/>
  <c r="V420" i="31"/>
  <c r="V421" i="31"/>
  <c r="V422" i="31"/>
  <c r="V423" i="31"/>
  <c r="V424" i="31"/>
  <c r="V425" i="31"/>
  <c r="V426" i="31"/>
  <c r="V427" i="31"/>
  <c r="V428" i="31"/>
  <c r="V429" i="31"/>
  <c r="V430" i="31"/>
  <c r="V431" i="31"/>
  <c r="R381" i="31"/>
  <c r="R382" i="31"/>
  <c r="R383" i="31"/>
  <c r="R384" i="31"/>
  <c r="R385" i="31"/>
  <c r="R386" i="31"/>
  <c r="R387" i="31"/>
  <c r="R388" i="31"/>
  <c r="R389" i="31"/>
  <c r="R390" i="31"/>
  <c r="R391" i="31"/>
  <c r="R392" i="31"/>
  <c r="R393" i="31"/>
  <c r="R394" i="31"/>
  <c r="R395" i="31"/>
  <c r="R396" i="31"/>
  <c r="R397" i="31"/>
  <c r="R398" i="31"/>
  <c r="R399" i="31"/>
  <c r="R400" i="31"/>
  <c r="R401" i="31"/>
  <c r="R402" i="31"/>
  <c r="R403" i="31"/>
  <c r="R404" i="31"/>
  <c r="R405" i="31"/>
  <c r="R406" i="31"/>
  <c r="R407" i="31"/>
  <c r="R408" i="31"/>
  <c r="R409" i="31"/>
  <c r="R410" i="31"/>
  <c r="R411" i="31"/>
  <c r="R412" i="31"/>
  <c r="R413" i="31"/>
  <c r="R414" i="31"/>
  <c r="R415" i="31"/>
  <c r="R416" i="31"/>
  <c r="R417" i="31"/>
  <c r="R418" i="31"/>
  <c r="R419" i="31"/>
  <c r="R420" i="31"/>
  <c r="R421" i="31"/>
  <c r="R422" i="31"/>
  <c r="R423" i="31"/>
  <c r="R424" i="31"/>
  <c r="R425" i="31"/>
  <c r="R426" i="31"/>
  <c r="R427" i="31"/>
  <c r="R428" i="31"/>
  <c r="R429" i="31"/>
  <c r="R430" i="31"/>
  <c r="R431" i="31"/>
  <c r="L381" i="31"/>
  <c r="L382" i="31"/>
  <c r="L383" i="31"/>
  <c r="L384" i="31"/>
  <c r="L385" i="31"/>
  <c r="L386" i="31"/>
  <c r="L387" i="31"/>
  <c r="L388" i="31"/>
  <c r="L389" i="31"/>
  <c r="L390" i="31"/>
  <c r="L391" i="31"/>
  <c r="L392" i="31"/>
  <c r="L393" i="31"/>
  <c r="L394" i="31"/>
  <c r="L395" i="31"/>
  <c r="L396" i="31"/>
  <c r="L397" i="31"/>
  <c r="L398" i="31"/>
  <c r="L399" i="31"/>
  <c r="L400" i="31"/>
  <c r="L401" i="31"/>
  <c r="L402" i="31"/>
  <c r="L403" i="31"/>
  <c r="L404" i="31"/>
  <c r="L405" i="31"/>
  <c r="L406" i="31"/>
  <c r="L407" i="31"/>
  <c r="L408" i="31"/>
  <c r="L409" i="31"/>
  <c r="L410" i="31"/>
  <c r="L411" i="31"/>
  <c r="L412" i="31"/>
  <c r="L413" i="31"/>
  <c r="L414" i="31"/>
  <c r="L415" i="31"/>
  <c r="L416" i="31"/>
  <c r="L417" i="31"/>
  <c r="L418" i="31"/>
  <c r="L419" i="31"/>
  <c r="L420" i="31"/>
  <c r="L421" i="31"/>
  <c r="L422" i="31"/>
  <c r="L423" i="31"/>
  <c r="L424" i="31"/>
  <c r="L425" i="31"/>
  <c r="L426" i="31"/>
  <c r="L427" i="31"/>
  <c r="L428" i="31"/>
  <c r="L429" i="31"/>
  <c r="L430" i="31"/>
  <c r="L431" i="31"/>
  <c r="I381" i="31"/>
  <c r="I382" i="31"/>
  <c r="I383" i="31"/>
  <c r="I384" i="31"/>
  <c r="I385" i="31"/>
  <c r="I386" i="31"/>
  <c r="I387" i="31"/>
  <c r="I388" i="31"/>
  <c r="I389" i="31"/>
  <c r="I390" i="31"/>
  <c r="I391" i="31"/>
  <c r="I392" i="31"/>
  <c r="I393" i="31"/>
  <c r="I394" i="31"/>
  <c r="I395" i="31"/>
  <c r="I396" i="31"/>
  <c r="I397" i="31"/>
  <c r="I398" i="31"/>
  <c r="I399" i="31"/>
  <c r="I400" i="31"/>
  <c r="I401" i="31"/>
  <c r="I402" i="31"/>
  <c r="I403" i="31"/>
  <c r="I404" i="31"/>
  <c r="I405" i="31"/>
  <c r="I406" i="31"/>
  <c r="I407" i="31"/>
  <c r="I408" i="31"/>
  <c r="I409" i="31"/>
  <c r="I410" i="31"/>
  <c r="I411" i="31"/>
  <c r="I412" i="31"/>
  <c r="I413" i="31"/>
  <c r="I414" i="31"/>
  <c r="I415" i="31"/>
  <c r="I416" i="31"/>
  <c r="I417" i="31"/>
  <c r="I418" i="31"/>
  <c r="I419" i="31"/>
  <c r="I420" i="31"/>
  <c r="I421" i="31"/>
  <c r="I422" i="31"/>
  <c r="I423" i="31"/>
  <c r="I424" i="31"/>
  <c r="I425" i="31"/>
  <c r="I426" i="31"/>
  <c r="I427" i="31"/>
  <c r="I428" i="31"/>
  <c r="I429" i="31"/>
  <c r="I430" i="31"/>
  <c r="I431" i="31"/>
  <c r="F381" i="31"/>
  <c r="F382" i="31"/>
  <c r="F383" i="31"/>
  <c r="F384" i="31"/>
  <c r="F385" i="31"/>
  <c r="F386" i="31"/>
  <c r="F387" i="31"/>
  <c r="F388" i="31"/>
  <c r="F389" i="31"/>
  <c r="F390" i="31"/>
  <c r="F391" i="31"/>
  <c r="F392" i="31"/>
  <c r="F393" i="31"/>
  <c r="F394" i="31"/>
  <c r="F395" i="31"/>
  <c r="F396" i="31"/>
  <c r="F397" i="31"/>
  <c r="F398" i="31"/>
  <c r="F399" i="31"/>
  <c r="F400" i="31"/>
  <c r="F401" i="31"/>
  <c r="F402" i="31"/>
  <c r="F403" i="31"/>
  <c r="F404" i="31"/>
  <c r="F405" i="31"/>
  <c r="F406" i="31"/>
  <c r="F407" i="31"/>
  <c r="F408" i="31"/>
  <c r="F409" i="31"/>
  <c r="F410" i="31"/>
  <c r="F411" i="31"/>
  <c r="F412" i="31"/>
  <c r="F413" i="31"/>
  <c r="F414" i="31"/>
  <c r="F415" i="31"/>
  <c r="F416" i="31"/>
  <c r="F417" i="31"/>
  <c r="F418" i="31"/>
  <c r="F419" i="31"/>
  <c r="F420" i="31"/>
  <c r="F421" i="31"/>
  <c r="F422" i="31"/>
  <c r="F423" i="31"/>
  <c r="F424" i="31"/>
  <c r="F425" i="31"/>
  <c r="F426" i="31"/>
  <c r="F427" i="31"/>
  <c r="F428" i="31"/>
  <c r="F429" i="31"/>
  <c r="F430" i="31"/>
  <c r="F431" i="31"/>
  <c r="V380" i="31"/>
  <c r="R380" i="31"/>
  <c r="L380" i="31"/>
  <c r="I380" i="31"/>
  <c r="F380" i="31"/>
  <c r="V331" i="31"/>
  <c r="V335" i="31"/>
  <c r="V339" i="31"/>
  <c r="V343" i="31"/>
  <c r="V347" i="31"/>
  <c r="V351" i="31"/>
  <c r="V355" i="31"/>
  <c r="V359" i="31"/>
  <c r="V363" i="31"/>
  <c r="V367" i="31"/>
  <c r="V371" i="31"/>
  <c r="V375" i="31"/>
  <c r="V379" i="31"/>
  <c r="R330" i="31"/>
  <c r="R332" i="31"/>
  <c r="R334" i="31"/>
  <c r="R336" i="31"/>
  <c r="R338" i="31"/>
  <c r="R340" i="31"/>
  <c r="R342" i="31"/>
  <c r="R344" i="31"/>
  <c r="R346" i="31"/>
  <c r="R348" i="31"/>
  <c r="R350" i="31"/>
  <c r="R352" i="31"/>
  <c r="R354" i="31"/>
  <c r="R356" i="31"/>
  <c r="R358" i="31"/>
  <c r="R360" i="31"/>
  <c r="R362" i="31"/>
  <c r="R364" i="31"/>
  <c r="R366" i="31"/>
  <c r="R368" i="31"/>
  <c r="R370" i="31"/>
  <c r="R372" i="31"/>
  <c r="R374" i="31"/>
  <c r="R376" i="31"/>
  <c r="R378" i="31"/>
  <c r="L329" i="31"/>
  <c r="L331" i="31"/>
  <c r="L333" i="31"/>
  <c r="L335" i="31"/>
  <c r="L337" i="31"/>
  <c r="L339" i="31"/>
  <c r="L341" i="31"/>
  <c r="L343" i="31"/>
  <c r="L345" i="31"/>
  <c r="L347" i="31"/>
  <c r="L349" i="31"/>
  <c r="L351" i="31"/>
  <c r="L353" i="31"/>
  <c r="L355" i="31"/>
  <c r="L357" i="31"/>
  <c r="L359" i="31"/>
  <c r="L361" i="31"/>
  <c r="L363" i="31"/>
  <c r="L365" i="31"/>
  <c r="L367" i="31"/>
  <c r="L369" i="31"/>
  <c r="L371" i="31"/>
  <c r="L373" i="31"/>
  <c r="L375" i="31"/>
  <c r="L377" i="31"/>
  <c r="L379" i="31"/>
  <c r="I329" i="31"/>
  <c r="I330" i="31"/>
  <c r="I331" i="31"/>
  <c r="I332" i="31"/>
  <c r="I333" i="31"/>
  <c r="I334" i="31"/>
  <c r="I335" i="31"/>
  <c r="I336" i="31"/>
  <c r="I337" i="31"/>
  <c r="I338" i="31"/>
  <c r="I339" i="31"/>
  <c r="I340" i="31"/>
  <c r="I341" i="31"/>
  <c r="I342" i="31"/>
  <c r="I343" i="31"/>
  <c r="I344" i="31"/>
  <c r="I345" i="31"/>
  <c r="I346" i="31"/>
  <c r="I347" i="31"/>
  <c r="I348" i="31"/>
  <c r="I349" i="31"/>
  <c r="I350" i="31"/>
  <c r="I351" i="31"/>
  <c r="I352" i="31"/>
  <c r="I353" i="31"/>
  <c r="I354" i="31"/>
  <c r="I355" i="31"/>
  <c r="I356" i="31"/>
  <c r="I357" i="31"/>
  <c r="I358" i="31"/>
  <c r="I359" i="31"/>
  <c r="I360" i="31"/>
  <c r="I361" i="31"/>
  <c r="I362" i="31"/>
  <c r="I363" i="31"/>
  <c r="I364" i="31"/>
  <c r="I365" i="31"/>
  <c r="I366" i="31"/>
  <c r="I367" i="31"/>
  <c r="I368" i="31"/>
  <c r="I369" i="31"/>
  <c r="I370" i="31"/>
  <c r="I371" i="31"/>
  <c r="I372" i="31"/>
  <c r="I373" i="31"/>
  <c r="I374" i="31"/>
  <c r="I375" i="31"/>
  <c r="I376" i="31"/>
  <c r="I377" i="31"/>
  <c r="I378" i="31"/>
  <c r="I379" i="31"/>
  <c r="F329" i="31"/>
  <c r="F330" i="31"/>
  <c r="F331" i="31"/>
  <c r="F332" i="31"/>
  <c r="F333" i="31"/>
  <c r="F334" i="31"/>
  <c r="F335" i="31"/>
  <c r="F336" i="31"/>
  <c r="F337" i="31"/>
  <c r="F338" i="31"/>
  <c r="F339" i="31"/>
  <c r="F340" i="31"/>
  <c r="F341" i="31"/>
  <c r="F342" i="31"/>
  <c r="F343" i="31"/>
  <c r="F344" i="31"/>
  <c r="F345" i="31"/>
  <c r="F346" i="31"/>
  <c r="F347" i="31"/>
  <c r="F348" i="31"/>
  <c r="F349" i="31"/>
  <c r="F350" i="31"/>
  <c r="F351" i="31"/>
  <c r="F352" i="31"/>
  <c r="F353" i="31"/>
  <c r="F354" i="31"/>
  <c r="F355" i="31"/>
  <c r="F356" i="31"/>
  <c r="F357" i="31"/>
  <c r="F358" i="31"/>
  <c r="F359" i="31"/>
  <c r="F360" i="31"/>
  <c r="F361" i="31"/>
  <c r="F362" i="31"/>
  <c r="F363" i="31"/>
  <c r="F364" i="31"/>
  <c r="F365" i="31"/>
  <c r="F366" i="31"/>
  <c r="F367" i="31"/>
  <c r="F368" i="31"/>
  <c r="F369" i="31"/>
  <c r="F370" i="31"/>
  <c r="F371" i="31"/>
  <c r="F372" i="31"/>
  <c r="F373" i="31"/>
  <c r="F374" i="31"/>
  <c r="F375" i="31"/>
  <c r="F376" i="31"/>
  <c r="F377" i="31"/>
  <c r="F378" i="31"/>
  <c r="F379" i="31"/>
  <c r="R328" i="31"/>
  <c r="L328" i="31"/>
  <c r="I328" i="31"/>
  <c r="F328" i="31"/>
  <c r="V274" i="31"/>
  <c r="V275" i="31"/>
  <c r="V276" i="31"/>
  <c r="V277" i="31"/>
  <c r="V278" i="31"/>
  <c r="V279" i="31"/>
  <c r="V280" i="31"/>
  <c r="V281" i="31"/>
  <c r="V282" i="31"/>
  <c r="V283" i="31"/>
  <c r="V284" i="31"/>
  <c r="V285" i="31"/>
  <c r="V286" i="31"/>
  <c r="V287" i="31"/>
  <c r="V288" i="31"/>
  <c r="V289" i="31"/>
  <c r="V290" i="31"/>
  <c r="V291" i="31"/>
  <c r="V292" i="31"/>
  <c r="V293" i="31"/>
  <c r="V294" i="31"/>
  <c r="V295" i="31"/>
  <c r="V296" i="31"/>
  <c r="V297" i="31"/>
  <c r="V298" i="31"/>
  <c r="V299" i="31"/>
  <c r="V300" i="31"/>
  <c r="V301" i="31"/>
  <c r="V302" i="31"/>
  <c r="V303" i="31"/>
  <c r="V304" i="31"/>
  <c r="V305" i="31"/>
  <c r="V306" i="31"/>
  <c r="V307" i="31"/>
  <c r="V308" i="31"/>
  <c r="V309" i="31"/>
  <c r="V310" i="31"/>
  <c r="V311" i="31"/>
  <c r="V312" i="31"/>
  <c r="V313" i="31"/>
  <c r="V314" i="31"/>
  <c r="V315" i="31"/>
  <c r="V316" i="31"/>
  <c r="V317" i="31"/>
  <c r="V318" i="31"/>
  <c r="V319" i="31"/>
  <c r="V320" i="31"/>
  <c r="V321" i="31"/>
  <c r="V322" i="31"/>
  <c r="V323" i="31"/>
  <c r="V324" i="31"/>
  <c r="R274" i="31"/>
  <c r="R275" i="31"/>
  <c r="R276" i="31"/>
  <c r="R277" i="31"/>
  <c r="R278" i="31"/>
  <c r="R279" i="31"/>
  <c r="R280" i="31"/>
  <c r="R281" i="31"/>
  <c r="R282" i="31"/>
  <c r="R283" i="31"/>
  <c r="R284" i="31"/>
  <c r="R285" i="31"/>
  <c r="R286" i="31"/>
  <c r="R287" i="31"/>
  <c r="R288" i="31"/>
  <c r="R289" i="31"/>
  <c r="R290" i="31"/>
  <c r="R291" i="31"/>
  <c r="R292" i="31"/>
  <c r="R293" i="31"/>
  <c r="R294" i="31"/>
  <c r="R295" i="31"/>
  <c r="R296" i="31"/>
  <c r="R297" i="31"/>
  <c r="R298" i="31"/>
  <c r="R299" i="31"/>
  <c r="R300" i="31"/>
  <c r="R301" i="31"/>
  <c r="R302" i="31"/>
  <c r="R303" i="31"/>
  <c r="R304" i="31"/>
  <c r="R305" i="31"/>
  <c r="R306" i="31"/>
  <c r="R307" i="31"/>
  <c r="R308" i="31"/>
  <c r="R309" i="31"/>
  <c r="R310" i="31"/>
  <c r="R311" i="31"/>
  <c r="R312" i="31"/>
  <c r="R313" i="31"/>
  <c r="R314" i="31"/>
  <c r="R315" i="31"/>
  <c r="R316" i="31"/>
  <c r="R317" i="31"/>
  <c r="R318" i="31"/>
  <c r="R319" i="31"/>
  <c r="R320" i="31"/>
  <c r="R321" i="31"/>
  <c r="R322" i="31"/>
  <c r="R323" i="31"/>
  <c r="R324" i="31"/>
  <c r="L274" i="31"/>
  <c r="L275" i="31"/>
  <c r="L276" i="31"/>
  <c r="L277" i="31"/>
  <c r="L278" i="31"/>
  <c r="L279" i="31"/>
  <c r="L280" i="31"/>
  <c r="L281" i="31"/>
  <c r="L282" i="31"/>
  <c r="L283" i="31"/>
  <c r="L284" i="31"/>
  <c r="L285" i="31"/>
  <c r="L286" i="31"/>
  <c r="L287" i="31"/>
  <c r="L288" i="31"/>
  <c r="L289" i="31"/>
  <c r="L290" i="31"/>
  <c r="L291" i="31"/>
  <c r="L292" i="31"/>
  <c r="L293" i="31"/>
  <c r="L294" i="31"/>
  <c r="L295" i="31"/>
  <c r="L296" i="31"/>
  <c r="L297" i="31"/>
  <c r="L298" i="31"/>
  <c r="L299" i="31"/>
  <c r="L300" i="31"/>
  <c r="L301" i="31"/>
  <c r="L302" i="31"/>
  <c r="L303" i="31"/>
  <c r="L304" i="31"/>
  <c r="L305" i="31"/>
  <c r="L306" i="31"/>
  <c r="L307" i="31"/>
  <c r="L308" i="31"/>
  <c r="L309" i="31"/>
  <c r="L310" i="31"/>
  <c r="L311" i="31"/>
  <c r="L312" i="31"/>
  <c r="L313" i="31"/>
  <c r="L314" i="31"/>
  <c r="L315" i="31"/>
  <c r="L316" i="31"/>
  <c r="L317" i="31"/>
  <c r="L318" i="31"/>
  <c r="L319" i="31"/>
  <c r="L320" i="31"/>
  <c r="L321" i="31"/>
  <c r="L322" i="31"/>
  <c r="L323" i="31"/>
  <c r="L324" i="31"/>
  <c r="I274" i="31"/>
  <c r="I275" i="31"/>
  <c r="I276" i="31"/>
  <c r="I277" i="31"/>
  <c r="I278" i="31"/>
  <c r="I279" i="31"/>
  <c r="I280" i="31"/>
  <c r="I281" i="31"/>
  <c r="I282" i="31"/>
  <c r="I283" i="31"/>
  <c r="I284" i="31"/>
  <c r="I285" i="31"/>
  <c r="I286" i="31"/>
  <c r="I287" i="31"/>
  <c r="I288" i="31"/>
  <c r="I289" i="31"/>
  <c r="I290" i="31"/>
  <c r="I291" i="31"/>
  <c r="I292" i="31"/>
  <c r="I293" i="31"/>
  <c r="I294" i="31"/>
  <c r="I295" i="31"/>
  <c r="I296" i="31"/>
  <c r="I297" i="31"/>
  <c r="I298" i="31"/>
  <c r="I299" i="31"/>
  <c r="I300" i="31"/>
  <c r="I301" i="31"/>
  <c r="I302" i="31"/>
  <c r="I303" i="31"/>
  <c r="I304" i="31"/>
  <c r="I305" i="31"/>
  <c r="I306" i="31"/>
  <c r="I307" i="31"/>
  <c r="I308" i="31"/>
  <c r="I309" i="31"/>
  <c r="I310" i="31"/>
  <c r="I311" i="31"/>
  <c r="I312" i="31"/>
  <c r="I313" i="31"/>
  <c r="I314" i="31"/>
  <c r="I315" i="31"/>
  <c r="I316" i="31"/>
  <c r="I317" i="31"/>
  <c r="I318" i="31"/>
  <c r="I319" i="31"/>
  <c r="I320" i="31"/>
  <c r="I321" i="31"/>
  <c r="I322" i="31"/>
  <c r="I323" i="31"/>
  <c r="I324" i="31"/>
  <c r="F274" i="31"/>
  <c r="F275" i="31"/>
  <c r="F276" i="31"/>
  <c r="F277" i="31"/>
  <c r="F278" i="31"/>
  <c r="F279" i="31"/>
  <c r="F280" i="31"/>
  <c r="F281" i="31"/>
  <c r="F282" i="31"/>
  <c r="F283" i="31"/>
  <c r="F284" i="31"/>
  <c r="F285" i="31"/>
  <c r="F286" i="31"/>
  <c r="F287" i="31"/>
  <c r="F288" i="31"/>
  <c r="F289" i="31"/>
  <c r="F290" i="31"/>
  <c r="F291" i="31"/>
  <c r="F292" i="31"/>
  <c r="F293" i="31"/>
  <c r="F294" i="31"/>
  <c r="F295" i="31"/>
  <c r="F296" i="31"/>
  <c r="F297" i="31"/>
  <c r="F298" i="31"/>
  <c r="F299" i="31"/>
  <c r="F300" i="31"/>
  <c r="F301" i="31"/>
  <c r="F302" i="31"/>
  <c r="F303" i="31"/>
  <c r="F304" i="31"/>
  <c r="F305" i="31"/>
  <c r="F306" i="31"/>
  <c r="F307" i="31"/>
  <c r="F308" i="31"/>
  <c r="F309" i="31"/>
  <c r="F310" i="31"/>
  <c r="F311" i="31"/>
  <c r="F312" i="31"/>
  <c r="F313" i="31"/>
  <c r="F314" i="31"/>
  <c r="F315" i="31"/>
  <c r="F316" i="31"/>
  <c r="F317" i="31"/>
  <c r="F318" i="31"/>
  <c r="F319" i="31"/>
  <c r="F320" i="31"/>
  <c r="F321" i="31"/>
  <c r="F322" i="31"/>
  <c r="F323" i="31"/>
  <c r="F324" i="31"/>
  <c r="V273" i="31"/>
  <c r="R273" i="31"/>
  <c r="L273" i="31"/>
  <c r="I273" i="31"/>
  <c r="F273" i="31"/>
  <c r="V222" i="31"/>
  <c r="V224" i="31"/>
  <c r="V226" i="31"/>
  <c r="V228" i="31"/>
  <c r="V230" i="31"/>
  <c r="V232" i="31"/>
  <c r="V234" i="31"/>
  <c r="V236" i="31"/>
  <c r="V238" i="31"/>
  <c r="V240" i="31"/>
  <c r="V242" i="31"/>
  <c r="V244" i="31"/>
  <c r="V246" i="31"/>
  <c r="V248" i="31"/>
  <c r="V250" i="31"/>
  <c r="V252" i="31"/>
  <c r="V254" i="31"/>
  <c r="V256" i="31"/>
  <c r="V258" i="31"/>
  <c r="V260" i="31"/>
  <c r="V262" i="31"/>
  <c r="V264" i="31"/>
  <c r="V266" i="31"/>
  <c r="V268" i="31"/>
  <c r="V270" i="31"/>
  <c r="V272" i="31"/>
  <c r="R222" i="31"/>
  <c r="R223" i="31"/>
  <c r="R224" i="31"/>
  <c r="R225" i="31"/>
  <c r="R226" i="31"/>
  <c r="R227" i="31"/>
  <c r="R228" i="31"/>
  <c r="R229" i="31"/>
  <c r="R230" i="31"/>
  <c r="R231" i="31"/>
  <c r="R232" i="31"/>
  <c r="R233" i="31"/>
  <c r="R234" i="31"/>
  <c r="R235" i="31"/>
  <c r="R236" i="31"/>
  <c r="R237" i="31"/>
  <c r="R238" i="31"/>
  <c r="R239" i="31"/>
  <c r="R240" i="31"/>
  <c r="R241" i="31"/>
  <c r="R242" i="31"/>
  <c r="R243" i="31"/>
  <c r="R244" i="31"/>
  <c r="R245" i="31"/>
  <c r="R246" i="31"/>
  <c r="R247" i="31"/>
  <c r="R248" i="31"/>
  <c r="R249" i="31"/>
  <c r="R250" i="31"/>
  <c r="R251" i="31"/>
  <c r="R252" i="31"/>
  <c r="R253" i="31"/>
  <c r="R254" i="31"/>
  <c r="R255" i="31"/>
  <c r="R256" i="31"/>
  <c r="R257" i="31"/>
  <c r="R258" i="31"/>
  <c r="R259" i="31"/>
  <c r="R260" i="31"/>
  <c r="R261" i="31"/>
  <c r="R262" i="31"/>
  <c r="R263" i="31"/>
  <c r="R264" i="31"/>
  <c r="R265" i="31"/>
  <c r="R266" i="31"/>
  <c r="R267" i="31"/>
  <c r="R268" i="31"/>
  <c r="R269" i="31"/>
  <c r="R270" i="31"/>
  <c r="R271" i="31"/>
  <c r="R272" i="31"/>
  <c r="L222" i="31"/>
  <c r="L223" i="31"/>
  <c r="L224" i="31"/>
  <c r="L225" i="31"/>
  <c r="L226" i="31"/>
  <c r="L227" i="31"/>
  <c r="L228" i="31"/>
  <c r="L229" i="31"/>
  <c r="L230" i="31"/>
  <c r="L231" i="31"/>
  <c r="L232" i="31"/>
  <c r="L233" i="31"/>
  <c r="L234" i="31"/>
  <c r="L235" i="31"/>
  <c r="L236" i="31"/>
  <c r="L237" i="31"/>
  <c r="L238" i="31"/>
  <c r="L239" i="31"/>
  <c r="L240" i="31"/>
  <c r="L241" i="31"/>
  <c r="L242" i="31"/>
  <c r="L243" i="31"/>
  <c r="L244" i="31"/>
  <c r="L245" i="31"/>
  <c r="L246" i="31"/>
  <c r="L247" i="31"/>
  <c r="L248" i="31"/>
  <c r="L249" i="31"/>
  <c r="L250" i="31"/>
  <c r="L251" i="31"/>
  <c r="L252" i="31"/>
  <c r="L253" i="31"/>
  <c r="L254" i="31"/>
  <c r="L255" i="31"/>
  <c r="L256" i="31"/>
  <c r="L257" i="31"/>
  <c r="L258" i="31"/>
  <c r="L259" i="31"/>
  <c r="L260" i="31"/>
  <c r="L261" i="31"/>
  <c r="L262" i="31"/>
  <c r="L263" i="31"/>
  <c r="L264" i="31"/>
  <c r="L265" i="31"/>
  <c r="L266" i="31"/>
  <c r="L267" i="31"/>
  <c r="L268" i="31"/>
  <c r="L269" i="31"/>
  <c r="L270" i="31"/>
  <c r="L271" i="31"/>
  <c r="L272" i="31"/>
  <c r="I222" i="31"/>
  <c r="I223" i="31"/>
  <c r="I224" i="31"/>
  <c r="I225" i="31"/>
  <c r="I226" i="31"/>
  <c r="I227" i="31"/>
  <c r="I228" i="31"/>
  <c r="I229" i="31"/>
  <c r="I230" i="31"/>
  <c r="I231" i="31"/>
  <c r="I232" i="31"/>
  <c r="I233" i="31"/>
  <c r="I234" i="31"/>
  <c r="I235" i="31"/>
  <c r="I236" i="31"/>
  <c r="I237" i="31"/>
  <c r="I238" i="31"/>
  <c r="I239" i="31"/>
  <c r="I240" i="31"/>
  <c r="I241" i="31"/>
  <c r="I242" i="31"/>
  <c r="I243" i="31"/>
  <c r="I244" i="31"/>
  <c r="I245" i="31"/>
  <c r="I246" i="31"/>
  <c r="I247" i="31"/>
  <c r="I248" i="31"/>
  <c r="I249" i="31"/>
  <c r="I250" i="31"/>
  <c r="I251" i="31"/>
  <c r="I252" i="31"/>
  <c r="I253" i="31"/>
  <c r="I254" i="31"/>
  <c r="I255" i="31"/>
  <c r="I256" i="31"/>
  <c r="I257" i="31"/>
  <c r="I258" i="31"/>
  <c r="I259" i="31"/>
  <c r="I260" i="31"/>
  <c r="I261" i="31"/>
  <c r="I262" i="31"/>
  <c r="I263" i="31"/>
  <c r="I264" i="31"/>
  <c r="I265" i="31"/>
  <c r="I266" i="31"/>
  <c r="I267" i="31"/>
  <c r="I268" i="31"/>
  <c r="I269" i="31"/>
  <c r="I270" i="31"/>
  <c r="I271" i="31"/>
  <c r="I272" i="31"/>
  <c r="F222" i="31"/>
  <c r="F223" i="31"/>
  <c r="F224" i="31"/>
  <c r="F225" i="31"/>
  <c r="F226" i="31"/>
  <c r="F227" i="31"/>
  <c r="F228" i="31"/>
  <c r="F229" i="31"/>
  <c r="F230" i="31"/>
  <c r="F231" i="31"/>
  <c r="F232" i="31"/>
  <c r="F233" i="31"/>
  <c r="F234" i="31"/>
  <c r="F235" i="31"/>
  <c r="F236" i="31"/>
  <c r="F237" i="31"/>
  <c r="F238" i="31"/>
  <c r="F239" i="31"/>
  <c r="F240" i="31"/>
  <c r="F241" i="31"/>
  <c r="F242" i="31"/>
  <c r="F243" i="31"/>
  <c r="F244" i="31"/>
  <c r="F245" i="31"/>
  <c r="F246" i="31"/>
  <c r="F247" i="31"/>
  <c r="F248" i="31"/>
  <c r="F249" i="31"/>
  <c r="F250" i="31"/>
  <c r="F251" i="31"/>
  <c r="F252" i="31"/>
  <c r="F253" i="31"/>
  <c r="F254" i="31"/>
  <c r="F255" i="31"/>
  <c r="F256" i="31"/>
  <c r="F257" i="31"/>
  <c r="F258" i="31"/>
  <c r="F259" i="31"/>
  <c r="F260" i="31"/>
  <c r="F261" i="31"/>
  <c r="F262" i="31"/>
  <c r="F263" i="31"/>
  <c r="F264" i="31"/>
  <c r="F265" i="31"/>
  <c r="F266" i="31"/>
  <c r="F267" i="31"/>
  <c r="F268" i="31"/>
  <c r="F269" i="31"/>
  <c r="F270" i="31"/>
  <c r="F271" i="31"/>
  <c r="F272" i="31"/>
  <c r="R221" i="31"/>
  <c r="L221" i="31"/>
  <c r="I221" i="31"/>
  <c r="F221" i="31"/>
  <c r="L378" i="31" l="1"/>
  <c r="L376" i="31"/>
  <c r="L374" i="31"/>
  <c r="L372" i="31"/>
  <c r="L370" i="31"/>
  <c r="L368" i="31"/>
  <c r="L366" i="31"/>
  <c r="L364" i="31"/>
  <c r="L362" i="31"/>
  <c r="L360" i="31"/>
  <c r="L358" i="31"/>
  <c r="L356" i="31"/>
  <c r="L354" i="31"/>
  <c r="L352" i="31"/>
  <c r="L350" i="31"/>
  <c r="L348" i="31"/>
  <c r="L346" i="31"/>
  <c r="L344" i="31"/>
  <c r="L342" i="31"/>
  <c r="L340" i="31"/>
  <c r="L338" i="31"/>
  <c r="L336" i="31"/>
  <c r="L334" i="31"/>
  <c r="F471" i="31"/>
  <c r="F469" i="31"/>
  <c r="F467" i="31"/>
  <c r="F465" i="31"/>
  <c r="V438" i="31"/>
  <c r="F463" i="31"/>
  <c r="F461" i="31"/>
  <c r="F459" i="31"/>
  <c r="F457" i="31"/>
  <c r="F455" i="31"/>
  <c r="F453" i="31"/>
  <c r="F451" i="31"/>
  <c r="F449" i="31"/>
  <c r="F447" i="31"/>
  <c r="F445" i="31"/>
  <c r="F443" i="31"/>
  <c r="F441" i="31"/>
  <c r="F439" i="31"/>
  <c r="F437" i="31"/>
  <c r="I486" i="31"/>
  <c r="I484" i="31"/>
  <c r="I482" i="31"/>
  <c r="I480" i="31"/>
  <c r="I478" i="31"/>
  <c r="I476" i="31"/>
  <c r="I474" i="31"/>
  <c r="I472" i="31"/>
  <c r="I470" i="31"/>
  <c r="I468" i="31"/>
  <c r="I466" i="31"/>
  <c r="I464" i="31"/>
  <c r="I462" i="31"/>
  <c r="I460" i="31"/>
  <c r="I458" i="31"/>
  <c r="I456" i="31"/>
  <c r="I454" i="31"/>
  <c r="I452" i="31"/>
  <c r="I450" i="31"/>
  <c r="I448" i="31"/>
  <c r="I446" i="31"/>
  <c r="I444" i="31"/>
  <c r="I442" i="31"/>
  <c r="I440" i="31"/>
  <c r="I438" i="31"/>
  <c r="I436" i="31"/>
  <c r="L485" i="31"/>
  <c r="L483" i="31"/>
  <c r="V221" i="31"/>
  <c r="V269" i="31"/>
  <c r="V265" i="31"/>
  <c r="V261" i="31"/>
  <c r="V257" i="31"/>
  <c r="V253" i="31"/>
  <c r="V249" i="31"/>
  <c r="V245" i="31"/>
  <c r="V241" i="31"/>
  <c r="V237" i="31"/>
  <c r="V233" i="31"/>
  <c r="V229" i="31"/>
  <c r="V225" i="31"/>
  <c r="V328" i="31"/>
  <c r="V376" i="31"/>
  <c r="V372" i="31"/>
  <c r="V368" i="31"/>
  <c r="V364" i="31"/>
  <c r="V360" i="31"/>
  <c r="V356" i="31"/>
  <c r="V352" i="31"/>
  <c r="V348" i="31"/>
  <c r="V344" i="31"/>
  <c r="V340" i="31"/>
  <c r="V336" i="31"/>
  <c r="V332" i="31"/>
  <c r="V435" i="31"/>
  <c r="V483" i="31"/>
  <c r="V479" i="31"/>
  <c r="V475" i="31"/>
  <c r="V471" i="31"/>
  <c r="V467" i="31"/>
  <c r="V463" i="31"/>
  <c r="V459" i="31"/>
  <c r="V455" i="31"/>
  <c r="V451" i="31"/>
  <c r="V447" i="31"/>
  <c r="V443" i="31"/>
  <c r="V439" i="31"/>
  <c r="L332" i="31"/>
  <c r="L330" i="31"/>
  <c r="R379" i="31"/>
  <c r="R377" i="31"/>
  <c r="R375" i="31"/>
  <c r="R373" i="31"/>
  <c r="R371" i="31"/>
  <c r="R369" i="31"/>
  <c r="R367" i="31"/>
  <c r="R365" i="31"/>
  <c r="R363" i="31"/>
  <c r="R361" i="31"/>
  <c r="R359" i="31"/>
  <c r="R357" i="31"/>
  <c r="R355" i="31"/>
  <c r="R353" i="31"/>
  <c r="R351" i="31"/>
  <c r="R349" i="31"/>
  <c r="R347" i="31"/>
  <c r="R345" i="31"/>
  <c r="R343" i="31"/>
  <c r="R341" i="31"/>
  <c r="R339" i="31"/>
  <c r="R337" i="31"/>
  <c r="R335" i="31"/>
  <c r="R333" i="31"/>
  <c r="R331" i="31"/>
  <c r="R329" i="31"/>
  <c r="V377" i="31"/>
  <c r="V373" i="31"/>
  <c r="V369" i="31"/>
  <c r="V365" i="31"/>
  <c r="V361" i="31"/>
  <c r="V357" i="31"/>
  <c r="V353" i="31"/>
  <c r="V349" i="31"/>
  <c r="V345" i="31"/>
  <c r="V341" i="31"/>
  <c r="V337" i="31"/>
  <c r="V333" i="31"/>
  <c r="V329" i="31"/>
  <c r="L481" i="31"/>
  <c r="L479" i="31"/>
  <c r="L477" i="31"/>
  <c r="L475" i="31"/>
  <c r="L473" i="31"/>
  <c r="L471" i="31"/>
  <c r="L469" i="31"/>
  <c r="L467" i="31"/>
  <c r="L465" i="31"/>
  <c r="L463" i="31"/>
  <c r="L461" i="31"/>
  <c r="L459" i="31"/>
  <c r="L457" i="31"/>
  <c r="L455" i="31"/>
  <c r="L453" i="31"/>
  <c r="L451" i="31"/>
  <c r="L449" i="31"/>
  <c r="L447" i="31"/>
  <c r="L445" i="31"/>
  <c r="L443" i="31"/>
  <c r="L441" i="31"/>
  <c r="L439" i="31"/>
  <c r="L437" i="31"/>
  <c r="R486" i="31"/>
  <c r="R484" i="31"/>
  <c r="R482" i="31"/>
  <c r="R480" i="31"/>
  <c r="R478" i="31"/>
  <c r="R476" i="31"/>
  <c r="R474" i="31"/>
  <c r="R472" i="31"/>
  <c r="R470" i="31"/>
  <c r="R468" i="31"/>
  <c r="R466" i="31"/>
  <c r="R464" i="31"/>
  <c r="R462" i="31"/>
  <c r="R460" i="31"/>
  <c r="R458" i="31"/>
  <c r="R456" i="31"/>
  <c r="R454" i="31"/>
  <c r="R452" i="31"/>
  <c r="R450" i="31"/>
  <c r="R448" i="31"/>
  <c r="R446" i="31"/>
  <c r="R444" i="31"/>
  <c r="R442" i="31"/>
  <c r="R440" i="31"/>
  <c r="R438" i="31"/>
  <c r="R436" i="31"/>
  <c r="V484" i="31"/>
  <c r="V480" i="31"/>
  <c r="V476" i="31"/>
  <c r="V472" i="31"/>
  <c r="V468" i="31"/>
  <c r="V464" i="31"/>
  <c r="V460" i="31"/>
  <c r="V456" i="31"/>
  <c r="V452" i="31"/>
  <c r="V448" i="31"/>
  <c r="V444" i="31"/>
  <c r="V440" i="31"/>
  <c r="V436" i="31"/>
  <c r="V271" i="31"/>
  <c r="V267" i="31"/>
  <c r="V263" i="31"/>
  <c r="V259" i="31"/>
  <c r="V255" i="31"/>
  <c r="V251" i="31"/>
  <c r="V247" i="31"/>
  <c r="V243" i="31"/>
  <c r="V239" i="31"/>
  <c r="V235" i="31"/>
  <c r="V231" i="31"/>
  <c r="V227" i="31"/>
  <c r="V223" i="31"/>
  <c r="V378" i="31"/>
  <c r="V374" i="31"/>
  <c r="V370" i="31"/>
  <c r="V366" i="31"/>
  <c r="V362" i="31"/>
  <c r="V358" i="31"/>
  <c r="V354" i="31"/>
  <c r="V350" i="31"/>
  <c r="V346" i="31"/>
  <c r="V342" i="31"/>
  <c r="V338" i="31"/>
  <c r="V334" i="31"/>
  <c r="V330" i="31"/>
  <c r="V485" i="31"/>
  <c r="V481" i="31"/>
  <c r="V477" i="31"/>
  <c r="V473" i="31"/>
  <c r="V469" i="31"/>
  <c r="V465" i="31"/>
  <c r="V461" i="31"/>
  <c r="V457" i="31"/>
  <c r="V453" i="31"/>
  <c r="V449" i="31"/>
  <c r="V445" i="31"/>
  <c r="V441" i="31"/>
  <c r="V437" i="31"/>
  <c r="V167" i="31"/>
  <c r="V168" i="31"/>
  <c r="V169" i="31"/>
  <c r="V170" i="31"/>
  <c r="V171" i="31"/>
  <c r="V172" i="31"/>
  <c r="V173" i="31"/>
  <c r="V174" i="31"/>
  <c r="V175" i="31"/>
  <c r="V176" i="31"/>
  <c r="V177" i="31"/>
  <c r="V178" i="31"/>
  <c r="V179" i="31"/>
  <c r="V180" i="31"/>
  <c r="V181" i="31"/>
  <c r="V182" i="31"/>
  <c r="V183" i="31"/>
  <c r="V184" i="31"/>
  <c r="V185" i="31"/>
  <c r="V186" i="31"/>
  <c r="V187" i="31"/>
  <c r="V188" i="31"/>
  <c r="V189" i="31"/>
  <c r="V190" i="31"/>
  <c r="V191" i="31"/>
  <c r="V192" i="31"/>
  <c r="V193" i="31"/>
  <c r="V194" i="31"/>
  <c r="V195" i="31"/>
  <c r="V196" i="31"/>
  <c r="V197" i="31"/>
  <c r="V198" i="31"/>
  <c r="V199" i="31"/>
  <c r="V200" i="31"/>
  <c r="V201" i="31"/>
  <c r="V202" i="31"/>
  <c r="V203" i="31"/>
  <c r="V204" i="31"/>
  <c r="V205" i="31"/>
  <c r="V206" i="31"/>
  <c r="V207" i="31"/>
  <c r="V208" i="31"/>
  <c r="V209" i="31"/>
  <c r="V210" i="31"/>
  <c r="V211" i="31"/>
  <c r="V212" i="31"/>
  <c r="V213" i="31"/>
  <c r="V214" i="31"/>
  <c r="V215" i="31"/>
  <c r="V216" i="31"/>
  <c r="V217" i="31"/>
  <c r="V166" i="31"/>
  <c r="R166" i="31"/>
  <c r="L167" i="31"/>
  <c r="L168" i="31"/>
  <c r="L169" i="31"/>
  <c r="L170" i="31"/>
  <c r="L171" i="31"/>
  <c r="L172" i="31"/>
  <c r="L173" i="31"/>
  <c r="L174" i="31"/>
  <c r="L175" i="31"/>
  <c r="L176" i="31"/>
  <c r="L177" i="31"/>
  <c r="L178" i="31"/>
  <c r="L179" i="31"/>
  <c r="L180" i="31"/>
  <c r="L181" i="31"/>
  <c r="L182" i="31"/>
  <c r="L183" i="31"/>
  <c r="L184" i="31"/>
  <c r="L185" i="31"/>
  <c r="L186" i="31"/>
  <c r="L187" i="31"/>
  <c r="L188" i="31"/>
  <c r="L189" i="31"/>
  <c r="L190" i="31"/>
  <c r="L191" i="31"/>
  <c r="L192" i="31"/>
  <c r="L193" i="31"/>
  <c r="L194" i="31"/>
  <c r="L195" i="31"/>
  <c r="L196" i="31"/>
  <c r="L197" i="31"/>
  <c r="L198" i="31"/>
  <c r="L199" i="31"/>
  <c r="L200" i="31"/>
  <c r="L201" i="31"/>
  <c r="L202" i="31"/>
  <c r="L203" i="31"/>
  <c r="L204" i="31"/>
  <c r="L205" i="31"/>
  <c r="L206" i="31"/>
  <c r="L207" i="31"/>
  <c r="L208" i="31"/>
  <c r="L209" i="31"/>
  <c r="L210" i="31"/>
  <c r="L211" i="31"/>
  <c r="L212" i="31"/>
  <c r="L213" i="31"/>
  <c r="L214" i="31"/>
  <c r="L215" i="31"/>
  <c r="L216" i="31"/>
  <c r="L217" i="31"/>
  <c r="L166" i="31"/>
  <c r="I167" i="31"/>
  <c r="I168" i="31"/>
  <c r="I169" i="31"/>
  <c r="I170" i="31"/>
  <c r="I171" i="31"/>
  <c r="I172" i="31"/>
  <c r="I173" i="31"/>
  <c r="I174" i="31"/>
  <c r="I175" i="31"/>
  <c r="I176" i="31"/>
  <c r="I177" i="31"/>
  <c r="I178" i="31"/>
  <c r="I179" i="31"/>
  <c r="I180" i="31"/>
  <c r="I181" i="31"/>
  <c r="I182" i="31"/>
  <c r="I183" i="31"/>
  <c r="I184" i="31"/>
  <c r="I185" i="31"/>
  <c r="I186" i="31"/>
  <c r="I187" i="31"/>
  <c r="I188" i="31"/>
  <c r="I189" i="31"/>
  <c r="I190" i="31"/>
  <c r="I191" i="31"/>
  <c r="I192" i="31"/>
  <c r="I193" i="31"/>
  <c r="I194" i="31"/>
  <c r="I195" i="31"/>
  <c r="I196" i="31"/>
  <c r="I197" i="31"/>
  <c r="I198" i="31"/>
  <c r="I199" i="31"/>
  <c r="I200" i="31"/>
  <c r="I201" i="31"/>
  <c r="I202" i="31"/>
  <c r="I203" i="31"/>
  <c r="I204" i="31"/>
  <c r="I205" i="31"/>
  <c r="I206" i="31"/>
  <c r="I207" i="31"/>
  <c r="I208" i="31"/>
  <c r="I209" i="31"/>
  <c r="I210" i="31"/>
  <c r="I211" i="31"/>
  <c r="I212" i="31"/>
  <c r="I213" i="31"/>
  <c r="I214" i="31"/>
  <c r="I215" i="31"/>
  <c r="I216" i="31"/>
  <c r="I217" i="31"/>
  <c r="I166" i="31"/>
  <c r="F167" i="31"/>
  <c r="F168" i="31"/>
  <c r="F169" i="31"/>
  <c r="F170" i="31"/>
  <c r="F171" i="31"/>
  <c r="F172" i="31"/>
  <c r="F173" i="31"/>
  <c r="F174" i="31"/>
  <c r="F175" i="31"/>
  <c r="F176" i="31"/>
  <c r="F177" i="31"/>
  <c r="F178" i="31"/>
  <c r="F179" i="31"/>
  <c r="F180" i="31"/>
  <c r="F181" i="31"/>
  <c r="F182" i="31"/>
  <c r="F183" i="31"/>
  <c r="F184" i="31"/>
  <c r="F185" i="31"/>
  <c r="F186" i="31"/>
  <c r="F187" i="31"/>
  <c r="F188" i="31"/>
  <c r="F189" i="31"/>
  <c r="F190" i="31"/>
  <c r="F191" i="31"/>
  <c r="F192" i="31"/>
  <c r="F193" i="31"/>
  <c r="F194" i="31"/>
  <c r="F195" i="31"/>
  <c r="F196" i="31"/>
  <c r="F197" i="31"/>
  <c r="F198" i="31"/>
  <c r="F199" i="31"/>
  <c r="F200" i="31"/>
  <c r="F201" i="31"/>
  <c r="F202" i="31"/>
  <c r="F203" i="31"/>
  <c r="F204" i="31"/>
  <c r="F205" i="31"/>
  <c r="F206" i="31"/>
  <c r="F207" i="31"/>
  <c r="F208" i="31"/>
  <c r="F209" i="31"/>
  <c r="F210" i="31"/>
  <c r="F211" i="31"/>
  <c r="F212" i="31"/>
  <c r="F213" i="31"/>
  <c r="F214" i="31"/>
  <c r="F215" i="31"/>
  <c r="F216" i="31"/>
  <c r="F217" i="31"/>
  <c r="F166" i="31"/>
  <c r="H112" i="32"/>
  <c r="V60" i="31"/>
  <c r="H113" i="32"/>
  <c r="V61" i="31"/>
  <c r="H114" i="32"/>
  <c r="V62" i="31"/>
  <c r="H115" i="32"/>
  <c r="V63" i="31"/>
  <c r="H116" i="32"/>
  <c r="V64" i="31"/>
  <c r="H117" i="32"/>
  <c r="V65" i="31"/>
  <c r="H118" i="32"/>
  <c r="V66" i="31"/>
  <c r="H119" i="32"/>
  <c r="V67" i="31"/>
  <c r="H120" i="32"/>
  <c r="V68" i="31"/>
  <c r="H121" i="32"/>
  <c r="V69" i="31"/>
  <c r="H122" i="32"/>
  <c r="V70" i="31"/>
  <c r="H123" i="32"/>
  <c r="V71" i="31"/>
  <c r="H124" i="32"/>
  <c r="V72" i="31"/>
  <c r="H125" i="32"/>
  <c r="V73" i="31"/>
  <c r="H126" i="32"/>
  <c r="V74" i="31"/>
  <c r="H127" i="32"/>
  <c r="V75" i="31"/>
  <c r="H128" i="32"/>
  <c r="V76" i="31"/>
  <c r="H129" i="32"/>
  <c r="V77" i="31"/>
  <c r="H130" i="32"/>
  <c r="V78" i="31"/>
  <c r="H131" i="32"/>
  <c r="V79" i="31"/>
  <c r="H132" i="32"/>
  <c r="V80" i="31"/>
  <c r="H133" i="32"/>
  <c r="V81" i="31"/>
  <c r="H134" i="32"/>
  <c r="V82" i="31"/>
  <c r="V83" i="31"/>
  <c r="V84" i="31"/>
  <c r="V85" i="31"/>
  <c r="V86" i="31"/>
  <c r="V87" i="31"/>
  <c r="V88" i="31"/>
  <c r="V89" i="31"/>
  <c r="V90" i="31"/>
  <c r="V91" i="31"/>
  <c r="V92" i="31"/>
  <c r="V93" i="31"/>
  <c r="V94" i="31"/>
  <c r="V95" i="31"/>
  <c r="V96" i="31"/>
  <c r="V97" i="31"/>
  <c r="V98" i="31"/>
  <c r="V99" i="31"/>
  <c r="V100" i="31"/>
  <c r="V101" i="31"/>
  <c r="V102" i="31"/>
  <c r="V103" i="31"/>
  <c r="V104" i="31"/>
  <c r="V105" i="31"/>
  <c r="V106" i="31"/>
  <c r="V107" i="31"/>
  <c r="V108" i="31"/>
  <c r="V109" i="31"/>
  <c r="V110" i="31"/>
  <c r="R60" i="31"/>
  <c r="R61" i="31"/>
  <c r="R62" i="31"/>
  <c r="R63" i="31"/>
  <c r="R64" i="31"/>
  <c r="R65" i="31"/>
  <c r="R66" i="31"/>
  <c r="R67" i="31"/>
  <c r="R68" i="31"/>
  <c r="R69" i="31"/>
  <c r="R70" i="31"/>
  <c r="R71" i="31"/>
  <c r="R72" i="31"/>
  <c r="R73" i="31"/>
  <c r="R74" i="31"/>
  <c r="R75" i="31"/>
  <c r="R76" i="31"/>
  <c r="R77" i="31"/>
  <c r="R78" i="31"/>
  <c r="R79" i="31"/>
  <c r="R80" i="31"/>
  <c r="R81" i="31"/>
  <c r="R82" i="31"/>
  <c r="R83" i="31"/>
  <c r="R84" i="31"/>
  <c r="R85" i="31"/>
  <c r="R86" i="31"/>
  <c r="R87" i="31"/>
  <c r="R88" i="31"/>
  <c r="R89" i="31"/>
  <c r="R90" i="31"/>
  <c r="R91" i="31"/>
  <c r="R92" i="31"/>
  <c r="R93" i="31"/>
  <c r="R94" i="31"/>
  <c r="R95" i="31"/>
  <c r="R96" i="31"/>
  <c r="R97" i="31"/>
  <c r="R98" i="31"/>
  <c r="R99" i="31"/>
  <c r="R100" i="31"/>
  <c r="R101" i="31"/>
  <c r="R102" i="31"/>
  <c r="R103" i="31"/>
  <c r="R104" i="31"/>
  <c r="R105" i="31"/>
  <c r="R106" i="31"/>
  <c r="R107" i="31"/>
  <c r="R108" i="31"/>
  <c r="R109" i="31"/>
  <c r="R110" i="31"/>
  <c r="L60" i="31"/>
  <c r="L61" i="31"/>
  <c r="L62" i="31"/>
  <c r="L63" i="31"/>
  <c r="L64" i="31"/>
  <c r="L65" i="31"/>
  <c r="L66" i="31"/>
  <c r="L67" i="31"/>
  <c r="L68" i="31"/>
  <c r="L69" i="31"/>
  <c r="L70" i="31"/>
  <c r="L71" i="31"/>
  <c r="L72" i="31"/>
  <c r="L73" i="31"/>
  <c r="L74" i="31"/>
  <c r="L75" i="31"/>
  <c r="L76" i="31"/>
  <c r="L77" i="31"/>
  <c r="L78" i="31"/>
  <c r="L79" i="31"/>
  <c r="L80" i="31"/>
  <c r="L81" i="31"/>
  <c r="L82" i="31"/>
  <c r="L83" i="31"/>
  <c r="L84" i="31"/>
  <c r="L85" i="31"/>
  <c r="L86" i="31"/>
  <c r="L87" i="31"/>
  <c r="L88" i="31"/>
  <c r="L89" i="31"/>
  <c r="L90" i="31"/>
  <c r="L91" i="31"/>
  <c r="L92" i="31"/>
  <c r="L93" i="31"/>
  <c r="L94" i="31"/>
  <c r="L95" i="31"/>
  <c r="L96" i="31"/>
  <c r="L97" i="31"/>
  <c r="L98" i="31"/>
  <c r="L99" i="31"/>
  <c r="L100" i="31"/>
  <c r="L101" i="31"/>
  <c r="L102" i="31"/>
  <c r="L103" i="31"/>
  <c r="L104" i="31"/>
  <c r="L105" i="31"/>
  <c r="L106" i="31"/>
  <c r="L107" i="31"/>
  <c r="L108" i="31"/>
  <c r="L109" i="31"/>
  <c r="L110" i="31"/>
  <c r="I60" i="31"/>
  <c r="I61" i="31"/>
  <c r="I62" i="31"/>
  <c r="I63" i="31"/>
  <c r="I64" i="31"/>
  <c r="I65" i="31"/>
  <c r="I66" i="31"/>
  <c r="I67" i="31"/>
  <c r="I68" i="31"/>
  <c r="I69" i="31"/>
  <c r="I70" i="31"/>
  <c r="I71" i="31"/>
  <c r="I72" i="31"/>
  <c r="I73" i="31"/>
  <c r="I74" i="31"/>
  <c r="I75" i="31"/>
  <c r="I76" i="31"/>
  <c r="I77" i="31"/>
  <c r="I78" i="31"/>
  <c r="I79" i="31"/>
  <c r="I80" i="31"/>
  <c r="I81" i="31"/>
  <c r="I82" i="31"/>
  <c r="I83" i="31"/>
  <c r="I84" i="31"/>
  <c r="I85" i="31"/>
  <c r="I86" i="31"/>
  <c r="I87" i="31"/>
  <c r="I88" i="31"/>
  <c r="I89" i="31"/>
  <c r="I90" i="31"/>
  <c r="I91" i="31"/>
  <c r="I92" i="31"/>
  <c r="I93" i="31"/>
  <c r="I94" i="31"/>
  <c r="I95" i="31"/>
  <c r="I96" i="31"/>
  <c r="I97" i="31"/>
  <c r="I98" i="31"/>
  <c r="I99" i="31"/>
  <c r="I100" i="31"/>
  <c r="I101" i="31"/>
  <c r="I102" i="31"/>
  <c r="I103" i="31"/>
  <c r="I104" i="31"/>
  <c r="I105" i="31"/>
  <c r="I106" i="31"/>
  <c r="I107" i="31"/>
  <c r="I108" i="31"/>
  <c r="I109" i="31"/>
  <c r="I110" i="31"/>
  <c r="V59" i="31"/>
  <c r="H111" i="32"/>
  <c r="R59" i="31"/>
  <c r="L59" i="31"/>
  <c r="I59" i="31"/>
  <c r="D120" i="32"/>
  <c r="D121" i="32"/>
  <c r="D122" i="32"/>
  <c r="D123" i="32"/>
  <c r="D124" i="32"/>
  <c r="D125" i="32"/>
  <c r="D126" i="32"/>
  <c r="D127" i="32"/>
  <c r="D128" i="32"/>
  <c r="D129" i="32"/>
  <c r="D130" i="32"/>
  <c r="D131" i="32"/>
  <c r="D132" i="32"/>
  <c r="D133" i="32"/>
  <c r="D134" i="32"/>
  <c r="D113" i="32"/>
  <c r="D115" i="32"/>
  <c r="D117" i="32"/>
  <c r="D118" i="32"/>
  <c r="D119" i="32"/>
  <c r="D111" i="32"/>
  <c r="V7" i="31"/>
  <c r="V8" i="31"/>
  <c r="V9" i="31"/>
  <c r="V10" i="31"/>
  <c r="V11" i="31"/>
  <c r="V12" i="31"/>
  <c r="V13" i="31"/>
  <c r="V14" i="31"/>
  <c r="V15" i="31"/>
  <c r="V16" i="31"/>
  <c r="V17" i="31"/>
  <c r="V18" i="31"/>
  <c r="V19" i="31"/>
  <c r="V20" i="31"/>
  <c r="V21" i="31"/>
  <c r="V22" i="31"/>
  <c r="V23" i="31"/>
  <c r="V24" i="31"/>
  <c r="V25" i="31"/>
  <c r="V26" i="31"/>
  <c r="V27" i="31"/>
  <c r="V28" i="31"/>
  <c r="V29" i="31"/>
  <c r="V30" i="31"/>
  <c r="V31" i="31"/>
  <c r="V32" i="31"/>
  <c r="V33" i="31"/>
  <c r="V34" i="31"/>
  <c r="V35" i="31"/>
  <c r="V36" i="31"/>
  <c r="V37" i="31"/>
  <c r="V38" i="31"/>
  <c r="V39" i="31"/>
  <c r="V40" i="31"/>
  <c r="V41" i="31"/>
  <c r="V42" i="31"/>
  <c r="V43" i="31"/>
  <c r="V44" i="31"/>
  <c r="V45" i="31"/>
  <c r="V46" i="31"/>
  <c r="V47" i="31"/>
  <c r="V48" i="31"/>
  <c r="V49" i="31"/>
  <c r="V50" i="31"/>
  <c r="V51" i="31"/>
  <c r="V52" i="31"/>
  <c r="V53" i="31"/>
  <c r="V54" i="31"/>
  <c r="V55" i="31"/>
  <c r="V56" i="31"/>
  <c r="V57" i="31"/>
  <c r="V58" i="31"/>
  <c r="H59" i="32"/>
  <c r="H60" i="32"/>
  <c r="H61" i="32"/>
  <c r="H62" i="32"/>
  <c r="H63" i="32"/>
  <c r="H64" i="32"/>
  <c r="H65" i="32"/>
  <c r="H66" i="32"/>
  <c r="H67" i="32"/>
  <c r="H68" i="32"/>
  <c r="H69" i="32"/>
  <c r="H70" i="32"/>
  <c r="H71" i="32"/>
  <c r="H72" i="32"/>
  <c r="H73" i="32"/>
  <c r="H74" i="32"/>
  <c r="H75" i="32"/>
  <c r="H76" i="32"/>
  <c r="H77" i="32"/>
  <c r="H78" i="32"/>
  <c r="H79" i="32"/>
  <c r="H80" i="32"/>
  <c r="H81" i="32"/>
  <c r="H82" i="32"/>
  <c r="H83" i="32"/>
  <c r="H84" i="32"/>
  <c r="H85" i="32"/>
  <c r="H86" i="32"/>
  <c r="H87" i="32"/>
  <c r="H88" i="32"/>
  <c r="H89" i="32"/>
  <c r="H90" i="32"/>
  <c r="H91" i="32"/>
  <c r="H92" i="32"/>
  <c r="H93" i="32"/>
  <c r="H94" i="32"/>
  <c r="H95" i="32"/>
  <c r="H96" i="32"/>
  <c r="H97" i="32"/>
  <c r="H98" i="32"/>
  <c r="H99" i="32"/>
  <c r="H100" i="32"/>
  <c r="H101" i="32"/>
  <c r="H102" i="32"/>
  <c r="H103" i="32"/>
  <c r="H104" i="32"/>
  <c r="H105" i="32"/>
  <c r="H106" i="32"/>
  <c r="H107" i="32"/>
  <c r="H108" i="32"/>
  <c r="H109" i="32"/>
  <c r="H110" i="32"/>
  <c r="R7" i="31"/>
  <c r="R8" i="31"/>
  <c r="R9" i="31"/>
  <c r="R10" i="31"/>
  <c r="R11" i="31"/>
  <c r="R12" i="31"/>
  <c r="R13" i="31"/>
  <c r="R14" i="31"/>
  <c r="R15" i="31"/>
  <c r="R16" i="31"/>
  <c r="R17" i="31"/>
  <c r="R18" i="31"/>
  <c r="R19" i="31"/>
  <c r="R20" i="31"/>
  <c r="R21" i="31"/>
  <c r="R22" i="31"/>
  <c r="R23" i="31"/>
  <c r="R24" i="31"/>
  <c r="R25" i="31"/>
  <c r="R26" i="31"/>
  <c r="R27" i="31"/>
  <c r="R28" i="31"/>
  <c r="R29" i="31"/>
  <c r="R30" i="31"/>
  <c r="R31" i="31"/>
  <c r="R32" i="31"/>
  <c r="R33" i="31"/>
  <c r="R34" i="31"/>
  <c r="R35" i="31"/>
  <c r="R36" i="31"/>
  <c r="R37" i="31"/>
  <c r="R38" i="31"/>
  <c r="R39" i="31"/>
  <c r="R40" i="31"/>
  <c r="R41" i="31"/>
  <c r="R42" i="31"/>
  <c r="R43" i="31"/>
  <c r="R44" i="31"/>
  <c r="R45" i="31"/>
  <c r="R46" i="31"/>
  <c r="R47" i="31"/>
  <c r="R48" i="31"/>
  <c r="R49" i="31"/>
  <c r="R50" i="31"/>
  <c r="R51" i="31"/>
  <c r="R52" i="31"/>
  <c r="R53" i="31"/>
  <c r="R54" i="31"/>
  <c r="R55" i="31"/>
  <c r="R56" i="31"/>
  <c r="R57" i="31"/>
  <c r="R58" i="31"/>
  <c r="L7" i="31"/>
  <c r="L8" i="31"/>
  <c r="L9" i="31"/>
  <c r="L10" i="31"/>
  <c r="L11" i="31"/>
  <c r="L12" i="31"/>
  <c r="L13" i="31"/>
  <c r="L14" i="31"/>
  <c r="L15" i="31"/>
  <c r="L16" i="31"/>
  <c r="L17" i="31"/>
  <c r="L18" i="31"/>
  <c r="L19" i="31"/>
  <c r="L20" i="31"/>
  <c r="L21" i="31"/>
  <c r="L22" i="31"/>
  <c r="L23" i="31"/>
  <c r="L24" i="31"/>
  <c r="L25" i="31"/>
  <c r="L26" i="31"/>
  <c r="L27" i="31"/>
  <c r="L28" i="31"/>
  <c r="L29" i="31"/>
  <c r="L30" i="31"/>
  <c r="L31" i="31"/>
  <c r="L32" i="31"/>
  <c r="L33" i="31"/>
  <c r="L34" i="31"/>
  <c r="L35" i="31"/>
  <c r="L36" i="31"/>
  <c r="L37" i="31"/>
  <c r="L38" i="31"/>
  <c r="L39" i="31"/>
  <c r="L40" i="31"/>
  <c r="L41" i="31"/>
  <c r="L42" i="31"/>
  <c r="L43" i="31"/>
  <c r="L44" i="31"/>
  <c r="L45" i="31"/>
  <c r="L46" i="31"/>
  <c r="L47" i="31"/>
  <c r="L48" i="31"/>
  <c r="L49" i="31"/>
  <c r="L50" i="31"/>
  <c r="L51" i="31"/>
  <c r="L52" i="31"/>
  <c r="L53" i="31"/>
  <c r="L54" i="31"/>
  <c r="L55" i="31"/>
  <c r="L56" i="31"/>
  <c r="L57" i="31"/>
  <c r="L58" i="31"/>
  <c r="I7" i="31"/>
  <c r="I8" i="31"/>
  <c r="I9" i="31"/>
  <c r="I10" i="31"/>
  <c r="I11" i="31"/>
  <c r="I12" i="31"/>
  <c r="I13" i="31"/>
  <c r="I14" i="31"/>
  <c r="I15" i="31"/>
  <c r="I16" i="31"/>
  <c r="I17" i="31"/>
  <c r="I18" i="31"/>
  <c r="I19" i="31"/>
  <c r="I20" i="31"/>
  <c r="I21" i="31"/>
  <c r="I22" i="31"/>
  <c r="I23" i="31"/>
  <c r="I24" i="31"/>
  <c r="I25" i="31"/>
  <c r="I26" i="31"/>
  <c r="I27" i="31"/>
  <c r="I28" i="31"/>
  <c r="I29" i="31"/>
  <c r="I30" i="31"/>
  <c r="I31" i="31"/>
  <c r="I32" i="31"/>
  <c r="I33" i="31"/>
  <c r="I34" i="31"/>
  <c r="I35" i="31"/>
  <c r="I36" i="31"/>
  <c r="I37" i="31"/>
  <c r="I38" i="31"/>
  <c r="I39" i="31"/>
  <c r="I40" i="31"/>
  <c r="I41" i="31"/>
  <c r="I42" i="31"/>
  <c r="I43" i="31"/>
  <c r="I44" i="31"/>
  <c r="I45" i="31"/>
  <c r="I46" i="31"/>
  <c r="I47" i="31"/>
  <c r="I48" i="31"/>
  <c r="I49" i="31"/>
  <c r="I50" i="31"/>
  <c r="I51" i="31"/>
  <c r="I52" i="31"/>
  <c r="I53" i="31"/>
  <c r="I54" i="31"/>
  <c r="I55" i="31"/>
  <c r="I56" i="31"/>
  <c r="I57" i="31"/>
  <c r="I58" i="31"/>
  <c r="E59" i="32"/>
  <c r="E60" i="32"/>
  <c r="E61" i="32"/>
  <c r="E62" i="32"/>
  <c r="E63" i="32"/>
  <c r="E64" i="32"/>
  <c r="E65" i="32"/>
  <c r="E66" i="32"/>
  <c r="E67" i="32"/>
  <c r="E68" i="32"/>
  <c r="E69" i="32"/>
  <c r="E70" i="32"/>
  <c r="E71" i="32"/>
  <c r="E72" i="32"/>
  <c r="E73" i="32"/>
  <c r="E74" i="32"/>
  <c r="E75" i="32"/>
  <c r="E76" i="32"/>
  <c r="E77" i="32"/>
  <c r="E78" i="32"/>
  <c r="E79" i="32"/>
  <c r="E80" i="32"/>
  <c r="E81" i="32"/>
  <c r="E82" i="32"/>
  <c r="E83" i="32"/>
  <c r="E84" i="32"/>
  <c r="E85" i="32"/>
  <c r="E86" i="32"/>
  <c r="E87" i="32"/>
  <c r="E88" i="32"/>
  <c r="E89" i="32"/>
  <c r="E90" i="32"/>
  <c r="E91" i="32"/>
  <c r="E92" i="32"/>
  <c r="E93" i="32"/>
  <c r="E94" i="32"/>
  <c r="E95" i="32"/>
  <c r="E96" i="32"/>
  <c r="E97" i="32"/>
  <c r="E98" i="32"/>
  <c r="E99" i="32"/>
  <c r="E100" i="32"/>
  <c r="E101" i="32"/>
  <c r="E102" i="32"/>
  <c r="E103" i="32"/>
  <c r="E104" i="32"/>
  <c r="E105" i="32"/>
  <c r="E106" i="32"/>
  <c r="E107" i="32"/>
  <c r="E108" i="32"/>
  <c r="E109" i="32"/>
  <c r="E110" i="32"/>
  <c r="D59" i="32"/>
  <c r="F59" i="32" s="1"/>
  <c r="D62" i="32"/>
  <c r="F62" i="32" s="1"/>
  <c r="D66" i="32"/>
  <c r="F66" i="32" s="1"/>
  <c r="D68" i="32"/>
  <c r="F68" i="32" s="1"/>
  <c r="D70" i="32"/>
  <c r="F70" i="32" s="1"/>
  <c r="D71" i="32"/>
  <c r="F71" i="32" s="1"/>
  <c r="D72" i="32"/>
  <c r="F72" i="32" s="1"/>
  <c r="D74" i="32"/>
  <c r="F74" i="32" s="1"/>
  <c r="D75" i="32"/>
  <c r="F75" i="32" s="1"/>
  <c r="D78" i="32"/>
  <c r="F78" i="32" s="1"/>
  <c r="D82" i="32"/>
  <c r="F82" i="32" s="1"/>
  <c r="D84" i="32"/>
  <c r="F84" i="32" s="1"/>
  <c r="D86" i="32"/>
  <c r="F86" i="32" s="1"/>
  <c r="D87" i="32"/>
  <c r="F87" i="32" s="1"/>
  <c r="D90" i="32"/>
  <c r="F90" i="32" s="1"/>
  <c r="D91" i="32"/>
  <c r="F91" i="32" s="1"/>
  <c r="D94" i="32"/>
  <c r="F94" i="32" s="1"/>
  <c r="D98" i="32"/>
  <c r="F98" i="32" s="1"/>
  <c r="D100" i="32"/>
  <c r="F100" i="32" s="1"/>
  <c r="D102" i="32"/>
  <c r="F102" i="32" s="1"/>
  <c r="D103" i="32"/>
  <c r="F103" i="32" s="1"/>
  <c r="D104" i="32"/>
  <c r="F104" i="32" s="1"/>
  <c r="D106" i="32"/>
  <c r="F106" i="32" s="1"/>
  <c r="D107" i="32"/>
  <c r="F107" i="32" s="1"/>
  <c r="D110" i="32"/>
  <c r="F110" i="32" s="1"/>
  <c r="G6" i="30"/>
  <c r="H6" i="30"/>
  <c r="L6" i="30"/>
  <c r="R6" i="30"/>
  <c r="O6" i="30"/>
  <c r="F6" i="30"/>
  <c r="P6" i="30"/>
  <c r="G7" i="30"/>
  <c r="H7" i="30"/>
  <c r="L7" i="30"/>
  <c r="R7" i="30"/>
  <c r="O7" i="30"/>
  <c r="F7" i="30"/>
  <c r="P7" i="30"/>
  <c r="G8" i="30"/>
  <c r="H8" i="30"/>
  <c r="L8" i="30"/>
  <c r="R8" i="30"/>
  <c r="O8" i="30"/>
  <c r="F8" i="30"/>
  <c r="P8" i="30"/>
  <c r="G9" i="30"/>
  <c r="H9" i="30"/>
  <c r="L9" i="30"/>
  <c r="R9" i="30"/>
  <c r="O9" i="30"/>
  <c r="F9" i="30"/>
  <c r="P9" i="30"/>
  <c r="G10" i="30"/>
  <c r="H10" i="30"/>
  <c r="L10" i="30"/>
  <c r="R10" i="30"/>
  <c r="O10" i="30"/>
  <c r="F10" i="30"/>
  <c r="P10" i="30"/>
  <c r="G11" i="30"/>
  <c r="H11" i="30"/>
  <c r="L11" i="30"/>
  <c r="R11" i="30"/>
  <c r="O11" i="30"/>
  <c r="F11" i="30"/>
  <c r="P11" i="30"/>
  <c r="G12" i="30"/>
  <c r="H12" i="30"/>
  <c r="L12" i="30"/>
  <c r="R12" i="30"/>
  <c r="O12" i="30"/>
  <c r="F12" i="30"/>
  <c r="P12" i="30"/>
  <c r="G13" i="30"/>
  <c r="H13" i="30"/>
  <c r="L13" i="30"/>
  <c r="R13" i="30"/>
  <c r="O13" i="30"/>
  <c r="F13" i="30"/>
  <c r="P13" i="30"/>
  <c r="G14" i="30"/>
  <c r="H14" i="30"/>
  <c r="L14" i="30"/>
  <c r="R14" i="30"/>
  <c r="O14" i="30"/>
  <c r="F14" i="30"/>
  <c r="P14" i="30"/>
  <c r="G15" i="30"/>
  <c r="H15" i="30"/>
  <c r="L15" i="30"/>
  <c r="R15" i="30"/>
  <c r="O15" i="30"/>
  <c r="F15" i="30"/>
  <c r="P15" i="30"/>
  <c r="G16" i="30"/>
  <c r="H16" i="30"/>
  <c r="L16" i="30"/>
  <c r="R16" i="30"/>
  <c r="O16" i="30"/>
  <c r="F16" i="30"/>
  <c r="P16" i="30"/>
  <c r="G17" i="30"/>
  <c r="H17" i="30"/>
  <c r="L17" i="30"/>
  <c r="R17" i="30"/>
  <c r="O17" i="30"/>
  <c r="F17" i="30"/>
  <c r="P17" i="30"/>
  <c r="G18" i="30"/>
  <c r="H18" i="30"/>
  <c r="L18" i="30"/>
  <c r="R18" i="30"/>
  <c r="O18" i="30"/>
  <c r="F18" i="30"/>
  <c r="P18" i="30"/>
  <c r="G19" i="30"/>
  <c r="H19" i="30"/>
  <c r="L19" i="30"/>
  <c r="R19" i="30"/>
  <c r="O19" i="30"/>
  <c r="F19" i="30"/>
  <c r="P19" i="30"/>
  <c r="G20" i="30"/>
  <c r="H20" i="30"/>
  <c r="L20" i="30"/>
  <c r="R20" i="30"/>
  <c r="O20" i="30"/>
  <c r="F20" i="30"/>
  <c r="P20" i="30"/>
  <c r="G21" i="30"/>
  <c r="H21" i="30"/>
  <c r="L21" i="30"/>
  <c r="R21" i="30"/>
  <c r="O21" i="30"/>
  <c r="F21" i="30"/>
  <c r="P21" i="30"/>
  <c r="G22" i="30"/>
  <c r="H22" i="30"/>
  <c r="L22" i="30"/>
  <c r="R22" i="30"/>
  <c r="O22" i="30"/>
  <c r="F22" i="30"/>
  <c r="P22" i="30"/>
  <c r="G23" i="30"/>
  <c r="H23" i="30"/>
  <c r="L23" i="30"/>
  <c r="R23" i="30"/>
  <c r="O23" i="30"/>
  <c r="F23" i="30"/>
  <c r="P23" i="30"/>
  <c r="G24" i="30"/>
  <c r="H24" i="30"/>
  <c r="L24" i="30"/>
  <c r="R24" i="30"/>
  <c r="O24" i="30"/>
  <c r="F24" i="30"/>
  <c r="P24" i="30"/>
  <c r="G25" i="30"/>
  <c r="H25" i="30"/>
  <c r="L25" i="30"/>
  <c r="R25" i="30"/>
  <c r="O25" i="30"/>
  <c r="F25" i="30"/>
  <c r="P25" i="30"/>
  <c r="G26" i="30"/>
  <c r="H26" i="30"/>
  <c r="L26" i="30"/>
  <c r="R26" i="30"/>
  <c r="O26" i="30"/>
  <c r="F26" i="30"/>
  <c r="P26" i="30"/>
  <c r="G27" i="30"/>
  <c r="H27" i="30"/>
  <c r="L27" i="30"/>
  <c r="R27" i="30"/>
  <c r="O27" i="30"/>
  <c r="F27" i="30"/>
  <c r="P27" i="30"/>
  <c r="G28" i="30"/>
  <c r="H28" i="30"/>
  <c r="L28" i="30"/>
  <c r="R28" i="30"/>
  <c r="O28" i="30"/>
  <c r="F28" i="30"/>
  <c r="P28" i="30"/>
  <c r="G29" i="30"/>
  <c r="H29" i="30"/>
  <c r="L29" i="30"/>
  <c r="R29" i="30"/>
  <c r="O29" i="30"/>
  <c r="F29" i="30"/>
  <c r="P29" i="30"/>
  <c r="G30" i="30"/>
  <c r="H30" i="30"/>
  <c r="L30" i="30"/>
  <c r="R30" i="30"/>
  <c r="O30" i="30"/>
  <c r="F30" i="30"/>
  <c r="P30" i="30"/>
  <c r="G31" i="30"/>
  <c r="H31" i="30"/>
  <c r="L31" i="30"/>
  <c r="R31" i="30"/>
  <c r="O31" i="30"/>
  <c r="F31" i="30"/>
  <c r="P31" i="30"/>
  <c r="G32" i="30"/>
  <c r="H32" i="30"/>
  <c r="L32" i="30"/>
  <c r="R32" i="30"/>
  <c r="O32" i="30"/>
  <c r="F32" i="30"/>
  <c r="P32" i="30"/>
  <c r="G33" i="30"/>
  <c r="H33" i="30"/>
  <c r="L33" i="30"/>
  <c r="R33" i="30"/>
  <c r="O33" i="30"/>
  <c r="F33" i="30"/>
  <c r="P33" i="30"/>
  <c r="G34" i="30"/>
  <c r="H34" i="30"/>
  <c r="L34" i="30"/>
  <c r="R34" i="30"/>
  <c r="O34" i="30"/>
  <c r="F34" i="30"/>
  <c r="P34" i="30"/>
  <c r="G35" i="30"/>
  <c r="H35" i="30"/>
  <c r="L35" i="30"/>
  <c r="R35" i="30"/>
  <c r="O35" i="30"/>
  <c r="F35" i="30"/>
  <c r="P35" i="30"/>
  <c r="G36" i="30"/>
  <c r="H36" i="30"/>
  <c r="L36" i="30"/>
  <c r="R36" i="30"/>
  <c r="O36" i="30"/>
  <c r="F36" i="30"/>
  <c r="P36" i="30"/>
  <c r="G37" i="30"/>
  <c r="H37" i="30"/>
  <c r="L37" i="30"/>
  <c r="R37" i="30"/>
  <c r="O37" i="30"/>
  <c r="F37" i="30"/>
  <c r="P37" i="30"/>
  <c r="G38" i="30"/>
  <c r="H38" i="30"/>
  <c r="L38" i="30"/>
  <c r="R38" i="30"/>
  <c r="O38" i="30"/>
  <c r="F38" i="30"/>
  <c r="P38" i="30"/>
  <c r="G39" i="30"/>
  <c r="H39" i="30"/>
  <c r="L39" i="30"/>
  <c r="R39" i="30"/>
  <c r="O39" i="30"/>
  <c r="F39" i="30"/>
  <c r="P39" i="30"/>
  <c r="G40" i="30"/>
  <c r="H40" i="30"/>
  <c r="L40" i="30"/>
  <c r="R40" i="30"/>
  <c r="O40" i="30"/>
  <c r="F40" i="30"/>
  <c r="P40" i="30"/>
  <c r="G41" i="30"/>
  <c r="H41" i="30"/>
  <c r="L41" i="30"/>
  <c r="R41" i="30"/>
  <c r="O41" i="30"/>
  <c r="F41" i="30"/>
  <c r="P41" i="30"/>
  <c r="G42" i="30"/>
  <c r="H42" i="30"/>
  <c r="L42" i="30"/>
  <c r="R42" i="30"/>
  <c r="O42" i="30"/>
  <c r="F42" i="30"/>
  <c r="P42" i="30"/>
  <c r="G43" i="30"/>
  <c r="H43" i="30"/>
  <c r="L43" i="30"/>
  <c r="R43" i="30"/>
  <c r="O43" i="30"/>
  <c r="F43" i="30"/>
  <c r="P43" i="30"/>
  <c r="G44" i="30"/>
  <c r="H44" i="30"/>
  <c r="L44" i="30"/>
  <c r="R44" i="30"/>
  <c r="O44" i="30"/>
  <c r="F44" i="30"/>
  <c r="P44" i="30"/>
  <c r="G45" i="30"/>
  <c r="H45" i="30"/>
  <c r="L45" i="30"/>
  <c r="R45" i="30"/>
  <c r="O45" i="30"/>
  <c r="F45" i="30"/>
  <c r="P45" i="30"/>
  <c r="G46" i="30"/>
  <c r="H46" i="30"/>
  <c r="L46" i="30"/>
  <c r="R46" i="30"/>
  <c r="O46" i="30"/>
  <c r="F46" i="30"/>
  <c r="P46" i="30"/>
  <c r="G47" i="30"/>
  <c r="H47" i="30"/>
  <c r="L47" i="30"/>
  <c r="R47" i="30"/>
  <c r="O47" i="30"/>
  <c r="F47" i="30"/>
  <c r="P47" i="30"/>
  <c r="G48" i="30"/>
  <c r="H48" i="30"/>
  <c r="L48" i="30"/>
  <c r="R48" i="30"/>
  <c r="O48" i="30"/>
  <c r="F48" i="30"/>
  <c r="P48" i="30"/>
  <c r="G49" i="30"/>
  <c r="H49" i="30"/>
  <c r="L49" i="30"/>
  <c r="R49" i="30"/>
  <c r="O49" i="30"/>
  <c r="F49" i="30"/>
  <c r="P49" i="30"/>
  <c r="G50" i="30"/>
  <c r="H50" i="30"/>
  <c r="L50" i="30"/>
  <c r="R50" i="30"/>
  <c r="O50" i="30"/>
  <c r="F50" i="30"/>
  <c r="P50" i="30"/>
  <c r="G51" i="30"/>
  <c r="H51" i="30"/>
  <c r="L51" i="30"/>
  <c r="R51" i="30"/>
  <c r="O51" i="30"/>
  <c r="F51" i="30"/>
  <c r="P51" i="30"/>
  <c r="G52" i="30"/>
  <c r="H52" i="30"/>
  <c r="L52" i="30"/>
  <c r="R52" i="30"/>
  <c r="O52" i="30"/>
  <c r="F52" i="30"/>
  <c r="P52" i="30"/>
  <c r="G53" i="30"/>
  <c r="H53" i="30"/>
  <c r="L53" i="30"/>
  <c r="R53" i="30"/>
  <c r="O53" i="30"/>
  <c r="F53" i="30"/>
  <c r="P53" i="30"/>
  <c r="G54" i="30"/>
  <c r="H54" i="30"/>
  <c r="L54" i="30"/>
  <c r="R54" i="30"/>
  <c r="O54" i="30"/>
  <c r="F54" i="30"/>
  <c r="P54" i="30"/>
  <c r="G55" i="30"/>
  <c r="H55" i="30"/>
  <c r="L55" i="30"/>
  <c r="R55" i="30"/>
  <c r="O55" i="30"/>
  <c r="F55" i="30"/>
  <c r="P55" i="30"/>
  <c r="G56" i="30"/>
  <c r="H56" i="30"/>
  <c r="L56" i="30"/>
  <c r="R56" i="30"/>
  <c r="O56" i="30"/>
  <c r="F56" i="30"/>
  <c r="P56" i="30"/>
  <c r="G57" i="30"/>
  <c r="H57" i="30"/>
  <c r="L57" i="30"/>
  <c r="R57" i="30"/>
  <c r="O57" i="30"/>
  <c r="F57" i="30"/>
  <c r="P57" i="30"/>
  <c r="G58" i="21"/>
  <c r="H58" i="21"/>
  <c r="R58" i="21"/>
  <c r="O58" i="21"/>
  <c r="P58" i="21"/>
  <c r="G59" i="21"/>
  <c r="H59" i="21"/>
  <c r="R59" i="21"/>
  <c r="O59" i="21"/>
  <c r="P59" i="21"/>
  <c r="G60" i="21"/>
  <c r="H60" i="21"/>
  <c r="R60" i="21"/>
  <c r="O60" i="21"/>
  <c r="P60" i="21"/>
  <c r="G61" i="21"/>
  <c r="H61" i="21"/>
  <c r="R61" i="21"/>
  <c r="O61" i="21"/>
  <c r="P61" i="21"/>
  <c r="G62" i="21"/>
  <c r="H62" i="21"/>
  <c r="R62" i="21"/>
  <c r="O62" i="21"/>
  <c r="P62" i="21"/>
  <c r="G63" i="21"/>
  <c r="H63" i="21"/>
  <c r="R63" i="21"/>
  <c r="O63" i="21"/>
  <c r="P63" i="21"/>
  <c r="G64" i="21"/>
  <c r="H64" i="21"/>
  <c r="R64" i="21"/>
  <c r="O64" i="21"/>
  <c r="P64" i="21"/>
  <c r="G65" i="21"/>
  <c r="H65" i="21"/>
  <c r="R65" i="21"/>
  <c r="O65" i="21"/>
  <c r="P65" i="21"/>
  <c r="G66" i="21"/>
  <c r="H66" i="21"/>
  <c r="R66" i="21"/>
  <c r="O66" i="21"/>
  <c r="P66" i="21"/>
  <c r="G67" i="21"/>
  <c r="H67" i="21"/>
  <c r="R67" i="21"/>
  <c r="O67" i="21"/>
  <c r="P67" i="21"/>
  <c r="G68" i="21"/>
  <c r="H68" i="21"/>
  <c r="R68" i="21"/>
  <c r="O68" i="21"/>
  <c r="P68" i="21"/>
  <c r="G69" i="21"/>
  <c r="H69" i="21"/>
  <c r="R69" i="21"/>
  <c r="O69" i="21"/>
  <c r="P69" i="21"/>
  <c r="G70" i="21"/>
  <c r="H70" i="21"/>
  <c r="R70" i="21"/>
  <c r="O70" i="21"/>
  <c r="P70" i="21"/>
  <c r="G71" i="21"/>
  <c r="H71" i="21"/>
  <c r="R71" i="21"/>
  <c r="O71" i="21"/>
  <c r="P71" i="21"/>
  <c r="G72" i="21"/>
  <c r="H72" i="21"/>
  <c r="R72" i="21"/>
  <c r="O72" i="21"/>
  <c r="P72" i="21"/>
  <c r="G73" i="21"/>
  <c r="H73" i="21"/>
  <c r="R73" i="21"/>
  <c r="O73" i="21"/>
  <c r="P73" i="21"/>
  <c r="G74" i="21"/>
  <c r="H74" i="21"/>
  <c r="R74" i="21"/>
  <c r="O74" i="21"/>
  <c r="P74" i="21"/>
  <c r="G75" i="21"/>
  <c r="H75" i="21"/>
  <c r="R75" i="21"/>
  <c r="O75" i="21"/>
  <c r="P75" i="21"/>
  <c r="G76" i="21"/>
  <c r="H76" i="21"/>
  <c r="R76" i="21"/>
  <c r="O76" i="21"/>
  <c r="P76" i="21"/>
  <c r="G77" i="21"/>
  <c r="H77" i="21"/>
  <c r="R77" i="21"/>
  <c r="O77" i="21"/>
  <c r="P77" i="21"/>
  <c r="G78" i="21"/>
  <c r="H78" i="21"/>
  <c r="R78" i="21"/>
  <c r="O78" i="21"/>
  <c r="P78" i="21"/>
  <c r="G79" i="21"/>
  <c r="H79" i="21"/>
  <c r="R79" i="21"/>
  <c r="O79" i="21"/>
  <c r="P79" i="21"/>
  <c r="G80" i="21"/>
  <c r="H80" i="21"/>
  <c r="R80" i="21"/>
  <c r="O80" i="21"/>
  <c r="P80" i="21"/>
  <c r="G81" i="21"/>
  <c r="H81" i="21"/>
  <c r="R81" i="21"/>
  <c r="O81" i="21"/>
  <c r="P81" i="21"/>
  <c r="G82" i="21"/>
  <c r="H82" i="21"/>
  <c r="R82" i="21"/>
  <c r="O82" i="21"/>
  <c r="P82" i="21"/>
  <c r="G83" i="21"/>
  <c r="H83" i="21"/>
  <c r="R83" i="21"/>
  <c r="O83" i="21"/>
  <c r="P83" i="21"/>
  <c r="G84" i="21"/>
  <c r="H84" i="21"/>
  <c r="R84" i="21"/>
  <c r="O84" i="21"/>
  <c r="P84" i="21"/>
  <c r="G85" i="21"/>
  <c r="H85" i="21"/>
  <c r="R85" i="21"/>
  <c r="O85" i="21"/>
  <c r="P85" i="21"/>
  <c r="G86" i="21"/>
  <c r="H86" i="21"/>
  <c r="R86" i="21"/>
  <c r="O86" i="21"/>
  <c r="P86" i="21"/>
  <c r="G87" i="21"/>
  <c r="H87" i="21"/>
  <c r="R87" i="21"/>
  <c r="O87" i="21"/>
  <c r="P87" i="21"/>
  <c r="G88" i="21"/>
  <c r="H88" i="21"/>
  <c r="R88" i="21"/>
  <c r="O88" i="21"/>
  <c r="P88" i="21"/>
  <c r="G89" i="21"/>
  <c r="H89" i="21"/>
  <c r="R89" i="21"/>
  <c r="O89" i="21"/>
  <c r="P89" i="21"/>
  <c r="G90" i="21"/>
  <c r="H90" i="21"/>
  <c r="R90" i="21"/>
  <c r="O90" i="21"/>
  <c r="P90" i="21"/>
  <c r="G91" i="21"/>
  <c r="H91" i="21"/>
  <c r="R91" i="21"/>
  <c r="O91" i="21"/>
  <c r="P91" i="21"/>
  <c r="G92" i="21"/>
  <c r="H92" i="21"/>
  <c r="R92" i="21"/>
  <c r="O92" i="21"/>
  <c r="P92" i="21"/>
  <c r="G93" i="21"/>
  <c r="H93" i="21"/>
  <c r="R93" i="21"/>
  <c r="O93" i="21"/>
  <c r="P93" i="21"/>
  <c r="G94" i="21"/>
  <c r="H94" i="21"/>
  <c r="R94" i="21"/>
  <c r="O94" i="21"/>
  <c r="P94" i="21"/>
  <c r="G95" i="21"/>
  <c r="H95" i="21"/>
  <c r="R95" i="21"/>
  <c r="O95" i="21"/>
  <c r="P95" i="21"/>
  <c r="G96" i="21"/>
  <c r="H96" i="21"/>
  <c r="R96" i="21"/>
  <c r="O96" i="21"/>
  <c r="P96" i="21"/>
  <c r="G97" i="21"/>
  <c r="H97" i="21"/>
  <c r="R97" i="21"/>
  <c r="O97" i="21"/>
  <c r="P97" i="21"/>
  <c r="G98" i="21"/>
  <c r="H98" i="21"/>
  <c r="R98" i="21"/>
  <c r="O98" i="21"/>
  <c r="P98" i="21"/>
  <c r="G99" i="21"/>
  <c r="H99" i="21"/>
  <c r="R99" i="21"/>
  <c r="O99" i="21"/>
  <c r="P99" i="21"/>
  <c r="G100" i="21"/>
  <c r="H100" i="21"/>
  <c r="R100" i="21"/>
  <c r="O100" i="21"/>
  <c r="P100" i="21"/>
  <c r="G101" i="21"/>
  <c r="H101" i="21"/>
  <c r="R101" i="21"/>
  <c r="O101" i="21"/>
  <c r="P101" i="21"/>
  <c r="G102" i="21"/>
  <c r="H102" i="21"/>
  <c r="R102" i="21"/>
  <c r="O102" i="21"/>
  <c r="P102" i="21"/>
  <c r="G103" i="21"/>
  <c r="H103" i="21"/>
  <c r="R103" i="21"/>
  <c r="O103" i="21"/>
  <c r="P103" i="21"/>
  <c r="G104" i="21"/>
  <c r="H104" i="21"/>
  <c r="R104" i="21"/>
  <c r="O104" i="21"/>
  <c r="P104" i="21"/>
  <c r="G105" i="21"/>
  <c r="H105" i="21"/>
  <c r="R105" i="21"/>
  <c r="O105" i="21"/>
  <c r="P105" i="21"/>
  <c r="G106" i="21"/>
  <c r="H106" i="21"/>
  <c r="R106" i="21"/>
  <c r="O106" i="21"/>
  <c r="P106" i="21"/>
  <c r="G107" i="21"/>
  <c r="H107" i="21"/>
  <c r="R107" i="21"/>
  <c r="O107" i="21"/>
  <c r="P107" i="21"/>
  <c r="G108" i="21"/>
  <c r="H108" i="21"/>
  <c r="R108" i="21"/>
  <c r="O108" i="21"/>
  <c r="P108" i="21"/>
  <c r="G109" i="21"/>
  <c r="H109" i="21"/>
  <c r="R109" i="21"/>
  <c r="O109" i="21"/>
  <c r="P109" i="21"/>
  <c r="L117" i="31" l="1"/>
  <c r="R115" i="31"/>
  <c r="I115" i="31"/>
  <c r="E118" i="32"/>
  <c r="F118" i="32" s="1"/>
  <c r="V165" i="31"/>
  <c r="L164" i="31"/>
  <c r="F164" i="31"/>
  <c r="R162" i="31"/>
  <c r="I162" i="31"/>
  <c r="V161" i="31"/>
  <c r="L160" i="31"/>
  <c r="F160" i="31"/>
  <c r="R158" i="31"/>
  <c r="I158" i="31"/>
  <c r="V157" i="31"/>
  <c r="L156" i="31"/>
  <c r="F156" i="31"/>
  <c r="R154" i="31"/>
  <c r="I154" i="31"/>
  <c r="V153" i="31"/>
  <c r="L152" i="31"/>
  <c r="F152" i="31"/>
  <c r="R150" i="31"/>
  <c r="I150" i="31"/>
  <c r="V149" i="31"/>
  <c r="L148" i="31"/>
  <c r="F148" i="31"/>
  <c r="R146" i="31"/>
  <c r="I146" i="31"/>
  <c r="V145" i="31"/>
  <c r="L144" i="31"/>
  <c r="F144" i="31"/>
  <c r="R142" i="31"/>
  <c r="I142" i="31"/>
  <c r="V141" i="31"/>
  <c r="L140" i="31"/>
  <c r="F140" i="31"/>
  <c r="R138" i="31"/>
  <c r="I138" i="31"/>
  <c r="V137" i="31"/>
  <c r="L136" i="31"/>
  <c r="F136" i="31"/>
  <c r="R134" i="31"/>
  <c r="I134" i="31"/>
  <c r="I114" i="31"/>
  <c r="R114" i="31"/>
  <c r="V133" i="31"/>
  <c r="L132" i="31"/>
  <c r="F132" i="31"/>
  <c r="R130" i="31"/>
  <c r="I130" i="31"/>
  <c r="V129" i="31"/>
  <c r="L128" i="31"/>
  <c r="F128" i="31"/>
  <c r="R126" i="31"/>
  <c r="I126" i="31"/>
  <c r="V125" i="31"/>
  <c r="L124" i="31"/>
  <c r="F124" i="31"/>
  <c r="R122" i="31"/>
  <c r="I122" i="31"/>
  <c r="V121" i="31"/>
  <c r="L120" i="31"/>
  <c r="F120" i="31"/>
  <c r="R118" i="31"/>
  <c r="I118" i="31"/>
  <c r="V117" i="31"/>
  <c r="L116" i="31"/>
  <c r="F116" i="31"/>
  <c r="L165" i="31"/>
  <c r="F165" i="31"/>
  <c r="R163" i="31"/>
  <c r="I163" i="31"/>
  <c r="V162" i="31"/>
  <c r="L161" i="31"/>
  <c r="F161" i="31"/>
  <c r="R159" i="31"/>
  <c r="I159" i="31"/>
  <c r="V158" i="31"/>
  <c r="L157" i="31"/>
  <c r="F157" i="31"/>
  <c r="R155" i="31"/>
  <c r="I155" i="31"/>
  <c r="V154" i="31"/>
  <c r="L153" i="31"/>
  <c r="F153" i="31"/>
  <c r="R151" i="31"/>
  <c r="I151" i="31"/>
  <c r="V150" i="31"/>
  <c r="L149" i="31"/>
  <c r="F149" i="31"/>
  <c r="R147" i="31"/>
  <c r="I147" i="31"/>
  <c r="V146" i="31"/>
  <c r="L145" i="31"/>
  <c r="F145" i="31"/>
  <c r="R143" i="31"/>
  <c r="I143" i="31"/>
  <c r="V142" i="31"/>
  <c r="L141" i="31"/>
  <c r="F141" i="31"/>
  <c r="R139" i="31"/>
  <c r="I139" i="31"/>
  <c r="V138" i="31"/>
  <c r="L137" i="31"/>
  <c r="F137" i="31"/>
  <c r="R135" i="31"/>
  <c r="I135" i="31"/>
  <c r="V134" i="31"/>
  <c r="L133" i="31"/>
  <c r="F133" i="31"/>
  <c r="R131" i="31"/>
  <c r="I131" i="31"/>
  <c r="V130" i="31"/>
  <c r="L129" i="31"/>
  <c r="F129" i="31"/>
  <c r="R127" i="31"/>
  <c r="I127" i="31"/>
  <c r="V126" i="31"/>
  <c r="L125" i="31"/>
  <c r="F125" i="31"/>
  <c r="R123" i="31"/>
  <c r="I123" i="31"/>
  <c r="V122" i="31"/>
  <c r="L121" i="31"/>
  <c r="F121" i="31"/>
  <c r="R119" i="31"/>
  <c r="I119" i="31"/>
  <c r="V118" i="31"/>
  <c r="F117" i="31"/>
  <c r="R164" i="31"/>
  <c r="I164" i="31"/>
  <c r="V163" i="31"/>
  <c r="L162" i="31"/>
  <c r="F162" i="31"/>
  <c r="R160" i="31"/>
  <c r="I160" i="31"/>
  <c r="V159" i="31"/>
  <c r="L158" i="31"/>
  <c r="F158" i="31"/>
  <c r="R156" i="31"/>
  <c r="I156" i="31"/>
  <c r="V155" i="31"/>
  <c r="L154" i="31"/>
  <c r="F154" i="31"/>
  <c r="R152" i="31"/>
  <c r="I152" i="31"/>
  <c r="V151" i="31"/>
  <c r="L150" i="31"/>
  <c r="F150" i="31"/>
  <c r="R148" i="31"/>
  <c r="I148" i="31"/>
  <c r="V147" i="31"/>
  <c r="L146" i="31"/>
  <c r="F146" i="31"/>
  <c r="R144" i="31"/>
  <c r="I144" i="31"/>
  <c r="V143" i="31"/>
  <c r="L142" i="31"/>
  <c r="F142" i="31"/>
  <c r="R140" i="31"/>
  <c r="I140" i="31"/>
  <c r="V139" i="31"/>
  <c r="L138" i="31"/>
  <c r="F138" i="31"/>
  <c r="R136" i="31"/>
  <c r="I136" i="31"/>
  <c r="V135" i="31"/>
  <c r="L134" i="31"/>
  <c r="F134" i="31"/>
  <c r="R132" i="31"/>
  <c r="I132" i="31"/>
  <c r="V131" i="31"/>
  <c r="L130" i="31"/>
  <c r="F130" i="31"/>
  <c r="R128" i="31"/>
  <c r="I128" i="31"/>
  <c r="V127" i="31"/>
  <c r="L126" i="31"/>
  <c r="F126" i="31"/>
  <c r="R124" i="31"/>
  <c r="I124" i="31"/>
  <c r="V123" i="31"/>
  <c r="L122" i="31"/>
  <c r="F122" i="31"/>
  <c r="R120" i="31"/>
  <c r="I120" i="31"/>
  <c r="V119" i="31"/>
  <c r="L118" i="31"/>
  <c r="F118" i="31"/>
  <c r="R116" i="31"/>
  <c r="I116" i="31"/>
  <c r="V115" i="31"/>
  <c r="E111" i="32"/>
  <c r="F111" i="32" s="1"/>
  <c r="E134" i="32"/>
  <c r="F134" i="32" s="1"/>
  <c r="E132" i="32"/>
  <c r="F132" i="32" s="1"/>
  <c r="E130" i="32"/>
  <c r="F130" i="32" s="1"/>
  <c r="E128" i="32"/>
  <c r="F128" i="32" s="1"/>
  <c r="E126" i="32"/>
  <c r="F126" i="32" s="1"/>
  <c r="E124" i="32"/>
  <c r="F124" i="32" s="1"/>
  <c r="E122" i="32"/>
  <c r="F122" i="32" s="1"/>
  <c r="E120" i="32"/>
  <c r="F120" i="32" s="1"/>
  <c r="R165" i="31"/>
  <c r="I165" i="31"/>
  <c r="V164" i="31"/>
  <c r="L163" i="31"/>
  <c r="F163" i="31"/>
  <c r="R161" i="31"/>
  <c r="I161" i="31"/>
  <c r="V160" i="31"/>
  <c r="L159" i="31"/>
  <c r="F159" i="31"/>
  <c r="R157" i="31"/>
  <c r="I157" i="31"/>
  <c r="V156" i="31"/>
  <c r="L155" i="31"/>
  <c r="F155" i="31"/>
  <c r="R153" i="31"/>
  <c r="I153" i="31"/>
  <c r="V152" i="31"/>
  <c r="L151" i="31"/>
  <c r="F151" i="31"/>
  <c r="R149" i="31"/>
  <c r="I149" i="31"/>
  <c r="V148" i="31"/>
  <c r="L147" i="31"/>
  <c r="F147" i="31"/>
  <c r="R145" i="31"/>
  <c r="I145" i="31"/>
  <c r="V144" i="31"/>
  <c r="L143" i="31"/>
  <c r="F143" i="31"/>
  <c r="R141" i="31"/>
  <c r="I141" i="31"/>
  <c r="V140" i="31"/>
  <c r="L139" i="31"/>
  <c r="F139" i="31"/>
  <c r="R137" i="31"/>
  <c r="I137" i="31"/>
  <c r="V136" i="31"/>
  <c r="L135" i="31"/>
  <c r="F135" i="31"/>
  <c r="R133" i="31"/>
  <c r="I133" i="31"/>
  <c r="V132" i="31"/>
  <c r="L131" i="31"/>
  <c r="F131" i="31"/>
  <c r="R129" i="31"/>
  <c r="I129" i="31"/>
  <c r="V128" i="31"/>
  <c r="L127" i="31"/>
  <c r="F127" i="31"/>
  <c r="R125" i="31"/>
  <c r="I125" i="31"/>
  <c r="V124" i="31"/>
  <c r="L123" i="31"/>
  <c r="F123" i="31"/>
  <c r="R121" i="31"/>
  <c r="I121" i="31"/>
  <c r="V120" i="31"/>
  <c r="L119" i="31"/>
  <c r="F119" i="31"/>
  <c r="R117" i="31"/>
  <c r="I117" i="31"/>
  <c r="V116" i="31"/>
  <c r="L115" i="31"/>
  <c r="F115" i="31"/>
  <c r="E119" i="32"/>
  <c r="F119" i="32" s="1"/>
  <c r="E113" i="32"/>
  <c r="F113" i="32" s="1"/>
  <c r="F114" i="31"/>
  <c r="L114" i="31"/>
  <c r="E117" i="32"/>
  <c r="F117" i="32" s="1"/>
  <c r="D36" i="27"/>
  <c r="D32" i="27"/>
  <c r="D28" i="27"/>
  <c r="D24" i="27"/>
  <c r="D20" i="27"/>
  <c r="D16" i="27"/>
  <c r="D12" i="27"/>
  <c r="D8" i="27"/>
  <c r="E115" i="32"/>
  <c r="F115" i="32" s="1"/>
  <c r="E133" i="32"/>
  <c r="F133" i="32"/>
  <c r="E131" i="32"/>
  <c r="F131" i="32" s="1"/>
  <c r="E129" i="32"/>
  <c r="F129" i="32"/>
  <c r="E127" i="32"/>
  <c r="F127" i="32" s="1"/>
  <c r="E125" i="32"/>
  <c r="F125" i="32" s="1"/>
  <c r="E123" i="32"/>
  <c r="F123" i="32" s="1"/>
  <c r="E121" i="32"/>
  <c r="F121" i="32" s="1"/>
  <c r="V114" i="31"/>
  <c r="D54" i="27"/>
  <c r="D50" i="27"/>
  <c r="D46" i="27"/>
  <c r="D42" i="27"/>
  <c r="D38" i="27"/>
  <c r="D34" i="27"/>
  <c r="D30" i="27"/>
  <c r="D26" i="27"/>
  <c r="D22" i="27"/>
  <c r="D18" i="27"/>
  <c r="D14" i="27"/>
  <c r="D10" i="27"/>
  <c r="D6" i="27"/>
  <c r="D48" i="27"/>
  <c r="D40" i="27"/>
  <c r="D56" i="27"/>
  <c r="D52" i="27"/>
  <c r="D44" i="27"/>
  <c r="D55" i="27"/>
  <c r="D51" i="27"/>
  <c r="D47" i="27"/>
  <c r="D43" i="27"/>
  <c r="D39" i="27"/>
  <c r="D35" i="27"/>
  <c r="D31" i="27"/>
  <c r="D27" i="27"/>
  <c r="D23" i="27"/>
  <c r="D19" i="27"/>
  <c r="D15" i="27"/>
  <c r="D11" i="27"/>
  <c r="D7" i="27"/>
  <c r="D57" i="27"/>
  <c r="D53" i="27"/>
  <c r="D49" i="27"/>
  <c r="D45" i="27"/>
  <c r="D41" i="27"/>
  <c r="D37" i="27"/>
  <c r="D33" i="27"/>
  <c r="D29" i="27"/>
  <c r="D25" i="27"/>
  <c r="D21" i="27"/>
  <c r="D17" i="27"/>
  <c r="D13" i="27"/>
  <c r="D9" i="27"/>
  <c r="H163" i="32"/>
  <c r="M55" i="30"/>
  <c r="M51" i="30"/>
  <c r="M47" i="30"/>
  <c r="M43" i="30"/>
  <c r="M39" i="30"/>
  <c r="M35" i="30"/>
  <c r="M31" i="30"/>
  <c r="M27" i="30"/>
  <c r="M23" i="30"/>
  <c r="M19" i="30"/>
  <c r="M15" i="30"/>
  <c r="M11" i="30"/>
  <c r="M7" i="30"/>
  <c r="J54" i="30"/>
  <c r="J50" i="30"/>
  <c r="J46" i="30"/>
  <c r="J42" i="30"/>
  <c r="J38" i="30"/>
  <c r="J34" i="30"/>
  <c r="J30" i="30"/>
  <c r="J26" i="30"/>
  <c r="J22" i="30"/>
  <c r="J18" i="30"/>
  <c r="J14" i="30"/>
  <c r="J10" i="30"/>
  <c r="J6" i="30"/>
  <c r="Q55" i="30"/>
  <c r="Q51" i="30"/>
  <c r="Q47" i="30"/>
  <c r="Q43" i="30"/>
  <c r="Q39" i="30"/>
  <c r="Q35" i="30"/>
  <c r="Q31" i="30"/>
  <c r="Q27" i="30"/>
  <c r="Q23" i="30"/>
  <c r="Q19" i="30"/>
  <c r="Q15" i="30"/>
  <c r="Q11" i="30"/>
  <c r="I34" i="22"/>
  <c r="I30" i="22"/>
  <c r="I18" i="22"/>
  <c r="I14" i="22"/>
  <c r="I10" i="22"/>
  <c r="I6" i="22"/>
  <c r="J57" i="30"/>
  <c r="J53" i="30"/>
  <c r="J49" i="30"/>
  <c r="J45" i="30"/>
  <c r="J41" i="30"/>
  <c r="J37" i="30"/>
  <c r="J33" i="30"/>
  <c r="J29" i="30"/>
  <c r="J25" i="30"/>
  <c r="J21" i="30"/>
  <c r="J17" i="30"/>
  <c r="J13" i="30"/>
  <c r="J9" i="30"/>
  <c r="D41" i="22"/>
  <c r="D9" i="22"/>
  <c r="I43" i="22"/>
  <c r="D127" i="26"/>
  <c r="N57" i="30"/>
  <c r="M54" i="30"/>
  <c r="K54" i="30"/>
  <c r="N53" i="30"/>
  <c r="M50" i="30"/>
  <c r="K50" i="30"/>
  <c r="N49" i="30"/>
  <c r="M46" i="30"/>
  <c r="K46" i="30"/>
  <c r="N45" i="30"/>
  <c r="M42" i="30"/>
  <c r="K42" i="30"/>
  <c r="N41" i="30"/>
  <c r="M38" i="30"/>
  <c r="K38" i="30"/>
  <c r="N37" i="30"/>
  <c r="M34" i="30"/>
  <c r="K34" i="30"/>
  <c r="N33" i="30"/>
  <c r="M30" i="30"/>
  <c r="K30" i="30"/>
  <c r="N29" i="30"/>
  <c r="M26" i="30"/>
  <c r="K26" i="30"/>
  <c r="N25" i="30"/>
  <c r="M22" i="30"/>
  <c r="K22" i="30"/>
  <c r="N21" i="30"/>
  <c r="M18" i="30"/>
  <c r="K18" i="30"/>
  <c r="N17" i="30"/>
  <c r="M14" i="30"/>
  <c r="K14" i="30"/>
  <c r="N13" i="30"/>
  <c r="M10" i="30"/>
  <c r="K10" i="30"/>
  <c r="N9" i="30"/>
  <c r="Q7" i="30"/>
  <c r="M6" i="30"/>
  <c r="K6" i="30"/>
  <c r="J56" i="30"/>
  <c r="J52" i="30"/>
  <c r="J48" i="30"/>
  <c r="J44" i="30"/>
  <c r="J40" i="30"/>
  <c r="J36" i="30"/>
  <c r="J32" i="30"/>
  <c r="J28" i="30"/>
  <c r="J24" i="30"/>
  <c r="J20" i="30"/>
  <c r="J16" i="30"/>
  <c r="J12" i="30"/>
  <c r="J8" i="30"/>
  <c r="M56" i="30"/>
  <c r="M52" i="30"/>
  <c r="M48" i="30"/>
  <c r="M44" i="30"/>
  <c r="M40" i="30"/>
  <c r="M36" i="30"/>
  <c r="M32" i="30"/>
  <c r="M28" i="30"/>
  <c r="M24" i="30"/>
  <c r="M20" i="30"/>
  <c r="M16" i="30"/>
  <c r="M12" i="30"/>
  <c r="M8" i="30"/>
  <c r="F26" i="31"/>
  <c r="D17" i="22"/>
  <c r="E57" i="30"/>
  <c r="I54" i="30"/>
  <c r="E53" i="30"/>
  <c r="I50" i="30"/>
  <c r="E49" i="30"/>
  <c r="I46" i="30"/>
  <c r="E45" i="30"/>
  <c r="I42" i="30"/>
  <c r="E41" i="30"/>
  <c r="I38" i="30"/>
  <c r="E37" i="30"/>
  <c r="I34" i="30"/>
  <c r="E33" i="30"/>
  <c r="I30" i="30"/>
  <c r="E29" i="30"/>
  <c r="I26" i="30"/>
  <c r="E25" i="30"/>
  <c r="I22" i="30"/>
  <c r="E21" i="30"/>
  <c r="I18" i="30"/>
  <c r="E17" i="30"/>
  <c r="I14" i="30"/>
  <c r="E13" i="30"/>
  <c r="I10" i="30"/>
  <c r="E9" i="30"/>
  <c r="I6" i="30"/>
  <c r="D88" i="32"/>
  <c r="F88" i="32" s="1"/>
  <c r="F36" i="31"/>
  <c r="D149" i="26"/>
  <c r="I11" i="22"/>
  <c r="D159" i="26"/>
  <c r="D143" i="26"/>
  <c r="D154" i="26"/>
  <c r="D122" i="26"/>
  <c r="Q56" i="30"/>
  <c r="K55" i="30"/>
  <c r="I55" i="30"/>
  <c r="E54" i="30"/>
  <c r="N54" i="30"/>
  <c r="Q52" i="30"/>
  <c r="K51" i="30"/>
  <c r="I51" i="30"/>
  <c r="E50" i="30"/>
  <c r="N50" i="30"/>
  <c r="Q48" i="30"/>
  <c r="K47" i="30"/>
  <c r="I47" i="30"/>
  <c r="E46" i="30"/>
  <c r="N46" i="30"/>
  <c r="Q44" i="30"/>
  <c r="K43" i="30"/>
  <c r="I43" i="30"/>
  <c r="E42" i="30"/>
  <c r="N42" i="30"/>
  <c r="Q40" i="30"/>
  <c r="K39" i="30"/>
  <c r="I39" i="30"/>
  <c r="E38" i="30"/>
  <c r="N38" i="30"/>
  <c r="Q36" i="30"/>
  <c r="K35" i="30"/>
  <c r="I35" i="30"/>
  <c r="E34" i="30"/>
  <c r="N34" i="30"/>
  <c r="Q32" i="30"/>
  <c r="K31" i="30"/>
  <c r="I31" i="30"/>
  <c r="E30" i="30"/>
  <c r="N30" i="30"/>
  <c r="Q28" i="30"/>
  <c r="K27" i="30"/>
  <c r="I27" i="30"/>
  <c r="E26" i="30"/>
  <c r="N26" i="30"/>
  <c r="Q24" i="30"/>
  <c r="K23" i="30"/>
  <c r="I23" i="30"/>
  <c r="E22" i="30"/>
  <c r="N22" i="30"/>
  <c r="Q20" i="30"/>
  <c r="K19" i="30"/>
  <c r="I19" i="30"/>
  <c r="E18" i="30"/>
  <c r="N18" i="30"/>
  <c r="Q16" i="30"/>
  <c r="K15" i="30"/>
  <c r="I15" i="30"/>
  <c r="E14" i="30"/>
  <c r="N14" i="30"/>
  <c r="Q12" i="30"/>
  <c r="K11" i="30"/>
  <c r="I11" i="30"/>
  <c r="E10" i="30"/>
  <c r="N10" i="30"/>
  <c r="Q8" i="30"/>
  <c r="K7" i="30"/>
  <c r="I7" i="30"/>
  <c r="E6" i="30"/>
  <c r="N6" i="30"/>
  <c r="D54" i="22"/>
  <c r="D50" i="22"/>
  <c r="D46" i="22"/>
  <c r="D42" i="22"/>
  <c r="D38" i="22"/>
  <c r="D34" i="22"/>
  <c r="D30" i="22"/>
  <c r="D26" i="22"/>
  <c r="D22" i="22"/>
  <c r="D18" i="22"/>
  <c r="D14" i="22"/>
  <c r="D10" i="22"/>
  <c r="D6" i="22"/>
  <c r="F46" i="31"/>
  <c r="F14" i="31"/>
  <c r="D138" i="26"/>
  <c r="D114" i="26"/>
  <c r="Q57" i="30"/>
  <c r="K56" i="30"/>
  <c r="I56" i="30"/>
  <c r="E55" i="30"/>
  <c r="N55" i="30"/>
  <c r="Q53" i="30"/>
  <c r="K52" i="30"/>
  <c r="I52" i="30"/>
  <c r="E51" i="30"/>
  <c r="N51" i="30"/>
  <c r="Q49" i="30"/>
  <c r="K48" i="30"/>
  <c r="I48" i="30"/>
  <c r="E47" i="30"/>
  <c r="N47" i="30"/>
  <c r="Q45" i="30"/>
  <c r="K44" i="30"/>
  <c r="I44" i="30"/>
  <c r="E43" i="30"/>
  <c r="N43" i="30"/>
  <c r="Q41" i="30"/>
  <c r="K40" i="30"/>
  <c r="I40" i="30"/>
  <c r="E39" i="30"/>
  <c r="N39" i="30"/>
  <c r="Q37" i="30"/>
  <c r="K36" i="30"/>
  <c r="I36" i="30"/>
  <c r="E35" i="30"/>
  <c r="N35" i="30"/>
  <c r="Q33" i="30"/>
  <c r="K32" i="30"/>
  <c r="I32" i="30"/>
  <c r="E31" i="30"/>
  <c r="N31" i="30"/>
  <c r="Q29" i="30"/>
  <c r="K28" i="30"/>
  <c r="I28" i="30"/>
  <c r="E27" i="30"/>
  <c r="N27" i="30"/>
  <c r="Q25" i="30"/>
  <c r="K24" i="30"/>
  <c r="I24" i="30"/>
  <c r="E23" i="30"/>
  <c r="N23" i="30"/>
  <c r="Q21" i="30"/>
  <c r="K20" i="30"/>
  <c r="I20" i="30"/>
  <c r="E19" i="30"/>
  <c r="N19" i="30"/>
  <c r="Q17" i="30"/>
  <c r="K16" i="30"/>
  <c r="I16" i="30"/>
  <c r="E15" i="30"/>
  <c r="N15" i="30"/>
  <c r="Q13" i="30"/>
  <c r="K12" i="30"/>
  <c r="I12" i="30"/>
  <c r="E11" i="30"/>
  <c r="N11" i="30"/>
  <c r="Q9" i="30"/>
  <c r="K8" i="30"/>
  <c r="I8" i="30"/>
  <c r="E7" i="30"/>
  <c r="N7" i="30"/>
  <c r="D57" i="22"/>
  <c r="D49" i="22"/>
  <c r="D33" i="22"/>
  <c r="D25" i="22"/>
  <c r="F38" i="31"/>
  <c r="I860" i="33"/>
  <c r="I633" i="33"/>
  <c r="I405" i="33"/>
  <c r="D133" i="26"/>
  <c r="J55" i="30"/>
  <c r="J51" i="30"/>
  <c r="J47" i="30"/>
  <c r="J43" i="30"/>
  <c r="J39" i="30"/>
  <c r="J35" i="30"/>
  <c r="J31" i="30"/>
  <c r="J27" i="30"/>
  <c r="J23" i="30"/>
  <c r="J19" i="30"/>
  <c r="J15" i="30"/>
  <c r="J11" i="30"/>
  <c r="J7" i="30"/>
  <c r="M57" i="30"/>
  <c r="K57" i="30"/>
  <c r="I57" i="30"/>
  <c r="E56" i="30"/>
  <c r="N56" i="30"/>
  <c r="Q54" i="30"/>
  <c r="M53" i="30"/>
  <c r="K53" i="30"/>
  <c r="I53" i="30"/>
  <c r="E52" i="30"/>
  <c r="N52" i="30"/>
  <c r="Q50" i="30"/>
  <c r="M49" i="30"/>
  <c r="K49" i="30"/>
  <c r="I49" i="30"/>
  <c r="E48" i="30"/>
  <c r="N48" i="30"/>
  <c r="Q46" i="30"/>
  <c r="M45" i="30"/>
  <c r="K45" i="30"/>
  <c r="I45" i="30"/>
  <c r="E44" i="30"/>
  <c r="N44" i="30"/>
  <c r="Q42" i="30"/>
  <c r="M41" i="30"/>
  <c r="K41" i="30"/>
  <c r="I41" i="30"/>
  <c r="E40" i="30"/>
  <c r="N40" i="30"/>
  <c r="Q38" i="30"/>
  <c r="M37" i="30"/>
  <c r="K37" i="30"/>
  <c r="I37" i="30"/>
  <c r="E36" i="30"/>
  <c r="N36" i="30"/>
  <c r="Q34" i="30"/>
  <c r="M33" i="30"/>
  <c r="K33" i="30"/>
  <c r="I33" i="30"/>
  <c r="E32" i="30"/>
  <c r="N32" i="30"/>
  <c r="Q30" i="30"/>
  <c r="M29" i="30"/>
  <c r="K29" i="30"/>
  <c r="I29" i="30"/>
  <c r="E28" i="30"/>
  <c r="N28" i="30"/>
  <c r="Q26" i="30"/>
  <c r="M25" i="30"/>
  <c r="K25" i="30"/>
  <c r="I25" i="30"/>
  <c r="E24" i="30"/>
  <c r="N24" i="30"/>
  <c r="Q22" i="30"/>
  <c r="M21" i="30"/>
  <c r="K21" i="30"/>
  <c r="I21" i="30"/>
  <c r="E20" i="30"/>
  <c r="N20" i="30"/>
  <c r="Q18" i="30"/>
  <c r="M17" i="30"/>
  <c r="K17" i="30"/>
  <c r="I17" i="30"/>
  <c r="E16" i="30"/>
  <c r="N16" i="30"/>
  <c r="Q14" i="30"/>
  <c r="M13" i="30"/>
  <c r="K13" i="30"/>
  <c r="I13" i="30"/>
  <c r="E12" i="30"/>
  <c r="N12" i="30"/>
  <c r="Q10" i="30"/>
  <c r="M9" i="30"/>
  <c r="K9" i="30"/>
  <c r="I9" i="30"/>
  <c r="E8" i="30"/>
  <c r="N8" i="30"/>
  <c r="Q6" i="30"/>
  <c r="I54" i="22"/>
  <c r="I50" i="22"/>
  <c r="I46" i="22"/>
  <c r="I42" i="22"/>
  <c r="I38" i="22"/>
  <c r="I26" i="22"/>
  <c r="I22" i="22"/>
  <c r="I56" i="22"/>
  <c r="I48" i="22"/>
  <c r="I40" i="22"/>
  <c r="I32" i="22"/>
  <c r="I24" i="22"/>
  <c r="I20" i="22"/>
  <c r="I16" i="22"/>
  <c r="I12" i="22"/>
  <c r="I8" i="22"/>
  <c r="D19" i="33"/>
  <c r="E76" i="33"/>
  <c r="H796" i="33"/>
  <c r="I804" i="33"/>
  <c r="I576" i="33"/>
  <c r="D15" i="33"/>
  <c r="D11" i="33"/>
  <c r="D894" i="33"/>
  <c r="D890" i="33"/>
  <c r="D886" i="33"/>
  <c r="D882" i="33"/>
  <c r="D878" i="33"/>
  <c r="D874" i="33"/>
  <c r="D870" i="33"/>
  <c r="D866" i="33"/>
  <c r="D862" i="33"/>
  <c r="D858" i="33"/>
  <c r="D854" i="33"/>
  <c r="D850" i="33"/>
  <c r="D846" i="33"/>
  <c r="D842" i="33"/>
  <c r="D838" i="33"/>
  <c r="D834" i="33"/>
  <c r="D830" i="33"/>
  <c r="D826" i="33"/>
  <c r="D822" i="33"/>
  <c r="D818" i="33"/>
  <c r="D814" i="33"/>
  <c r="D810" i="33"/>
  <c r="D806" i="33"/>
  <c r="D802" i="33"/>
  <c r="D798" i="33"/>
  <c r="D794" i="33"/>
  <c r="D790" i="33"/>
  <c r="D786" i="33"/>
  <c r="D782" i="33"/>
  <c r="D778" i="33"/>
  <c r="D774" i="33"/>
  <c r="D770" i="33"/>
  <c r="D766" i="33"/>
  <c r="D762" i="33"/>
  <c r="D758" i="33"/>
  <c r="D754" i="33"/>
  <c r="D750" i="33"/>
  <c r="D746" i="33"/>
  <c r="D742" i="33"/>
  <c r="D738" i="33"/>
  <c r="D734" i="33"/>
  <c r="D730" i="33"/>
  <c r="D726" i="33"/>
  <c r="D722" i="33"/>
  <c r="D718" i="33"/>
  <c r="D714" i="33"/>
  <c r="D710" i="33"/>
  <c r="D706" i="33"/>
  <c r="D702" i="33"/>
  <c r="D698" i="33"/>
  <c r="D694" i="33"/>
  <c r="D690" i="33"/>
  <c r="D686" i="33"/>
  <c r="D682" i="33"/>
  <c r="D678" i="33"/>
  <c r="D674" i="33"/>
  <c r="D670" i="33"/>
  <c r="D666" i="33"/>
  <c r="D662" i="33"/>
  <c r="D658" i="33"/>
  <c r="D654" i="33"/>
  <c r="D650" i="33"/>
  <c r="D646" i="33"/>
  <c r="D642" i="33"/>
  <c r="D638" i="33"/>
  <c r="D634" i="33"/>
  <c r="D630" i="33"/>
  <c r="D626" i="33"/>
  <c r="D622" i="33"/>
  <c r="D618" i="33"/>
  <c r="D614" i="33"/>
  <c r="D610" i="33"/>
  <c r="D606" i="33"/>
  <c r="D602" i="33"/>
  <c r="D598" i="33"/>
  <c r="D594" i="33"/>
  <c r="D590" i="33"/>
  <c r="D586" i="33"/>
  <c r="D582" i="33"/>
  <c r="D578" i="33"/>
  <c r="D574" i="33"/>
  <c r="D570" i="33"/>
  <c r="D566" i="33"/>
  <c r="D562" i="33"/>
  <c r="D558" i="33"/>
  <c r="D554" i="33"/>
  <c r="D550" i="33"/>
  <c r="D546" i="33"/>
  <c r="D542" i="33"/>
  <c r="D538" i="33"/>
  <c r="D534" i="33"/>
  <c r="D530" i="33"/>
  <c r="D526" i="33"/>
  <c r="D522" i="33"/>
  <c r="D518" i="33"/>
  <c r="D514" i="33"/>
  <c r="D510" i="33"/>
  <c r="D506" i="33"/>
  <c r="D502" i="33"/>
  <c r="D498" i="33"/>
  <c r="D494" i="33"/>
  <c r="D490" i="33"/>
  <c r="D486" i="33"/>
  <c r="D482" i="33"/>
  <c r="D478" i="33"/>
  <c r="D474" i="33"/>
  <c r="D470" i="33"/>
  <c r="D466" i="33"/>
  <c r="D462" i="33"/>
  <c r="D458" i="33"/>
  <c r="D454" i="33"/>
  <c r="D450" i="33"/>
  <c r="D446" i="33"/>
  <c r="D442" i="33"/>
  <c r="D438" i="33"/>
  <c r="D434" i="33"/>
  <c r="D430" i="33"/>
  <c r="D426" i="33"/>
  <c r="D422" i="33"/>
  <c r="D418" i="33"/>
  <c r="D414" i="33"/>
  <c r="D410" i="33"/>
  <c r="D406" i="33"/>
  <c r="D402" i="33"/>
  <c r="D398" i="33"/>
  <c r="D394" i="33"/>
  <c r="D390" i="33"/>
  <c r="D99" i="32"/>
  <c r="F99" i="32" s="1"/>
  <c r="F47" i="31"/>
  <c r="D95" i="32"/>
  <c r="F95" i="32" s="1"/>
  <c r="F43" i="31"/>
  <c r="D83" i="32"/>
  <c r="F83" i="32" s="1"/>
  <c r="F31" i="31"/>
  <c r="D79" i="32"/>
  <c r="F79" i="32" s="1"/>
  <c r="F27" i="31"/>
  <c r="D67" i="32"/>
  <c r="F67" i="32" s="1"/>
  <c r="F15" i="31"/>
  <c r="D63" i="32"/>
  <c r="F63" i="32" s="1"/>
  <c r="F11" i="31"/>
  <c r="I51" i="22"/>
  <c r="I35" i="22"/>
  <c r="I27" i="22"/>
  <c r="I19" i="22"/>
  <c r="D165" i="26"/>
  <c r="D386" i="33"/>
  <c r="D382" i="33"/>
  <c r="D378" i="33"/>
  <c r="D374" i="33"/>
  <c r="D370" i="33"/>
  <c r="D366" i="33"/>
  <c r="D362" i="33"/>
  <c r="D358" i="33"/>
  <c r="D354" i="33"/>
  <c r="D350" i="33"/>
  <c r="D346" i="33"/>
  <c r="D342" i="33"/>
  <c r="D338" i="33"/>
  <c r="D334" i="33"/>
  <c r="D330" i="33"/>
  <c r="D326" i="33"/>
  <c r="D322" i="33"/>
  <c r="D318" i="33"/>
  <c r="D314" i="33"/>
  <c r="D310" i="33"/>
  <c r="D306" i="33"/>
  <c r="D302" i="33"/>
  <c r="D298" i="33"/>
  <c r="D294" i="33"/>
  <c r="D290" i="33"/>
  <c r="D286" i="33"/>
  <c r="D282" i="33"/>
  <c r="D278" i="33"/>
  <c r="D274" i="33"/>
  <c r="D270" i="33"/>
  <c r="D266" i="33"/>
  <c r="D262" i="33"/>
  <c r="D258" i="33"/>
  <c r="D254" i="33"/>
  <c r="D250" i="33"/>
  <c r="D246" i="33"/>
  <c r="D242" i="33"/>
  <c r="D238" i="33"/>
  <c r="D234" i="33"/>
  <c r="D230" i="33"/>
  <c r="D226" i="33"/>
  <c r="D222" i="33"/>
  <c r="D218" i="33"/>
  <c r="D214" i="33"/>
  <c r="D210" i="33"/>
  <c r="D206" i="33"/>
  <c r="D202" i="33"/>
  <c r="D198" i="33"/>
  <c r="D194" i="33"/>
  <c r="D190" i="33"/>
  <c r="D186" i="33"/>
  <c r="D182" i="33"/>
  <c r="D178" i="33"/>
  <c r="D174" i="33"/>
  <c r="D170" i="33"/>
  <c r="D166" i="33"/>
  <c r="D162" i="33"/>
  <c r="D158" i="33"/>
  <c r="D154" i="33"/>
  <c r="D150" i="33"/>
  <c r="D146" i="33"/>
  <c r="D142" i="33"/>
  <c r="D138" i="33"/>
  <c r="D134" i="33"/>
  <c r="D130" i="33"/>
  <c r="D126" i="33"/>
  <c r="D122" i="33"/>
  <c r="D118" i="33"/>
  <c r="D114" i="33"/>
  <c r="D110" i="33"/>
  <c r="D106" i="33"/>
  <c r="D102" i="33"/>
  <c r="D98" i="33"/>
  <c r="D94" i="33"/>
  <c r="D90" i="33"/>
  <c r="D86" i="33"/>
  <c r="D82" i="33"/>
  <c r="D78" i="33"/>
  <c r="D74" i="33"/>
  <c r="D70" i="33"/>
  <c r="D66" i="33"/>
  <c r="D62" i="33"/>
  <c r="D58" i="33"/>
  <c r="D54" i="33"/>
  <c r="D50" i="33"/>
  <c r="D46" i="33"/>
  <c r="D42" i="33"/>
  <c r="D38" i="33"/>
  <c r="D34" i="33"/>
  <c r="D30" i="33"/>
  <c r="D26" i="33"/>
  <c r="E900" i="33"/>
  <c r="E896" i="33"/>
  <c r="E892" i="33"/>
  <c r="E888" i="33"/>
  <c r="E884" i="33"/>
  <c r="E880" i="33"/>
  <c r="E876" i="33"/>
  <c r="E872" i="33"/>
  <c r="E868" i="33"/>
  <c r="E864" i="33"/>
  <c r="E860" i="33"/>
  <c r="E856" i="33"/>
  <c r="E852" i="33"/>
  <c r="E848" i="33"/>
  <c r="E844" i="33"/>
  <c r="E840" i="33"/>
  <c r="E836" i="33"/>
  <c r="E832" i="33"/>
  <c r="E828" i="33"/>
  <c r="E824" i="33"/>
  <c r="E820" i="33"/>
  <c r="E816" i="33"/>
  <c r="E812" i="33"/>
  <c r="E808" i="33"/>
  <c r="E804" i="33"/>
  <c r="E800" i="33"/>
  <c r="E796" i="33"/>
  <c r="E792" i="33"/>
  <c r="E788" i="33"/>
  <c r="E784" i="33"/>
  <c r="E780" i="33"/>
  <c r="E776" i="33"/>
  <c r="E772" i="33"/>
  <c r="E768" i="33"/>
  <c r="E764" i="33"/>
  <c r="E760" i="33"/>
  <c r="E756" i="33"/>
  <c r="E752" i="33"/>
  <c r="E748" i="33"/>
  <c r="E744" i="33"/>
  <c r="E740" i="33"/>
  <c r="E736" i="33"/>
  <c r="E732" i="33"/>
  <c r="E728" i="33"/>
  <c r="E724" i="33"/>
  <c r="E720" i="33"/>
  <c r="E716" i="33"/>
  <c r="E712" i="33"/>
  <c r="E708" i="33"/>
  <c r="E704" i="33"/>
  <c r="E700" i="33"/>
  <c r="E696" i="33"/>
  <c r="E692" i="33"/>
  <c r="E688" i="33"/>
  <c r="E684" i="33"/>
  <c r="E680" i="33"/>
  <c r="E676" i="33"/>
  <c r="E672" i="33"/>
  <c r="E668" i="33"/>
  <c r="E664" i="33"/>
  <c r="E660" i="33"/>
  <c r="E656" i="33"/>
  <c r="E652" i="33"/>
  <c r="E648" i="33"/>
  <c r="E644" i="33"/>
  <c r="E640" i="33"/>
  <c r="E636" i="33"/>
  <c r="E632" i="33"/>
  <c r="E628" i="33"/>
  <c r="E624" i="33"/>
  <c r="E620" i="33"/>
  <c r="E616" i="33"/>
  <c r="E612" i="33"/>
  <c r="E608" i="33"/>
  <c r="E604" i="33"/>
  <c r="E600" i="33"/>
  <c r="E596" i="33"/>
  <c r="E592" i="33"/>
  <c r="E588" i="33"/>
  <c r="E584" i="33"/>
  <c r="E580" i="33"/>
  <c r="E576" i="33"/>
  <c r="E572" i="33"/>
  <c r="E568" i="33"/>
  <c r="E564" i="33"/>
  <c r="E560" i="33"/>
  <c r="E556" i="33"/>
  <c r="E552" i="33"/>
  <c r="E548" i="33"/>
  <c r="E544" i="33"/>
  <c r="E540" i="33"/>
  <c r="E536" i="33"/>
  <c r="E532" i="33"/>
  <c r="E528" i="33"/>
  <c r="E524" i="33"/>
  <c r="E520" i="33"/>
  <c r="E516" i="33"/>
  <c r="E512" i="33"/>
  <c r="E508" i="33"/>
  <c r="E504" i="33"/>
  <c r="E500" i="33"/>
  <c r="E496" i="33"/>
  <c r="E492" i="33"/>
  <c r="E488" i="33"/>
  <c r="E484" i="33"/>
  <c r="E480" i="33"/>
  <c r="E476" i="33"/>
  <c r="E472" i="33"/>
  <c r="E468" i="33"/>
  <c r="E464" i="33"/>
  <c r="E460" i="33"/>
  <c r="E456" i="33"/>
  <c r="E452" i="33"/>
  <c r="E448" i="33"/>
  <c r="E444" i="33"/>
  <c r="E440" i="33"/>
  <c r="E436" i="33"/>
  <c r="E432" i="33"/>
  <c r="E428" i="33"/>
  <c r="E424" i="33"/>
  <c r="E420" i="33"/>
  <c r="E416" i="33"/>
  <c r="E412" i="33"/>
  <c r="E408" i="33"/>
  <c r="E404" i="33"/>
  <c r="E400" i="33"/>
  <c r="E396" i="33"/>
  <c r="E392" i="33"/>
  <c r="E388" i="33"/>
  <c r="E384" i="33"/>
  <c r="E380" i="33"/>
  <c r="E376" i="33"/>
  <c r="E372" i="33"/>
  <c r="E368" i="33"/>
  <c r="E364" i="33"/>
  <c r="E360" i="33"/>
  <c r="E356" i="33"/>
  <c r="E352" i="33"/>
  <c r="E348" i="33"/>
  <c r="E344" i="33"/>
  <c r="E340" i="33"/>
  <c r="E336" i="33"/>
  <c r="E332" i="33"/>
  <c r="E328" i="33"/>
  <c r="E324" i="33"/>
  <c r="E320" i="33"/>
  <c r="E316" i="33"/>
  <c r="E312" i="33"/>
  <c r="E308" i="33"/>
  <c r="E304" i="33"/>
  <c r="E300" i="33"/>
  <c r="E296" i="33"/>
  <c r="E292" i="33"/>
  <c r="E288" i="33"/>
  <c r="E284" i="33"/>
  <c r="E280" i="33"/>
  <c r="E276" i="33"/>
  <c r="E272" i="33"/>
  <c r="E268" i="33"/>
  <c r="E264" i="33"/>
  <c r="E260" i="33"/>
  <c r="E256" i="33"/>
  <c r="E252" i="33"/>
  <c r="E248" i="33"/>
  <c r="E244" i="33"/>
  <c r="E240" i="33"/>
  <c r="E236" i="33"/>
  <c r="E232" i="33"/>
  <c r="E228" i="33"/>
  <c r="E224" i="33"/>
  <c r="E220" i="33"/>
  <c r="E216" i="33"/>
  <c r="E212" i="33"/>
  <c r="E208" i="33"/>
  <c r="E204" i="33"/>
  <c r="E200" i="33"/>
  <c r="E196" i="33"/>
  <c r="E192" i="33"/>
  <c r="E188" i="33"/>
  <c r="E184" i="33"/>
  <c r="E180" i="33"/>
  <c r="E176" i="33"/>
  <c r="E172" i="33"/>
  <c r="E168" i="33"/>
  <c r="E164" i="33"/>
  <c r="E160" i="33"/>
  <c r="E156" i="33"/>
  <c r="E152" i="33"/>
  <c r="E148" i="33"/>
  <c r="E144" i="33"/>
  <c r="E140" i="33"/>
  <c r="E136" i="33"/>
  <c r="E132" i="33"/>
  <c r="E128" i="33"/>
  <c r="E124" i="33"/>
  <c r="E120" i="33"/>
  <c r="E116" i="33"/>
  <c r="E112" i="33"/>
  <c r="E108" i="33"/>
  <c r="E104" i="33"/>
  <c r="E100" i="33"/>
  <c r="E96" i="33"/>
  <c r="E92" i="33"/>
  <c r="D155" i="26"/>
  <c r="D147" i="26"/>
  <c r="D135" i="26"/>
  <c r="D123" i="26"/>
  <c r="D115" i="26"/>
  <c r="D150" i="26"/>
  <c r="D134" i="26"/>
  <c r="D130" i="26"/>
  <c r="D270" i="26"/>
  <c r="D266" i="26"/>
  <c r="D262" i="26"/>
  <c r="D258" i="26"/>
  <c r="D254" i="26"/>
  <c r="D250" i="26"/>
  <c r="D246" i="26"/>
  <c r="D242" i="26"/>
  <c r="D238" i="26"/>
  <c r="D230" i="26"/>
  <c r="D226" i="26"/>
  <c r="D222" i="26"/>
  <c r="D53" i="22"/>
  <c r="D45" i="22"/>
  <c r="D37" i="22"/>
  <c r="D29" i="22"/>
  <c r="D21" i="22"/>
  <c r="D13" i="22"/>
  <c r="I57" i="22"/>
  <c r="I53" i="22"/>
  <c r="I49" i="22"/>
  <c r="I45" i="22"/>
  <c r="I41" i="22"/>
  <c r="I37" i="22"/>
  <c r="I33" i="22"/>
  <c r="I29" i="22"/>
  <c r="I25" i="22"/>
  <c r="I21" i="22"/>
  <c r="I17" i="22"/>
  <c r="I13" i="22"/>
  <c r="I9" i="22"/>
  <c r="I55" i="22"/>
  <c r="I52" i="22"/>
  <c r="I47" i="22"/>
  <c r="I44" i="22"/>
  <c r="I39" i="22"/>
  <c r="I36" i="22"/>
  <c r="I31" i="22"/>
  <c r="I28" i="22"/>
  <c r="I23" i="22"/>
  <c r="I15" i="22"/>
  <c r="I7" i="22"/>
  <c r="F58" i="31"/>
  <c r="F22" i="31"/>
  <c r="D163" i="26"/>
  <c r="D151" i="26"/>
  <c r="D139" i="26"/>
  <c r="D131" i="26"/>
  <c r="D119" i="26"/>
  <c r="D162" i="26"/>
  <c r="D158" i="26"/>
  <c r="D146" i="26"/>
  <c r="D142" i="26"/>
  <c r="D126" i="26"/>
  <c r="D118" i="26"/>
  <c r="D234" i="26"/>
  <c r="D269" i="26"/>
  <c r="D265" i="26"/>
  <c r="D261" i="26"/>
  <c r="D257" i="26"/>
  <c r="D253" i="26"/>
  <c r="D249" i="26"/>
  <c r="D245" i="26"/>
  <c r="D241" i="26"/>
  <c r="D237" i="26"/>
  <c r="D233" i="26"/>
  <c r="D229" i="26"/>
  <c r="D225" i="26"/>
  <c r="D221" i="26"/>
  <c r="F54" i="31"/>
  <c r="F42" i="31"/>
  <c r="F30" i="31"/>
  <c r="F16" i="31"/>
  <c r="F10" i="31"/>
  <c r="D161" i="26"/>
  <c r="D157" i="26"/>
  <c r="D153" i="26"/>
  <c r="D145" i="26"/>
  <c r="D141" i="26"/>
  <c r="D137" i="26"/>
  <c r="D129" i="26"/>
  <c r="D125" i="26"/>
  <c r="D121" i="26"/>
  <c r="D117" i="26"/>
  <c r="D55" i="22"/>
  <c r="D51" i="22"/>
  <c r="D47" i="22"/>
  <c r="D43" i="22"/>
  <c r="D39" i="22"/>
  <c r="D35" i="22"/>
  <c r="D31" i="22"/>
  <c r="D27" i="22"/>
  <c r="D23" i="22"/>
  <c r="D19" i="22"/>
  <c r="D15" i="22"/>
  <c r="D11" i="22"/>
  <c r="D7" i="22"/>
  <c r="D20" i="33"/>
  <c r="D16" i="33"/>
  <c r="D12" i="33"/>
  <c r="D895" i="33"/>
  <c r="D891" i="33"/>
  <c r="D887" i="33"/>
  <c r="D883" i="33"/>
  <c r="D879" i="33"/>
  <c r="D875" i="33"/>
  <c r="D871" i="33"/>
  <c r="D867" i="33"/>
  <c r="D863" i="33"/>
  <c r="D859" i="33"/>
  <c r="D855" i="33"/>
  <c r="D851" i="33"/>
  <c r="D847" i="33"/>
  <c r="D843" i="33"/>
  <c r="D839" i="33"/>
  <c r="D835" i="33"/>
  <c r="D831" i="33"/>
  <c r="D827" i="33"/>
  <c r="D823" i="33"/>
  <c r="D819" i="33"/>
  <c r="D815" i="33"/>
  <c r="D811" i="33"/>
  <c r="D807" i="33"/>
  <c r="D803" i="33"/>
  <c r="D799" i="33"/>
  <c r="D795" i="33"/>
  <c r="D791" i="33"/>
  <c r="D787" i="33"/>
  <c r="D783" i="33"/>
  <c r="D779" i="33"/>
  <c r="D775" i="33"/>
  <c r="D771" i="33"/>
  <c r="D767" i="33"/>
  <c r="D763" i="33"/>
  <c r="D759" i="33"/>
  <c r="D755" i="33"/>
  <c r="D751" i="33"/>
  <c r="D747" i="33"/>
  <c r="D743" i="33"/>
  <c r="D739" i="33"/>
  <c r="D735" i="33"/>
  <c r="D731" i="33"/>
  <c r="D727" i="33"/>
  <c r="D723" i="33"/>
  <c r="D719" i="33"/>
  <c r="D715" i="33"/>
  <c r="D711" i="33"/>
  <c r="D707" i="33"/>
  <c r="D703" i="33"/>
  <c r="D699" i="33"/>
  <c r="D695" i="33"/>
  <c r="D691" i="33"/>
  <c r="D687" i="33"/>
  <c r="D683" i="33"/>
  <c r="D679" i="33"/>
  <c r="D675" i="33"/>
  <c r="D671" i="33"/>
  <c r="D667" i="33"/>
  <c r="D663" i="33"/>
  <c r="D659" i="33"/>
  <c r="D655" i="33"/>
  <c r="D651" i="33"/>
  <c r="D647" i="33"/>
  <c r="D643" i="33"/>
  <c r="D639" i="33"/>
  <c r="D635" i="33"/>
  <c r="D631" i="33"/>
  <c r="D627" i="33"/>
  <c r="D623" i="33"/>
  <c r="D619" i="33"/>
  <c r="D615" i="33"/>
  <c r="D611" i="33"/>
  <c r="D607" i="33"/>
  <c r="D603" i="33"/>
  <c r="D599" i="33"/>
  <c r="D595" i="33"/>
  <c r="D22" i="33"/>
  <c r="D18" i="33"/>
  <c r="D14" i="33"/>
  <c r="D10" i="33"/>
  <c r="D893" i="33"/>
  <c r="D889" i="33"/>
  <c r="D885" i="33"/>
  <c r="D881" i="33"/>
  <c r="D877" i="33"/>
  <c r="D873" i="33"/>
  <c r="D869" i="33"/>
  <c r="D865" i="33"/>
  <c r="D861" i="33"/>
  <c r="D857" i="33"/>
  <c r="D853" i="33"/>
  <c r="D849" i="33"/>
  <c r="D845" i="33"/>
  <c r="D841" i="33"/>
  <c r="D837" i="33"/>
  <c r="D833" i="33"/>
  <c r="D829" i="33"/>
  <c r="D825" i="33"/>
  <c r="D821" i="33"/>
  <c r="D817" i="33"/>
  <c r="D813" i="33"/>
  <c r="D809" i="33"/>
  <c r="D805" i="33"/>
  <c r="D801" i="33"/>
  <c r="D797" i="33"/>
  <c r="D793" i="33"/>
  <c r="D789" i="33"/>
  <c r="D785" i="33"/>
  <c r="D781" i="33"/>
  <c r="D777" i="33"/>
  <c r="D773" i="33"/>
  <c r="D769" i="33"/>
  <c r="D765" i="33"/>
  <c r="D761" i="33"/>
  <c r="D757" i="33"/>
  <c r="D753" i="33"/>
  <c r="D749" i="33"/>
  <c r="D745" i="33"/>
  <c r="D741" i="33"/>
  <c r="D737" i="33"/>
  <c r="D733" i="33"/>
  <c r="D729" i="33"/>
  <c r="D725" i="33"/>
  <c r="D721" i="33"/>
  <c r="D717" i="33"/>
  <c r="D713" i="33"/>
  <c r="D709" i="33"/>
  <c r="D705" i="33"/>
  <c r="D701" i="33"/>
  <c r="D697" i="33"/>
  <c r="D693" i="33"/>
  <c r="D689" i="33"/>
  <c r="D685" i="33"/>
  <c r="D681" i="33"/>
  <c r="D677" i="33"/>
  <c r="D673" i="33"/>
  <c r="D669" i="33"/>
  <c r="D665" i="33"/>
  <c r="D661" i="33"/>
  <c r="D657" i="33"/>
  <c r="D653" i="33"/>
  <c r="D649" i="33"/>
  <c r="D645" i="33"/>
  <c r="D641" i="33"/>
  <c r="D637" i="33"/>
  <c r="D633" i="33"/>
  <c r="D629" i="33"/>
  <c r="D625" i="33"/>
  <c r="D621" i="33"/>
  <c r="D617" i="33"/>
  <c r="D613" i="33"/>
  <c r="D609" i="33"/>
  <c r="D605" i="33"/>
  <c r="D601" i="33"/>
  <c r="D597" i="33"/>
  <c r="D593" i="33"/>
  <c r="D589" i="33"/>
  <c r="D585" i="33"/>
  <c r="D581" i="33"/>
  <c r="D577" i="33"/>
  <c r="D573" i="33"/>
  <c r="D569" i="33"/>
  <c r="D565" i="33"/>
  <c r="D561" i="33"/>
  <c r="D557" i="33"/>
  <c r="D553" i="33"/>
  <c r="D549" i="33"/>
  <c r="D545" i="33"/>
  <c r="D541" i="33"/>
  <c r="D537" i="33"/>
  <c r="D533" i="33"/>
  <c r="D529" i="33"/>
  <c r="D525" i="33"/>
  <c r="D521" i="33"/>
  <c r="D517" i="33"/>
  <c r="D513" i="33"/>
  <c r="D509" i="33"/>
  <c r="D505" i="33"/>
  <c r="D501" i="33"/>
  <c r="D497" i="33"/>
  <c r="D493" i="33"/>
  <c r="D489" i="33"/>
  <c r="D485" i="33"/>
  <c r="D481" i="33"/>
  <c r="D477" i="33"/>
  <c r="D473" i="33"/>
  <c r="D469" i="33"/>
  <c r="D465" i="33"/>
  <c r="D461" i="33"/>
  <c r="D457" i="33"/>
  <c r="D453" i="33"/>
  <c r="D449" i="33"/>
  <c r="D445" i="33"/>
  <c r="D441" i="33"/>
  <c r="D437" i="33"/>
  <c r="D433" i="33"/>
  <c r="D429" i="33"/>
  <c r="D425" i="33"/>
  <c r="D421" i="33"/>
  <c r="D417" i="33"/>
  <c r="D413" i="33"/>
  <c r="D409" i="33"/>
  <c r="D405" i="33"/>
  <c r="D401" i="33"/>
  <c r="D397" i="33"/>
  <c r="D393" i="33"/>
  <c r="D389" i="33"/>
  <c r="D385" i="33"/>
  <c r="D381" i="33"/>
  <c r="D377" i="33"/>
  <c r="D373" i="33"/>
  <c r="D369" i="33"/>
  <c r="D365" i="33"/>
  <c r="D361" i="33"/>
  <c r="D357" i="33"/>
  <c r="D353" i="33"/>
  <c r="D349" i="33"/>
  <c r="D345" i="33"/>
  <c r="D341" i="33"/>
  <c r="D337" i="33"/>
  <c r="D333" i="33"/>
  <c r="D329" i="33"/>
  <c r="D325" i="33"/>
  <c r="D321" i="33"/>
  <c r="D317" i="33"/>
  <c r="D313" i="33"/>
  <c r="D309" i="33"/>
  <c r="D305" i="33"/>
  <c r="D301" i="33"/>
  <c r="D297" i="33"/>
  <c r="D293" i="33"/>
  <c r="D289" i="33"/>
  <c r="D285" i="33"/>
  <c r="D281" i="33"/>
  <c r="D277" i="33"/>
  <c r="D273" i="33"/>
  <c r="D269" i="33"/>
  <c r="D265" i="33"/>
  <c r="D261" i="33"/>
  <c r="D257" i="33"/>
  <c r="D253" i="33"/>
  <c r="D249" i="33"/>
  <c r="D245" i="33"/>
  <c r="D241" i="33"/>
  <c r="D237" i="33"/>
  <c r="D233" i="33"/>
  <c r="D229" i="33"/>
  <c r="D225" i="33"/>
  <c r="D221" i="33"/>
  <c r="D217" i="33"/>
  <c r="D213" i="33"/>
  <c r="D209" i="33"/>
  <c r="D205" i="33"/>
  <c r="D201" i="33"/>
  <c r="D197" i="33"/>
  <c r="D193" i="33"/>
  <c r="D189" i="33"/>
  <c r="D185" i="33"/>
  <c r="D181" i="33"/>
  <c r="D177" i="33"/>
  <c r="D173" i="33"/>
  <c r="D169" i="33"/>
  <c r="D165" i="33"/>
  <c r="D161" i="33"/>
  <c r="D157" i="33"/>
  <c r="D153" i="33"/>
  <c r="D149" i="33"/>
  <c r="D145" i="33"/>
  <c r="D141" i="33"/>
  <c r="D137" i="33"/>
  <c r="D133" i="33"/>
  <c r="D129" i="33"/>
  <c r="D125" i="33"/>
  <c r="D121" i="33"/>
  <c r="D117" i="33"/>
  <c r="D113" i="33"/>
  <c r="D109" i="33"/>
  <c r="D105" i="33"/>
  <c r="D101" i="33"/>
  <c r="D97" i="33"/>
  <c r="D93" i="33"/>
  <c r="D89" i="33"/>
  <c r="D85" i="33"/>
  <c r="D81" i="33"/>
  <c r="D77" i="33"/>
  <c r="D73" i="33"/>
  <c r="D69" i="33"/>
  <c r="D65" i="33"/>
  <c r="D61" i="33"/>
  <c r="D57" i="33"/>
  <c r="D53" i="33"/>
  <c r="D49" i="33"/>
  <c r="D45" i="33"/>
  <c r="D41" i="33"/>
  <c r="D37" i="33"/>
  <c r="D33" i="33"/>
  <c r="D29" i="33"/>
  <c r="D25" i="33"/>
  <c r="D21" i="33"/>
  <c r="D17" i="33"/>
  <c r="D13" i="33"/>
  <c r="D896" i="33"/>
  <c r="D892" i="33"/>
  <c r="D888" i="33"/>
  <c r="D884" i="33"/>
  <c r="D880" i="33"/>
  <c r="D876" i="33"/>
  <c r="D872" i="33"/>
  <c r="D868" i="33"/>
  <c r="D864" i="33"/>
  <c r="D860" i="33"/>
  <c r="D856" i="33"/>
  <c r="D852" i="33"/>
  <c r="D848" i="33"/>
  <c r="D844" i="33"/>
  <c r="D840" i="33"/>
  <c r="D836" i="33"/>
  <c r="D832" i="33"/>
  <c r="D828" i="33"/>
  <c r="D824" i="33"/>
  <c r="D820" i="33"/>
  <c r="D816" i="33"/>
  <c r="D812" i="33"/>
  <c r="D808" i="33"/>
  <c r="D804" i="33"/>
  <c r="D800" i="33"/>
  <c r="D796" i="33"/>
  <c r="D792" i="33"/>
  <c r="D788" i="33"/>
  <c r="D784" i="33"/>
  <c r="D780" i="33"/>
  <c r="D776" i="33"/>
  <c r="D772" i="33"/>
  <c r="D768" i="33"/>
  <c r="D764" i="33"/>
  <c r="D760" i="33"/>
  <c r="D756" i="33"/>
  <c r="D752" i="33"/>
  <c r="D748" i="33"/>
  <c r="D744" i="33"/>
  <c r="D740" i="33"/>
  <c r="D736" i="33"/>
  <c r="D732" i="33"/>
  <c r="D728" i="33"/>
  <c r="D724" i="33"/>
  <c r="D720" i="33"/>
  <c r="D716" i="33"/>
  <c r="D712" i="33"/>
  <c r="D708" i="33"/>
  <c r="D704" i="33"/>
  <c r="D700" i="33"/>
  <c r="D696" i="33"/>
  <c r="D692" i="33"/>
  <c r="D688" i="33"/>
  <c r="D684" i="33"/>
  <c r="D680" i="33"/>
  <c r="D676" i="33"/>
  <c r="D672" i="33"/>
  <c r="D668" i="33"/>
  <c r="D664" i="33"/>
  <c r="D660" i="33"/>
  <c r="D656" i="33"/>
  <c r="D652" i="33"/>
  <c r="D648" i="33"/>
  <c r="D644" i="33"/>
  <c r="D640" i="33"/>
  <c r="D636" i="33"/>
  <c r="D632" i="33"/>
  <c r="D628" i="33"/>
  <c r="D624" i="33"/>
  <c r="D620" i="33"/>
  <c r="D616" i="33"/>
  <c r="D612" i="33"/>
  <c r="D608" i="33"/>
  <c r="D604" i="33"/>
  <c r="D600" i="33"/>
  <c r="D596" i="33"/>
  <c r="D592" i="33"/>
  <c r="D588" i="33"/>
  <c r="D584" i="33"/>
  <c r="D580" i="33"/>
  <c r="D576" i="33"/>
  <c r="D572" i="33"/>
  <c r="D568" i="33"/>
  <c r="D564" i="33"/>
  <c r="D560" i="33"/>
  <c r="D556" i="33"/>
  <c r="D552" i="33"/>
  <c r="D548" i="33"/>
  <c r="D544" i="33"/>
  <c r="D540" i="33"/>
  <c r="D536" i="33"/>
  <c r="D532" i="33"/>
  <c r="D528" i="33"/>
  <c r="D524" i="33"/>
  <c r="D520" i="33"/>
  <c r="D516" i="33"/>
  <c r="D512" i="33"/>
  <c r="D508" i="33"/>
  <c r="D504" i="33"/>
  <c r="D500" i="33"/>
  <c r="D496" i="33"/>
  <c r="D492" i="33"/>
  <c r="D488" i="33"/>
  <c r="D484" i="33"/>
  <c r="D480" i="33"/>
  <c r="D476" i="33"/>
  <c r="D472" i="33"/>
  <c r="D468" i="33"/>
  <c r="D464" i="33"/>
  <c r="D460" i="33"/>
  <c r="D456" i="33"/>
  <c r="D452" i="33"/>
  <c r="D448" i="33"/>
  <c r="D444" i="33"/>
  <c r="D440" i="33"/>
  <c r="D436" i="33"/>
  <c r="D432" i="33"/>
  <c r="D428" i="33"/>
  <c r="D424" i="33"/>
  <c r="D420" i="33"/>
  <c r="D416" i="33"/>
  <c r="D412" i="33"/>
  <c r="D408" i="33"/>
  <c r="D404" i="33"/>
  <c r="D400" i="33"/>
  <c r="D396" i="33"/>
  <c r="D392" i="33"/>
  <c r="D388" i="33"/>
  <c r="D384" i="33"/>
  <c r="D380" i="33"/>
  <c r="D376" i="33"/>
  <c r="D372" i="33"/>
  <c r="D368" i="33"/>
  <c r="D364" i="33"/>
  <c r="D360" i="33"/>
  <c r="D356" i="33"/>
  <c r="D352" i="33"/>
  <c r="D348" i="33"/>
  <c r="D344" i="33"/>
  <c r="D340" i="33"/>
  <c r="D336" i="33"/>
  <c r="D332" i="33"/>
  <c r="D328" i="33"/>
  <c r="D324" i="33"/>
  <c r="D320" i="33"/>
  <c r="D316" i="33"/>
  <c r="D312" i="33"/>
  <c r="D308" i="33"/>
  <c r="D304" i="33"/>
  <c r="D300" i="33"/>
  <c r="D296" i="33"/>
  <c r="D292" i="33"/>
  <c r="D288" i="33"/>
  <c r="D284" i="33"/>
  <c r="D280" i="33"/>
  <c r="D276" i="33"/>
  <c r="D272" i="33"/>
  <c r="D268" i="33"/>
  <c r="D264" i="33"/>
  <c r="D260" i="33"/>
  <c r="D256" i="33"/>
  <c r="D252" i="33"/>
  <c r="D248" i="33"/>
  <c r="D244" i="33"/>
  <c r="D240" i="33"/>
  <c r="D236" i="33"/>
  <c r="D232" i="33"/>
  <c r="D228" i="33"/>
  <c r="D224" i="33"/>
  <c r="D220" i="33"/>
  <c r="D216" i="33"/>
  <c r="D212" i="33"/>
  <c r="D208" i="33"/>
  <c r="D204" i="33"/>
  <c r="D200" i="33"/>
  <c r="D196" i="33"/>
  <c r="D192" i="33"/>
  <c r="D188" i="33"/>
  <c r="D184" i="33"/>
  <c r="D180" i="33"/>
  <c r="D176" i="33"/>
  <c r="D172" i="33"/>
  <c r="D168" i="33"/>
  <c r="D164" i="33"/>
  <c r="D160" i="33"/>
  <c r="D156" i="33"/>
  <c r="D152" i="33"/>
  <c r="D148" i="33"/>
  <c r="D144" i="33"/>
  <c r="D140" i="33"/>
  <c r="D136" i="33"/>
  <c r="D132" i="33"/>
  <c r="D128" i="33"/>
  <c r="D124" i="33"/>
  <c r="D120" i="33"/>
  <c r="D116" i="33"/>
  <c r="D112" i="33"/>
  <c r="D108" i="33"/>
  <c r="D104" i="33"/>
  <c r="D100" i="33"/>
  <c r="D96" i="33"/>
  <c r="D92" i="33"/>
  <c r="D88" i="33"/>
  <c r="D84" i="33"/>
  <c r="D80" i="33"/>
  <c r="D76" i="33"/>
  <c r="D72" i="33"/>
  <c r="D68" i="33"/>
  <c r="D64" i="33"/>
  <c r="D60" i="33"/>
  <c r="D56" i="33"/>
  <c r="D52" i="33"/>
  <c r="D48" i="33"/>
  <c r="D44" i="33"/>
  <c r="D40" i="33"/>
  <c r="D36" i="33"/>
  <c r="D32" i="33"/>
  <c r="D28" i="33"/>
  <c r="D24" i="33"/>
  <c r="E902" i="33"/>
  <c r="E898" i="33"/>
  <c r="E894" i="33"/>
  <c r="E890" i="33"/>
  <c r="E886" i="33"/>
  <c r="E882" i="33"/>
  <c r="E878" i="33"/>
  <c r="E874" i="33"/>
  <c r="E870" i="33"/>
  <c r="E866" i="33"/>
  <c r="E862" i="33"/>
  <c r="E858" i="33"/>
  <c r="E854" i="33"/>
  <c r="E850" i="33"/>
  <c r="E846" i="33"/>
  <c r="E842" i="33"/>
  <c r="E838" i="33"/>
  <c r="E834" i="33"/>
  <c r="E830" i="33"/>
  <c r="E826" i="33"/>
  <c r="E822" i="33"/>
  <c r="E818" i="33"/>
  <c r="E814" i="33"/>
  <c r="E810" i="33"/>
  <c r="E806" i="33"/>
  <c r="E802" i="33"/>
  <c r="E798" i="33"/>
  <c r="E794" i="33"/>
  <c r="E790" i="33"/>
  <c r="E786" i="33"/>
  <c r="E782" i="33"/>
  <c r="E778" i="33"/>
  <c r="E774" i="33"/>
  <c r="E770" i="33"/>
  <c r="E766" i="33"/>
  <c r="E762" i="33"/>
  <c r="E758" i="33"/>
  <c r="E754" i="33"/>
  <c r="E750" i="33"/>
  <c r="E746" i="33"/>
  <c r="E742" i="33"/>
  <c r="E738" i="33"/>
  <c r="E734" i="33"/>
  <c r="E730" i="33"/>
  <c r="E726" i="33"/>
  <c r="E722" i="33"/>
  <c r="E718" i="33"/>
  <c r="E714" i="33"/>
  <c r="E710" i="33"/>
  <c r="E706" i="33"/>
  <c r="E702" i="33"/>
  <c r="E698" i="33"/>
  <c r="E694" i="33"/>
  <c r="E690" i="33"/>
  <c r="E686" i="33"/>
  <c r="E682" i="33"/>
  <c r="E678" i="33"/>
  <c r="E674" i="33"/>
  <c r="E670" i="33"/>
  <c r="E666" i="33"/>
  <c r="E662" i="33"/>
  <c r="E658" i="33"/>
  <c r="E654" i="33"/>
  <c r="E650" i="33"/>
  <c r="E646" i="33"/>
  <c r="E642" i="33"/>
  <c r="E638" i="33"/>
  <c r="E634" i="33"/>
  <c r="E630" i="33"/>
  <c r="E626" i="33"/>
  <c r="E622" i="33"/>
  <c r="E618" i="33"/>
  <c r="E614" i="33"/>
  <c r="E610" i="33"/>
  <c r="E606" i="33"/>
  <c r="E602" i="33"/>
  <c r="E598" i="33"/>
  <c r="E594" i="33"/>
  <c r="E590" i="33"/>
  <c r="E586" i="33"/>
  <c r="E582" i="33"/>
  <c r="E578" i="33"/>
  <c r="E574" i="33"/>
  <c r="E570" i="33"/>
  <c r="E566" i="33"/>
  <c r="E562" i="33"/>
  <c r="E558" i="33"/>
  <c r="E554" i="33"/>
  <c r="E550" i="33"/>
  <c r="E546" i="33"/>
  <c r="E542" i="33"/>
  <c r="E538" i="33"/>
  <c r="E534" i="33"/>
  <c r="E530" i="33"/>
  <c r="E526" i="33"/>
  <c r="E522" i="33"/>
  <c r="E518" i="33"/>
  <c r="E514" i="33"/>
  <c r="E510" i="33"/>
  <c r="E506" i="33"/>
  <c r="E502" i="33"/>
  <c r="E498" i="33"/>
  <c r="E494" i="33"/>
  <c r="E490" i="33"/>
  <c r="E486" i="33"/>
  <c r="E482" i="33"/>
  <c r="E478" i="33"/>
  <c r="E474" i="33"/>
  <c r="E470" i="33"/>
  <c r="E466" i="33"/>
  <c r="E462" i="33"/>
  <c r="E458" i="33"/>
  <c r="E454" i="33"/>
  <c r="E450" i="33"/>
  <c r="E446" i="33"/>
  <c r="E442" i="33"/>
  <c r="E438" i="33"/>
  <c r="E434" i="33"/>
  <c r="E430" i="33"/>
  <c r="E426" i="33"/>
  <c r="E422" i="33"/>
  <c r="E418" i="33"/>
  <c r="E414" i="33"/>
  <c r="E410" i="33"/>
  <c r="D591" i="33"/>
  <c r="D587" i="33"/>
  <c r="D583" i="33"/>
  <c r="D579" i="33"/>
  <c r="D575" i="33"/>
  <c r="D571" i="33"/>
  <c r="D567" i="33"/>
  <c r="D563" i="33"/>
  <c r="D559" i="33"/>
  <c r="D555" i="33"/>
  <c r="D551" i="33"/>
  <c r="D547" i="33"/>
  <c r="D543" i="33"/>
  <c r="D539" i="33"/>
  <c r="D535" i="33"/>
  <c r="D531" i="33"/>
  <c r="D527" i="33"/>
  <c r="D523" i="33"/>
  <c r="D519" i="33"/>
  <c r="D515" i="33"/>
  <c r="D511" i="33"/>
  <c r="D507" i="33"/>
  <c r="D503" i="33"/>
  <c r="D499" i="33"/>
  <c r="D495" i="33"/>
  <c r="D491" i="33"/>
  <c r="D487" i="33"/>
  <c r="D483" i="33"/>
  <c r="D479" i="33"/>
  <c r="D475" i="33"/>
  <c r="D471" i="33"/>
  <c r="D467" i="33"/>
  <c r="D463" i="33"/>
  <c r="D459" i="33"/>
  <c r="D455" i="33"/>
  <c r="D451" i="33"/>
  <c r="D447" i="33"/>
  <c r="D443" i="33"/>
  <c r="D439" i="33"/>
  <c r="D435" i="33"/>
  <c r="D431" i="33"/>
  <c r="D427" i="33"/>
  <c r="D423" i="33"/>
  <c r="D419" i="33"/>
  <c r="D415" i="33"/>
  <c r="D411" i="33"/>
  <c r="D407" i="33"/>
  <c r="D403" i="33"/>
  <c r="D399" i="33"/>
  <c r="D395" i="33"/>
  <c r="D391" i="33"/>
  <c r="D387" i="33"/>
  <c r="D383" i="33"/>
  <c r="D379" i="33"/>
  <c r="D375" i="33"/>
  <c r="D371" i="33"/>
  <c r="D367" i="33"/>
  <c r="D363" i="33"/>
  <c r="D359" i="33"/>
  <c r="D355" i="33"/>
  <c r="D351" i="33"/>
  <c r="D347" i="33"/>
  <c r="D343" i="33"/>
  <c r="D339" i="33"/>
  <c r="D335" i="33"/>
  <c r="D331" i="33"/>
  <c r="D327" i="33"/>
  <c r="D323" i="33"/>
  <c r="D319" i="33"/>
  <c r="D315" i="33"/>
  <c r="D311" i="33"/>
  <c r="D307" i="33"/>
  <c r="D303" i="33"/>
  <c r="D299" i="33"/>
  <c r="D295" i="33"/>
  <c r="D291" i="33"/>
  <c r="D287" i="33"/>
  <c r="D283" i="33"/>
  <c r="D279" i="33"/>
  <c r="D275" i="33"/>
  <c r="D271" i="33"/>
  <c r="D267" i="33"/>
  <c r="D263" i="33"/>
  <c r="D259" i="33"/>
  <c r="D255" i="33"/>
  <c r="D251" i="33"/>
  <c r="D247" i="33"/>
  <c r="D243" i="33"/>
  <c r="D239" i="33"/>
  <c r="D235" i="33"/>
  <c r="D231" i="33"/>
  <c r="D227" i="33"/>
  <c r="D223" i="33"/>
  <c r="D219" i="33"/>
  <c r="D215" i="33"/>
  <c r="D211" i="33"/>
  <c r="D207" i="33"/>
  <c r="D203" i="33"/>
  <c r="D199" i="33"/>
  <c r="D195" i="33"/>
  <c r="D191" i="33"/>
  <c r="D187" i="33"/>
  <c r="D183" i="33"/>
  <c r="D179" i="33"/>
  <c r="D175" i="33"/>
  <c r="D171" i="33"/>
  <c r="D167" i="33"/>
  <c r="D163" i="33"/>
  <c r="D159" i="33"/>
  <c r="D155" i="33"/>
  <c r="D151" i="33"/>
  <c r="D147" i="33"/>
  <c r="D143" i="33"/>
  <c r="D139" i="33"/>
  <c r="D135" i="33"/>
  <c r="D131" i="33"/>
  <c r="D127" i="33"/>
  <c r="D123" i="33"/>
  <c r="D119" i="33"/>
  <c r="D115" i="33"/>
  <c r="D111" i="33"/>
  <c r="D107" i="33"/>
  <c r="D103" i="33"/>
  <c r="D99" i="33"/>
  <c r="D95" i="33"/>
  <c r="D91" i="33"/>
  <c r="D87" i="33"/>
  <c r="D83" i="33"/>
  <c r="D79" i="33"/>
  <c r="D75" i="33"/>
  <c r="D71" i="33"/>
  <c r="D67" i="33"/>
  <c r="D63" i="33"/>
  <c r="D59" i="33"/>
  <c r="D55" i="33"/>
  <c r="D51" i="33"/>
  <c r="D47" i="33"/>
  <c r="D43" i="33"/>
  <c r="D39" i="33"/>
  <c r="D35" i="33"/>
  <c r="D31" i="33"/>
  <c r="D27" i="33"/>
  <c r="D23" i="33"/>
  <c r="E901" i="33"/>
  <c r="E897" i="33"/>
  <c r="E893" i="33"/>
  <c r="E889" i="33"/>
  <c r="E885" i="33"/>
  <c r="E881" i="33"/>
  <c r="E877" i="33"/>
  <c r="E873" i="33"/>
  <c r="E869" i="33"/>
  <c r="E865" i="33"/>
  <c r="E861" i="33"/>
  <c r="E857" i="33"/>
  <c r="E853" i="33"/>
  <c r="E849" i="33"/>
  <c r="E845" i="33"/>
  <c r="E841" i="33"/>
  <c r="E837" i="33"/>
  <c r="E833" i="33"/>
  <c r="E829" i="33"/>
  <c r="E825" i="33"/>
  <c r="E821" i="33"/>
  <c r="E817" i="33"/>
  <c r="E813" i="33"/>
  <c r="E809" i="33"/>
  <c r="E805" i="33"/>
  <c r="E801" i="33"/>
  <c r="E797" i="33"/>
  <c r="E793" i="33"/>
  <c r="E789" i="33"/>
  <c r="E785" i="33"/>
  <c r="E781" i="33"/>
  <c r="E777" i="33"/>
  <c r="E773" i="33"/>
  <c r="E769" i="33"/>
  <c r="E765" i="33"/>
  <c r="E761" i="33"/>
  <c r="E757" i="33"/>
  <c r="E753" i="33"/>
  <c r="E749" i="33"/>
  <c r="E745" i="33"/>
  <c r="E741" i="33"/>
  <c r="E737" i="33"/>
  <c r="E733" i="33"/>
  <c r="E729" i="33"/>
  <c r="E725" i="33"/>
  <c r="E721" i="33"/>
  <c r="E717" i="33"/>
  <c r="E713" i="33"/>
  <c r="E709" i="33"/>
  <c r="E705" i="33"/>
  <c r="E701" i="33"/>
  <c r="E697" i="33"/>
  <c r="E693" i="33"/>
  <c r="E689" i="33"/>
  <c r="E685" i="33"/>
  <c r="E681" i="33"/>
  <c r="E677" i="33"/>
  <c r="E673" i="33"/>
  <c r="E669" i="33"/>
  <c r="E665" i="33"/>
  <c r="E661" i="33"/>
  <c r="E657" i="33"/>
  <c r="E653" i="33"/>
  <c r="E649" i="33"/>
  <c r="E645" i="33"/>
  <c r="E641" i="33"/>
  <c r="E637" i="33"/>
  <c r="E633" i="33"/>
  <c r="E629" i="33"/>
  <c r="E625" i="33"/>
  <c r="E621" i="33"/>
  <c r="E617" i="33"/>
  <c r="E613" i="33"/>
  <c r="E609" i="33"/>
  <c r="E605" i="33"/>
  <c r="E601" i="33"/>
  <c r="E597" i="33"/>
  <c r="E593" i="33"/>
  <c r="E589" i="33"/>
  <c r="E585" i="33"/>
  <c r="E581" i="33"/>
  <c r="E577" i="33"/>
  <c r="E573" i="33"/>
  <c r="E569" i="33"/>
  <c r="E565" i="33"/>
  <c r="E561" i="33"/>
  <c r="E557" i="33"/>
  <c r="E553" i="33"/>
  <c r="E549" i="33"/>
  <c r="E545" i="33"/>
  <c r="E541" i="33"/>
  <c r="E537" i="33"/>
  <c r="E533" i="33"/>
  <c r="E529" i="33"/>
  <c r="E525" i="33"/>
  <c r="E521" i="33"/>
  <c r="E517" i="33"/>
  <c r="E513" i="33"/>
  <c r="E509" i="33"/>
  <c r="E505" i="33"/>
  <c r="E501" i="33"/>
  <c r="E497" i="33"/>
  <c r="E493" i="33"/>
  <c r="E489" i="33"/>
  <c r="E485" i="33"/>
  <c r="E481" i="33"/>
  <c r="E477" i="33"/>
  <c r="E473" i="33"/>
  <c r="E469" i="33"/>
  <c r="E465" i="33"/>
  <c r="E461" i="33"/>
  <c r="E457" i="33"/>
  <c r="E453" i="33"/>
  <c r="E449" i="33"/>
  <c r="E445" i="33"/>
  <c r="E441" i="33"/>
  <c r="E437" i="33"/>
  <c r="E433" i="33"/>
  <c r="E429" i="33"/>
  <c r="E425" i="33"/>
  <c r="E421" i="33"/>
  <c r="E417" i="33"/>
  <c r="E413" i="33"/>
  <c r="E409" i="33"/>
  <c r="E405" i="33"/>
  <c r="E401" i="33"/>
  <c r="E397" i="33"/>
  <c r="E393" i="33"/>
  <c r="E389" i="33"/>
  <c r="E385" i="33"/>
  <c r="E381" i="33"/>
  <c r="E377" i="33"/>
  <c r="E373" i="33"/>
  <c r="E369" i="33"/>
  <c r="E365" i="33"/>
  <c r="E361" i="33"/>
  <c r="E357" i="33"/>
  <c r="E353" i="33"/>
  <c r="E349" i="33"/>
  <c r="E345" i="33"/>
  <c r="E341" i="33"/>
  <c r="E337" i="33"/>
  <c r="E333" i="33"/>
  <c r="E329" i="33"/>
  <c r="E325" i="33"/>
  <c r="E321" i="33"/>
  <c r="E317" i="33"/>
  <c r="E313" i="33"/>
  <c r="E309" i="33"/>
  <c r="E305" i="33"/>
  <c r="E301" i="33"/>
  <c r="E297" i="33"/>
  <c r="E293" i="33"/>
  <c r="E289" i="33"/>
  <c r="E285" i="33"/>
  <c r="E281" i="33"/>
  <c r="E277" i="33"/>
  <c r="E273" i="33"/>
  <c r="E269" i="33"/>
  <c r="E265" i="33"/>
  <c r="E261" i="33"/>
  <c r="E257" i="33"/>
  <c r="E253" i="33"/>
  <c r="E249" i="33"/>
  <c r="E245" i="33"/>
  <c r="E241" i="33"/>
  <c r="E237" i="33"/>
  <c r="E233" i="33"/>
  <c r="E229" i="33"/>
  <c r="E225" i="33"/>
  <c r="E221" i="33"/>
  <c r="E217" i="33"/>
  <c r="E213" i="33"/>
  <c r="E209" i="33"/>
  <c r="E205" i="33"/>
  <c r="E201" i="33"/>
  <c r="E197" i="33"/>
  <c r="E193" i="33"/>
  <c r="E189" i="33"/>
  <c r="E185" i="33"/>
  <c r="E181" i="33"/>
  <c r="E177" i="33"/>
  <c r="E173" i="33"/>
  <c r="E169" i="33"/>
  <c r="E165" i="33"/>
  <c r="E161" i="33"/>
  <c r="E157" i="33"/>
  <c r="E153" i="33"/>
  <c r="E149" i="33"/>
  <c r="E145" i="33"/>
  <c r="E141" i="33"/>
  <c r="E137" i="33"/>
  <c r="E133" i="33"/>
  <c r="E129" i="33"/>
  <c r="E125" i="33"/>
  <c r="E121" i="33"/>
  <c r="E117" i="33"/>
  <c r="E113" i="33"/>
  <c r="E109" i="33"/>
  <c r="E105" i="33"/>
  <c r="E101" i="33"/>
  <c r="E97" i="33"/>
  <c r="E93" i="33"/>
  <c r="E89" i="33"/>
  <c r="E85" i="33"/>
  <c r="E81" i="33"/>
  <c r="E77" i="33"/>
  <c r="E73" i="33"/>
  <c r="E69" i="33"/>
  <c r="E65" i="33"/>
  <c r="E61" i="33"/>
  <c r="E57" i="33"/>
  <c r="E53" i="33"/>
  <c r="E49" i="33"/>
  <c r="E45" i="33"/>
  <c r="E41" i="33"/>
  <c r="E37" i="33"/>
  <c r="E33" i="33"/>
  <c r="E29" i="33"/>
  <c r="E25" i="33"/>
  <c r="E21" i="33"/>
  <c r="E17" i="33"/>
  <c r="E13" i="33"/>
  <c r="E9" i="33"/>
  <c r="H893" i="33"/>
  <c r="H889" i="33"/>
  <c r="H885" i="33"/>
  <c r="H881" i="33"/>
  <c r="H877" i="33"/>
  <c r="H873" i="33"/>
  <c r="H869" i="33"/>
  <c r="H865" i="33"/>
  <c r="H861" i="33"/>
  <c r="H857" i="33"/>
  <c r="H853" i="33"/>
  <c r="H849" i="33"/>
  <c r="H845" i="33"/>
  <c r="H841" i="33"/>
  <c r="H837" i="33"/>
  <c r="H833" i="33"/>
  <c r="H829" i="33"/>
  <c r="H825" i="33"/>
  <c r="H821" i="33"/>
  <c r="H817" i="33"/>
  <c r="H813" i="33"/>
  <c r="H809" i="33"/>
  <c r="H805" i="33"/>
  <c r="H801" i="33"/>
  <c r="H797" i="33"/>
  <c r="H793" i="33"/>
  <c r="H789" i="33"/>
  <c r="H785" i="33"/>
  <c r="H781" i="33"/>
  <c r="H777" i="33"/>
  <c r="H773" i="33"/>
  <c r="H769" i="33"/>
  <c r="H765" i="33"/>
  <c r="H761" i="33"/>
  <c r="H757" i="33"/>
  <c r="H753" i="33"/>
  <c r="H749" i="33"/>
  <c r="H745" i="33"/>
  <c r="H741" i="33"/>
  <c r="H737" i="33"/>
  <c r="H733" i="33"/>
  <c r="H729" i="33"/>
  <c r="H725" i="33"/>
  <c r="H721" i="33"/>
  <c r="H717" i="33"/>
  <c r="H713" i="33"/>
  <c r="H709" i="33"/>
  <c r="H705" i="33"/>
  <c r="H701" i="33"/>
  <c r="H697" i="33"/>
  <c r="H693" i="33"/>
  <c r="H689" i="33"/>
  <c r="H685" i="33"/>
  <c r="H681" i="33"/>
  <c r="H677" i="33"/>
  <c r="H673" i="33"/>
  <c r="H669" i="33"/>
  <c r="H665" i="33"/>
  <c r="H661" i="33"/>
  <c r="H657" i="33"/>
  <c r="H653" i="33"/>
  <c r="H649" i="33"/>
  <c r="H645" i="33"/>
  <c r="H641" i="33"/>
  <c r="H637" i="33"/>
  <c r="H633" i="33"/>
  <c r="H629" i="33"/>
  <c r="H625" i="33"/>
  <c r="H621" i="33"/>
  <c r="H617" i="33"/>
  <c r="H613" i="33"/>
  <c r="H609" i="33"/>
  <c r="H605" i="33"/>
  <c r="H601" i="33"/>
  <c r="H597" i="33"/>
  <c r="H593" i="33"/>
  <c r="H589" i="33"/>
  <c r="H585" i="33"/>
  <c r="H581" i="33"/>
  <c r="H577" i="33"/>
  <c r="H573" i="33"/>
  <c r="H569" i="33"/>
  <c r="H565" i="33"/>
  <c r="H561" i="33"/>
  <c r="H557" i="33"/>
  <c r="H553" i="33"/>
  <c r="H549" i="33"/>
  <c r="H545" i="33"/>
  <c r="H541" i="33"/>
  <c r="H537" i="33"/>
  <c r="H533" i="33"/>
  <c r="H529" i="33"/>
  <c r="H525" i="33"/>
  <c r="H521" i="33"/>
  <c r="H517" i="33"/>
  <c r="H513" i="33"/>
  <c r="H509" i="33"/>
  <c r="H505" i="33"/>
  <c r="H501" i="33"/>
  <c r="H497" i="33"/>
  <c r="H493" i="33"/>
  <c r="H489" i="33"/>
  <c r="H485" i="33"/>
  <c r="H481" i="33"/>
  <c r="H477" i="33"/>
  <c r="H473" i="33"/>
  <c r="H469" i="33"/>
  <c r="H465" i="33"/>
  <c r="H461" i="33"/>
  <c r="H457" i="33"/>
  <c r="H453" i="33"/>
  <c r="H449" i="33"/>
  <c r="H445" i="33"/>
  <c r="H441" i="33"/>
  <c r="H437" i="33"/>
  <c r="H433" i="33"/>
  <c r="H429" i="33"/>
  <c r="H425" i="33"/>
  <c r="H421" i="33"/>
  <c r="H417" i="33"/>
  <c r="H413" i="33"/>
  <c r="H409" i="33"/>
  <c r="H405" i="33"/>
  <c r="H401" i="33"/>
  <c r="H397" i="33"/>
  <c r="H393" i="33"/>
  <c r="H389" i="33"/>
  <c r="H385" i="33"/>
  <c r="H381" i="33"/>
  <c r="H377" i="33"/>
  <c r="H373" i="33"/>
  <c r="H369" i="33"/>
  <c r="H365" i="33"/>
  <c r="H361" i="33"/>
  <c r="H357" i="33"/>
  <c r="H353" i="33"/>
  <c r="H349" i="33"/>
  <c r="H345" i="33"/>
  <c r="H341" i="33"/>
  <c r="H337" i="33"/>
  <c r="H333" i="33"/>
  <c r="H329" i="33"/>
  <c r="H325" i="33"/>
  <c r="H321" i="33"/>
  <c r="H317" i="33"/>
  <c r="H313" i="33"/>
  <c r="H309" i="33"/>
  <c r="H305" i="33"/>
  <c r="H301" i="33"/>
  <c r="H297" i="33"/>
  <c r="H293" i="33"/>
  <c r="H289" i="33"/>
  <c r="H285" i="33"/>
  <c r="H281" i="33"/>
  <c r="H277" i="33"/>
  <c r="H273" i="33"/>
  <c r="H269" i="33"/>
  <c r="H265" i="33"/>
  <c r="H261" i="33"/>
  <c r="H257" i="33"/>
  <c r="H253" i="33"/>
  <c r="H249" i="33"/>
  <c r="H245" i="33"/>
  <c r="H241" i="33"/>
  <c r="H237" i="33"/>
  <c r="H233" i="33"/>
  <c r="H229" i="33"/>
  <c r="H225" i="33"/>
  <c r="H221" i="33"/>
  <c r="H217" i="33"/>
  <c r="H213" i="33"/>
  <c r="H209" i="33"/>
  <c r="H205" i="33"/>
  <c r="H201" i="33"/>
  <c r="H197" i="33"/>
  <c r="H193" i="33"/>
  <c r="H189" i="33"/>
  <c r="H185" i="33"/>
  <c r="H181" i="33"/>
  <c r="H177" i="33"/>
  <c r="H173" i="33"/>
  <c r="H169" i="33"/>
  <c r="H165" i="33"/>
  <c r="H161" i="33"/>
  <c r="H157" i="33"/>
  <c r="H153" i="33"/>
  <c r="H149" i="33"/>
  <c r="H145" i="33"/>
  <c r="H141" i="33"/>
  <c r="H137" i="33"/>
  <c r="H133" i="33"/>
  <c r="H129" i="33"/>
  <c r="H125" i="33"/>
  <c r="H121" i="33"/>
  <c r="H117" i="33"/>
  <c r="H113" i="33"/>
  <c r="H109" i="33"/>
  <c r="H105" i="33"/>
  <c r="H101" i="33"/>
  <c r="H97" i="33"/>
  <c r="H93" i="33"/>
  <c r="H89" i="33"/>
  <c r="H85" i="33"/>
  <c r="H81" i="33"/>
  <c r="H77" i="33"/>
  <c r="H73" i="33"/>
  <c r="H69" i="33"/>
  <c r="H65" i="33"/>
  <c r="H61" i="33"/>
  <c r="H57" i="33"/>
  <c r="H53" i="33"/>
  <c r="H49" i="33"/>
  <c r="H45" i="33"/>
  <c r="H41" i="33"/>
  <c r="E406" i="33"/>
  <c r="E402" i="33"/>
  <c r="E398" i="33"/>
  <c r="E394" i="33"/>
  <c r="E390" i="33"/>
  <c r="E386" i="33"/>
  <c r="E382" i="33"/>
  <c r="E378" i="33"/>
  <c r="E374" i="33"/>
  <c r="E370" i="33"/>
  <c r="E366" i="33"/>
  <c r="E362" i="33"/>
  <c r="E358" i="33"/>
  <c r="E354" i="33"/>
  <c r="E350" i="33"/>
  <c r="E346" i="33"/>
  <c r="E342" i="33"/>
  <c r="E338" i="33"/>
  <c r="E334" i="33"/>
  <c r="E330" i="33"/>
  <c r="E326" i="33"/>
  <c r="E322" i="33"/>
  <c r="E318" i="33"/>
  <c r="E314" i="33"/>
  <c r="E310" i="33"/>
  <c r="E306" i="33"/>
  <c r="E302" i="33"/>
  <c r="E298" i="33"/>
  <c r="E294" i="33"/>
  <c r="E290" i="33"/>
  <c r="E286" i="33"/>
  <c r="E282" i="33"/>
  <c r="E278" i="33"/>
  <c r="E274" i="33"/>
  <c r="E270" i="33"/>
  <c r="E266" i="33"/>
  <c r="E262" i="33"/>
  <c r="E258" i="33"/>
  <c r="E254" i="33"/>
  <c r="E250" i="33"/>
  <c r="E246" i="33"/>
  <c r="E242" i="33"/>
  <c r="E238" i="33"/>
  <c r="E234" i="33"/>
  <c r="E230" i="33"/>
  <c r="E226" i="33"/>
  <c r="E222" i="33"/>
  <c r="E218" i="33"/>
  <c r="E214" i="33"/>
  <c r="E210" i="33"/>
  <c r="E206" i="33"/>
  <c r="E202" i="33"/>
  <c r="E198" i="33"/>
  <c r="E194" i="33"/>
  <c r="E190" i="33"/>
  <c r="E186" i="33"/>
  <c r="E182" i="33"/>
  <c r="E178" i="33"/>
  <c r="E174" i="33"/>
  <c r="E170" i="33"/>
  <c r="E166" i="33"/>
  <c r="E162" i="33"/>
  <c r="E158" i="33"/>
  <c r="E154" i="33"/>
  <c r="E150" i="33"/>
  <c r="E146" i="33"/>
  <c r="E142" i="33"/>
  <c r="E138" i="33"/>
  <c r="E134" i="33"/>
  <c r="E130" i="33"/>
  <c r="E126" i="33"/>
  <c r="E122" i="33"/>
  <c r="E118" i="33"/>
  <c r="E114" i="33"/>
  <c r="E110" i="33"/>
  <c r="E106" i="33"/>
  <c r="E102" i="33"/>
  <c r="E98" i="33"/>
  <c r="E94" i="33"/>
  <c r="E90" i="33"/>
  <c r="E86" i="33"/>
  <c r="E82" i="33"/>
  <c r="E78" i="33"/>
  <c r="E74" i="33"/>
  <c r="E70" i="33"/>
  <c r="E66" i="33"/>
  <c r="E62" i="33"/>
  <c r="E58" i="33"/>
  <c r="E54" i="33"/>
  <c r="E50" i="33"/>
  <c r="E46" i="33"/>
  <c r="E42" i="33"/>
  <c r="E38" i="33"/>
  <c r="E34" i="33"/>
  <c r="E30" i="33"/>
  <c r="E26" i="33"/>
  <c r="E22" i="33"/>
  <c r="E18" i="33"/>
  <c r="E14" i="33"/>
  <c r="E10" i="33"/>
  <c r="I902" i="33"/>
  <c r="I746" i="33"/>
  <c r="I518" i="33"/>
  <c r="I462" i="33"/>
  <c r="H37" i="33"/>
  <c r="H33" i="33"/>
  <c r="H29" i="33"/>
  <c r="H25" i="33"/>
  <c r="H21" i="33"/>
  <c r="H17" i="33"/>
  <c r="H13" i="33"/>
  <c r="H9" i="33"/>
  <c r="I901" i="33"/>
  <c r="I897" i="33"/>
  <c r="I893" i="33"/>
  <c r="I889" i="33"/>
  <c r="I885" i="33"/>
  <c r="I881" i="33"/>
  <c r="I877" i="33"/>
  <c r="I873" i="33"/>
  <c r="I869" i="33"/>
  <c r="I865" i="33"/>
  <c r="I861" i="33"/>
  <c r="I857" i="33"/>
  <c r="I853" i="33"/>
  <c r="I849" i="33"/>
  <c r="I845" i="33"/>
  <c r="I841" i="33"/>
  <c r="I837" i="33"/>
  <c r="I833" i="33"/>
  <c r="I829" i="33"/>
  <c r="I825" i="33"/>
  <c r="I821" i="33"/>
  <c r="I817" i="33"/>
  <c r="I813" i="33"/>
  <c r="I809" i="33"/>
  <c r="I805" i="33"/>
  <c r="I801" i="33"/>
  <c r="I797" i="33"/>
  <c r="I793" i="33"/>
  <c r="I789" i="33"/>
  <c r="I785" i="33"/>
  <c r="I781" i="33"/>
  <c r="I777" i="33"/>
  <c r="I773" i="33"/>
  <c r="I769" i="33"/>
  <c r="I765" i="33"/>
  <c r="I761" i="33"/>
  <c r="I757" i="33"/>
  <c r="I753" i="33"/>
  <c r="I749" i="33"/>
  <c r="I745" i="33"/>
  <c r="I741" i="33"/>
  <c r="I737" i="33"/>
  <c r="I733" i="33"/>
  <c r="I729" i="33"/>
  <c r="I725" i="33"/>
  <c r="I721" i="33"/>
  <c r="I717" i="33"/>
  <c r="I713" i="33"/>
  <c r="I709" i="33"/>
  <c r="I705" i="33"/>
  <c r="I701" i="33"/>
  <c r="I697" i="33"/>
  <c r="I693" i="33"/>
  <c r="I689" i="33"/>
  <c r="I685" i="33"/>
  <c r="I681" i="33"/>
  <c r="I677" i="33"/>
  <c r="I673" i="33"/>
  <c r="I669" i="33"/>
  <c r="I665" i="33"/>
  <c r="I661" i="33"/>
  <c r="I657" i="33"/>
  <c r="I653" i="33"/>
  <c r="I649" i="33"/>
  <c r="I645" i="33"/>
  <c r="I641" i="33"/>
  <c r="I637" i="33"/>
  <c r="I629" i="33"/>
  <c r="I625" i="33"/>
  <c r="I621" i="33"/>
  <c r="I617" i="33"/>
  <c r="I613" i="33"/>
  <c r="I609" i="33"/>
  <c r="I605" i="33"/>
  <c r="I601" i="33"/>
  <c r="I597" i="33"/>
  <c r="I593" i="33"/>
  <c r="I589" i="33"/>
  <c r="I585" i="33"/>
  <c r="I581" i="33"/>
  <c r="I577" i="33"/>
  <c r="I573" i="33"/>
  <c r="I569" i="33"/>
  <c r="I565" i="33"/>
  <c r="I561" i="33"/>
  <c r="I557" i="33"/>
  <c r="I553" i="33"/>
  <c r="I549" i="33"/>
  <c r="I545" i="33"/>
  <c r="I541" i="33"/>
  <c r="I537" i="33"/>
  <c r="I533" i="33"/>
  <c r="I529" i="33"/>
  <c r="I525" i="33"/>
  <c r="I521" i="33"/>
  <c r="I517" i="33"/>
  <c r="I513" i="33"/>
  <c r="I509" i="33"/>
  <c r="I505" i="33"/>
  <c r="I501" i="33"/>
  <c r="I497" i="33"/>
  <c r="I493" i="33"/>
  <c r="I489" i="33"/>
  <c r="I485" i="33"/>
  <c r="I481" i="33"/>
  <c r="I477" i="33"/>
  <c r="I473" i="33"/>
  <c r="I469" i="33"/>
  <c r="I465" i="33"/>
  <c r="I461" i="33"/>
  <c r="I457" i="33"/>
  <c r="I453" i="33"/>
  <c r="I449" i="33"/>
  <c r="I445" i="33"/>
  <c r="I441" i="33"/>
  <c r="I437" i="33"/>
  <c r="I433" i="33"/>
  <c r="I429" i="33"/>
  <c r="I425" i="33"/>
  <c r="I421" i="33"/>
  <c r="I417" i="33"/>
  <c r="I413" i="33"/>
  <c r="I409" i="33"/>
  <c r="I401" i="33"/>
  <c r="I397" i="33"/>
  <c r="I393" i="33"/>
  <c r="I389" i="33"/>
  <c r="I385" i="33"/>
  <c r="I381" i="33"/>
  <c r="I377" i="33"/>
  <c r="I373" i="33"/>
  <c r="I369" i="33"/>
  <c r="I365" i="33"/>
  <c r="I361" i="33"/>
  <c r="I357" i="33"/>
  <c r="I353" i="33"/>
  <c r="I349" i="33"/>
  <c r="I345" i="33"/>
  <c r="I341" i="33"/>
  <c r="I337" i="33"/>
  <c r="I333" i="33"/>
  <c r="I329" i="33"/>
  <c r="I325" i="33"/>
  <c r="I321" i="33"/>
  <c r="I317" i="33"/>
  <c r="I313" i="33"/>
  <c r="I309" i="33"/>
  <c r="I305" i="33"/>
  <c r="I301" i="33"/>
  <c r="I297" i="33"/>
  <c r="I293" i="33"/>
  <c r="I289" i="33"/>
  <c r="I285" i="33"/>
  <c r="I281" i="33"/>
  <c r="I277" i="33"/>
  <c r="I273" i="33"/>
  <c r="I269" i="33"/>
  <c r="I265" i="33"/>
  <c r="I261" i="33"/>
  <c r="I257" i="33"/>
  <c r="I253" i="33"/>
  <c r="I249" i="33"/>
  <c r="I245" i="33"/>
  <c r="I241" i="33"/>
  <c r="I237" i="33"/>
  <c r="I233" i="33"/>
  <c r="I229" i="33"/>
  <c r="I225" i="33"/>
  <c r="I221" i="33"/>
  <c r="I217" i="33"/>
  <c r="I213" i="33"/>
  <c r="I209" i="33"/>
  <c r="I205" i="33"/>
  <c r="I201" i="33"/>
  <c r="I197" i="33"/>
  <c r="I193" i="33"/>
  <c r="I189" i="33"/>
  <c r="I185" i="33"/>
  <c r="I181" i="33"/>
  <c r="I177" i="33"/>
  <c r="I173" i="33"/>
  <c r="I169" i="33"/>
  <c r="I165" i="33"/>
  <c r="I161" i="33"/>
  <c r="I157" i="33"/>
  <c r="I153" i="33"/>
  <c r="I149" i="33"/>
  <c r="I145" i="33"/>
  <c r="I141" i="33"/>
  <c r="I137" i="33"/>
  <c r="I133" i="33"/>
  <c r="I129" i="33"/>
  <c r="I125" i="33"/>
  <c r="I121" i="33"/>
  <c r="I117" i="33"/>
  <c r="I113" i="33"/>
  <c r="I109" i="33"/>
  <c r="I105" i="33"/>
  <c r="I101" i="33"/>
  <c r="I97" i="33"/>
  <c r="I93" i="33"/>
  <c r="I89" i="33"/>
  <c r="I85" i="33"/>
  <c r="I81" i="33"/>
  <c r="I77" i="33"/>
  <c r="I73" i="33"/>
  <c r="I69" i="33"/>
  <c r="I65" i="33"/>
  <c r="I61" i="33"/>
  <c r="I57" i="33"/>
  <c r="I53" i="33"/>
  <c r="I49" i="33"/>
  <c r="I45" i="33"/>
  <c r="I41" i="33"/>
  <c r="I37" i="33"/>
  <c r="I33" i="33"/>
  <c r="I29" i="33"/>
  <c r="I25" i="33"/>
  <c r="I21" i="33"/>
  <c r="I17" i="33"/>
  <c r="I13" i="33"/>
  <c r="I9" i="33"/>
  <c r="I348" i="33"/>
  <c r="I292" i="33"/>
  <c r="E903" i="33"/>
  <c r="E899" i="33"/>
  <c r="E895" i="33"/>
  <c r="E891" i="33"/>
  <c r="E887" i="33"/>
  <c r="E883" i="33"/>
  <c r="E879" i="33"/>
  <c r="E875" i="33"/>
  <c r="E871" i="33"/>
  <c r="E867" i="33"/>
  <c r="E863" i="33"/>
  <c r="E859" i="33"/>
  <c r="E855" i="33"/>
  <c r="E851" i="33"/>
  <c r="E847" i="33"/>
  <c r="E843" i="33"/>
  <c r="E839" i="33"/>
  <c r="E835" i="33"/>
  <c r="E831" i="33"/>
  <c r="E827" i="33"/>
  <c r="E823" i="33"/>
  <c r="E819" i="33"/>
  <c r="E815" i="33"/>
  <c r="E811" i="33"/>
  <c r="E807" i="33"/>
  <c r="E803" i="33"/>
  <c r="E799" i="33"/>
  <c r="E795" i="33"/>
  <c r="E791" i="33"/>
  <c r="E787" i="33"/>
  <c r="E783" i="33"/>
  <c r="E779" i="33"/>
  <c r="E775" i="33"/>
  <c r="E771" i="33"/>
  <c r="E767" i="33"/>
  <c r="E763" i="33"/>
  <c r="E759" i="33"/>
  <c r="E755" i="33"/>
  <c r="E751" i="33"/>
  <c r="E747" i="33"/>
  <c r="E743" i="33"/>
  <c r="E739" i="33"/>
  <c r="E735" i="33"/>
  <c r="E731" i="33"/>
  <c r="E727" i="33"/>
  <c r="E723" i="33"/>
  <c r="E719" i="33"/>
  <c r="E715" i="33"/>
  <c r="E711" i="33"/>
  <c r="E707" i="33"/>
  <c r="E703" i="33"/>
  <c r="E699" i="33"/>
  <c r="E695" i="33"/>
  <c r="E691" i="33"/>
  <c r="E687" i="33"/>
  <c r="E683" i="33"/>
  <c r="E679" i="33"/>
  <c r="E675" i="33"/>
  <c r="E671" i="33"/>
  <c r="E667" i="33"/>
  <c r="E663" i="33"/>
  <c r="E659" i="33"/>
  <c r="E655" i="33"/>
  <c r="E651" i="33"/>
  <c r="E647" i="33"/>
  <c r="E643" i="33"/>
  <c r="E639" i="33"/>
  <c r="E635" i="33"/>
  <c r="E631" i="33"/>
  <c r="E627" i="33"/>
  <c r="E623" i="33"/>
  <c r="E619" i="33"/>
  <c r="E615" i="33"/>
  <c r="E611" i="33"/>
  <c r="E607" i="33"/>
  <c r="E603" i="33"/>
  <c r="E599" i="33"/>
  <c r="E595" i="33"/>
  <c r="E591" i="33"/>
  <c r="E587" i="33"/>
  <c r="E583" i="33"/>
  <c r="E579" i="33"/>
  <c r="E575" i="33"/>
  <c r="E571" i="33"/>
  <c r="E567" i="33"/>
  <c r="E563" i="33"/>
  <c r="E559" i="33"/>
  <c r="E555" i="33"/>
  <c r="E551" i="33"/>
  <c r="E547" i="33"/>
  <c r="E543" i="33"/>
  <c r="E539" i="33"/>
  <c r="E535" i="33"/>
  <c r="E531" i="33"/>
  <c r="E527" i="33"/>
  <c r="E523" i="33"/>
  <c r="E519" i="33"/>
  <c r="E515" i="33"/>
  <c r="E511" i="33"/>
  <c r="E507" i="33"/>
  <c r="E503" i="33"/>
  <c r="E499" i="33"/>
  <c r="E495" i="33"/>
  <c r="E491" i="33"/>
  <c r="E487" i="33"/>
  <c r="E483" i="33"/>
  <c r="E479" i="33"/>
  <c r="E475" i="33"/>
  <c r="E471" i="33"/>
  <c r="E467" i="33"/>
  <c r="E463" i="33"/>
  <c r="E459" i="33"/>
  <c r="E455" i="33"/>
  <c r="E451" i="33"/>
  <c r="E447" i="33"/>
  <c r="E443" i="33"/>
  <c r="E439" i="33"/>
  <c r="E435" i="33"/>
  <c r="E431" i="33"/>
  <c r="E427" i="33"/>
  <c r="E423" i="33"/>
  <c r="E419" i="33"/>
  <c r="E415" i="33"/>
  <c r="E411" i="33"/>
  <c r="E407" i="33"/>
  <c r="E403" i="33"/>
  <c r="E399" i="33"/>
  <c r="E395" i="33"/>
  <c r="E391" i="33"/>
  <c r="E387" i="33"/>
  <c r="E383" i="33"/>
  <c r="E379" i="33"/>
  <c r="E375" i="33"/>
  <c r="E371" i="33"/>
  <c r="E367" i="33"/>
  <c r="E363" i="33"/>
  <c r="E359" i="33"/>
  <c r="E355" i="33"/>
  <c r="E351" i="33"/>
  <c r="E347" i="33"/>
  <c r="E343" i="33"/>
  <c r="E339" i="33"/>
  <c r="E335" i="33"/>
  <c r="E331" i="33"/>
  <c r="E327" i="33"/>
  <c r="E323" i="33"/>
  <c r="E319" i="33"/>
  <c r="E315" i="33"/>
  <c r="E311" i="33"/>
  <c r="E307" i="33"/>
  <c r="E303" i="33"/>
  <c r="E299" i="33"/>
  <c r="E295" i="33"/>
  <c r="E291" i="33"/>
  <c r="E287" i="33"/>
  <c r="E283" i="33"/>
  <c r="E279" i="33"/>
  <c r="E275" i="33"/>
  <c r="E271" i="33"/>
  <c r="E267" i="33"/>
  <c r="E263" i="33"/>
  <c r="E259" i="33"/>
  <c r="E255" i="33"/>
  <c r="E251" i="33"/>
  <c r="E247" i="33"/>
  <c r="E243" i="33"/>
  <c r="E239" i="33"/>
  <c r="E235" i="33"/>
  <c r="E231" i="33"/>
  <c r="E227" i="33"/>
  <c r="E223" i="33"/>
  <c r="E219" i="33"/>
  <c r="E215" i="33"/>
  <c r="E211" i="33"/>
  <c r="E207" i="33"/>
  <c r="E203" i="33"/>
  <c r="E199" i="33"/>
  <c r="E195" i="33"/>
  <c r="E191" i="33"/>
  <c r="E187" i="33"/>
  <c r="E183" i="33"/>
  <c r="E179" i="33"/>
  <c r="E175" i="33"/>
  <c r="E171" i="33"/>
  <c r="E167" i="33"/>
  <c r="E163" i="33"/>
  <c r="E159" i="33"/>
  <c r="E155" i="33"/>
  <c r="E151" i="33"/>
  <c r="E147" i="33"/>
  <c r="E143" i="33"/>
  <c r="E139" i="33"/>
  <c r="E135" i="33"/>
  <c r="E131" i="33"/>
  <c r="E127" i="33"/>
  <c r="E123" i="33"/>
  <c r="E119" i="33"/>
  <c r="E115" i="33"/>
  <c r="E111" i="33"/>
  <c r="E107" i="33"/>
  <c r="E103" i="33"/>
  <c r="E99" i="33"/>
  <c r="E95" i="33"/>
  <c r="E91" i="33"/>
  <c r="E87" i="33"/>
  <c r="E83" i="33"/>
  <c r="E79" i="33"/>
  <c r="E75" i="33"/>
  <c r="E71" i="33"/>
  <c r="E67" i="33"/>
  <c r="E63" i="33"/>
  <c r="E59" i="33"/>
  <c r="E55" i="33"/>
  <c r="E51" i="33"/>
  <c r="E47" i="33"/>
  <c r="E43" i="33"/>
  <c r="E39" i="33"/>
  <c r="E35" i="33"/>
  <c r="E31" i="33"/>
  <c r="E27" i="33"/>
  <c r="E23" i="33"/>
  <c r="E19" i="33"/>
  <c r="E15" i="33"/>
  <c r="E11" i="33"/>
  <c r="I108" i="33"/>
  <c r="E88" i="33"/>
  <c r="E84" i="33"/>
  <c r="E80" i="33"/>
  <c r="E72" i="33"/>
  <c r="E68" i="33"/>
  <c r="E64" i="33"/>
  <c r="E60" i="33"/>
  <c r="E56" i="33"/>
  <c r="E52" i="33"/>
  <c r="E48" i="33"/>
  <c r="E44" i="33"/>
  <c r="E40" i="33"/>
  <c r="E36" i="33"/>
  <c r="E32" i="33"/>
  <c r="E28" i="33"/>
  <c r="E24" i="33"/>
  <c r="E20" i="33"/>
  <c r="E16" i="33"/>
  <c r="E12" i="33"/>
  <c r="H896" i="33"/>
  <c r="H892" i="33"/>
  <c r="H888" i="33"/>
  <c r="H884" i="33"/>
  <c r="H880" i="33"/>
  <c r="H876" i="33"/>
  <c r="H872" i="33"/>
  <c r="H868" i="33"/>
  <c r="H864" i="33"/>
  <c r="H860" i="33"/>
  <c r="H856" i="33"/>
  <c r="H852" i="33"/>
  <c r="H848" i="33"/>
  <c r="H844" i="33"/>
  <c r="H840" i="33"/>
  <c r="H836" i="33"/>
  <c r="H832" i="33"/>
  <c r="H828" i="33"/>
  <c r="H824" i="33"/>
  <c r="H820" i="33"/>
  <c r="H816" i="33"/>
  <c r="H812" i="33"/>
  <c r="H808" i="33"/>
  <c r="H804" i="33"/>
  <c r="H800" i="33"/>
  <c r="H792" i="33"/>
  <c r="H788" i="33"/>
  <c r="H784" i="33"/>
  <c r="H780" i="33"/>
  <c r="H776" i="33"/>
  <c r="H772" i="33"/>
  <c r="H768" i="33"/>
  <c r="H764" i="33"/>
  <c r="H760" i="33"/>
  <c r="H756" i="33"/>
  <c r="H752" i="33"/>
  <c r="H748" i="33"/>
  <c r="H744" i="33"/>
  <c r="H740" i="33"/>
  <c r="H736" i="33"/>
  <c r="H732" i="33"/>
  <c r="H728" i="33"/>
  <c r="H724" i="33"/>
  <c r="H720" i="33"/>
  <c r="H716" i="33"/>
  <c r="H712" i="33"/>
  <c r="H708" i="33"/>
  <c r="H704" i="33"/>
  <c r="H700" i="33"/>
  <c r="H696" i="33"/>
  <c r="H692" i="33"/>
  <c r="H688" i="33"/>
  <c r="H684" i="33"/>
  <c r="H680" i="33"/>
  <c r="H676" i="33"/>
  <c r="H672" i="33"/>
  <c r="H668" i="33"/>
  <c r="H664" i="33"/>
  <c r="H660" i="33"/>
  <c r="H656" i="33"/>
  <c r="H652" i="33"/>
  <c r="H648" i="33"/>
  <c r="H644" i="33"/>
  <c r="H640" i="33"/>
  <c r="H636" i="33"/>
  <c r="H632" i="33"/>
  <c r="H628" i="33"/>
  <c r="H624" i="33"/>
  <c r="H620" i="33"/>
  <c r="H616" i="33"/>
  <c r="H612" i="33"/>
  <c r="H608" i="33"/>
  <c r="H604" i="33"/>
  <c r="H600" i="33"/>
  <c r="H596" i="33"/>
  <c r="H592" i="33"/>
  <c r="H588" i="33"/>
  <c r="H584" i="33"/>
  <c r="H580" i="33"/>
  <c r="H576" i="33"/>
  <c r="H572" i="33"/>
  <c r="H568" i="33"/>
  <c r="H564" i="33"/>
  <c r="H560" i="33"/>
  <c r="H556" i="33"/>
  <c r="H552" i="33"/>
  <c r="H548" i="33"/>
  <c r="H544" i="33"/>
  <c r="H540" i="33"/>
  <c r="H536" i="33"/>
  <c r="H532" i="33"/>
  <c r="H528" i="33"/>
  <c r="H524" i="33"/>
  <c r="H520" i="33"/>
  <c r="H516" i="33"/>
  <c r="H512" i="33"/>
  <c r="H508" i="33"/>
  <c r="H504" i="33"/>
  <c r="H500" i="33"/>
  <c r="H496" i="33"/>
  <c r="H492" i="33"/>
  <c r="H488" i="33"/>
  <c r="H484" i="33"/>
  <c r="H480" i="33"/>
  <c r="H476" i="33"/>
  <c r="H472" i="33"/>
  <c r="H468" i="33"/>
  <c r="H464" i="33"/>
  <c r="H460" i="33"/>
  <c r="H456" i="33"/>
  <c r="H452" i="33"/>
  <c r="H448" i="33"/>
  <c r="H444" i="33"/>
  <c r="H440" i="33"/>
  <c r="H436" i="33"/>
  <c r="H432" i="33"/>
  <c r="H428" i="33"/>
  <c r="H424" i="33"/>
  <c r="H420" i="33"/>
  <c r="H416" i="33"/>
  <c r="H412" i="33"/>
  <c r="H408" i="33"/>
  <c r="H404" i="33"/>
  <c r="H400" i="33"/>
  <c r="H396" i="33"/>
  <c r="H392" i="33"/>
  <c r="H388" i="33"/>
  <c r="H384" i="33"/>
  <c r="H380" i="33"/>
  <c r="H376" i="33"/>
  <c r="H372" i="33"/>
  <c r="H368" i="33"/>
  <c r="H364" i="33"/>
  <c r="H360" i="33"/>
  <c r="H356" i="33"/>
  <c r="H352" i="33"/>
  <c r="H348" i="33"/>
  <c r="H344" i="33"/>
  <c r="H340" i="33"/>
  <c r="H336" i="33"/>
  <c r="H332" i="33"/>
  <c r="H328" i="33"/>
  <c r="H324" i="33"/>
  <c r="H320" i="33"/>
  <c r="H316" i="33"/>
  <c r="H312" i="33"/>
  <c r="H308" i="33"/>
  <c r="H304" i="33"/>
  <c r="H300" i="33"/>
  <c r="H296" i="33"/>
  <c r="H292" i="33"/>
  <c r="H288" i="33"/>
  <c r="H284" i="33"/>
  <c r="H280" i="33"/>
  <c r="H276" i="33"/>
  <c r="H272" i="33"/>
  <c r="H268" i="33"/>
  <c r="H264" i="33"/>
  <c r="H260" i="33"/>
  <c r="H256" i="33"/>
  <c r="H252" i="33"/>
  <c r="H248" i="33"/>
  <c r="H244" i="33"/>
  <c r="H240" i="33"/>
  <c r="H236" i="33"/>
  <c r="H232" i="33"/>
  <c r="H228" i="33"/>
  <c r="H224" i="33"/>
  <c r="H220" i="33"/>
  <c r="H216" i="33"/>
  <c r="H212" i="33"/>
  <c r="H208" i="33"/>
  <c r="H204" i="33"/>
  <c r="H200" i="33"/>
  <c r="H196" i="33"/>
  <c r="H192" i="33"/>
  <c r="H188" i="33"/>
  <c r="H184" i="33"/>
  <c r="H180" i="33"/>
  <c r="H176" i="33"/>
  <c r="H172" i="33"/>
  <c r="H168" i="33"/>
  <c r="H164" i="33"/>
  <c r="H160" i="33"/>
  <c r="H156" i="33"/>
  <c r="H152" i="33"/>
  <c r="H148" i="33"/>
  <c r="H144" i="33"/>
  <c r="H140" i="33"/>
  <c r="H136" i="33"/>
  <c r="H132" i="33"/>
  <c r="H128" i="33"/>
  <c r="H124" i="33"/>
  <c r="H120" i="33"/>
  <c r="H116" i="33"/>
  <c r="H112" i="33"/>
  <c r="H108" i="33"/>
  <c r="H104" i="33"/>
  <c r="H100" i="33"/>
  <c r="H96" i="33"/>
  <c r="H92" i="33"/>
  <c r="H88" i="33"/>
  <c r="H84" i="33"/>
  <c r="H80" i="33"/>
  <c r="H76" i="33"/>
  <c r="H72" i="33"/>
  <c r="H68" i="33"/>
  <c r="H64" i="33"/>
  <c r="H60" i="33"/>
  <c r="H56" i="33"/>
  <c r="H52" i="33"/>
  <c r="H48" i="33"/>
  <c r="H44" i="33"/>
  <c r="H40" i="33"/>
  <c r="H36" i="33"/>
  <c r="H32" i="33"/>
  <c r="H28" i="33"/>
  <c r="H24" i="33"/>
  <c r="H20" i="33"/>
  <c r="H16" i="33"/>
  <c r="H12" i="33"/>
  <c r="I900" i="33"/>
  <c r="I896" i="33"/>
  <c r="I892" i="33"/>
  <c r="I888" i="33"/>
  <c r="I884" i="33"/>
  <c r="I880" i="33"/>
  <c r="I876" i="33"/>
  <c r="I872" i="33"/>
  <c r="I868" i="33"/>
  <c r="I864" i="33"/>
  <c r="I856" i="33"/>
  <c r="I852" i="33"/>
  <c r="I848" i="33"/>
  <c r="I844" i="33"/>
  <c r="I840" i="33"/>
  <c r="I836" i="33"/>
  <c r="I832" i="33"/>
  <c r="I828" i="33"/>
  <c r="I824" i="33"/>
  <c r="I820" i="33"/>
  <c r="I816" i="33"/>
  <c r="I812" i="33"/>
  <c r="I808" i="33"/>
  <c r="I800" i="33"/>
  <c r="I796" i="33"/>
  <c r="I792" i="33"/>
  <c r="I788" i="33"/>
  <c r="I784" i="33"/>
  <c r="I780" i="33"/>
  <c r="I776" i="33"/>
  <c r="I772" i="33"/>
  <c r="I768" i="33"/>
  <c r="I764" i="33"/>
  <c r="I760" i="33"/>
  <c r="I756" i="33"/>
  <c r="I752" i="33"/>
  <c r="I748" i="33"/>
  <c r="I744" i="33"/>
  <c r="I740" i="33"/>
  <c r="I736" i="33"/>
  <c r="I732" i="33"/>
  <c r="I728" i="33"/>
  <c r="I724" i="33"/>
  <c r="I720" i="33"/>
  <c r="I716" i="33"/>
  <c r="I712" i="33"/>
  <c r="I708" i="33"/>
  <c r="I704" i="33"/>
  <c r="I700" i="33"/>
  <c r="I696" i="33"/>
  <c r="I692" i="33"/>
  <c r="I688" i="33"/>
  <c r="I684" i="33"/>
  <c r="I680" i="33"/>
  <c r="I676" i="33"/>
  <c r="I672" i="33"/>
  <c r="I668" i="33"/>
  <c r="I664" i="33"/>
  <c r="I660" i="33"/>
  <c r="I656" i="33"/>
  <c r="I652" i="33"/>
  <c r="I648" i="33"/>
  <c r="I644" i="33"/>
  <c r="I640" i="33"/>
  <c r="I636" i="33"/>
  <c r="I632" i="33"/>
  <c r="I628" i="33"/>
  <c r="I624" i="33"/>
  <c r="I620" i="33"/>
  <c r="I616" i="33"/>
  <c r="I612" i="33"/>
  <c r="I608" i="33"/>
  <c r="I604" i="33"/>
  <c r="I600" i="33"/>
  <c r="I596" i="33"/>
  <c r="I592" i="33"/>
  <c r="I588" i="33"/>
  <c r="I584" i="33"/>
  <c r="I580" i="33"/>
  <c r="I572" i="33"/>
  <c r="I568" i="33"/>
  <c r="I564" i="33"/>
  <c r="I560" i="33"/>
  <c r="I556" i="33"/>
  <c r="I552" i="33"/>
  <c r="I548" i="33"/>
  <c r="I544" i="33"/>
  <c r="I540" i="33"/>
  <c r="I536" i="33"/>
  <c r="I532" i="33"/>
  <c r="I528" i="33"/>
  <c r="I524" i="33"/>
  <c r="I520" i="33"/>
  <c r="I516" i="33"/>
  <c r="I512" i="33"/>
  <c r="I508" i="33"/>
  <c r="I504" i="33"/>
  <c r="I500" i="33"/>
  <c r="I496" i="33"/>
  <c r="I492" i="33"/>
  <c r="I488" i="33"/>
  <c r="I484" i="33"/>
  <c r="I480" i="33"/>
  <c r="I476" i="33"/>
  <c r="I472" i="33"/>
  <c r="I468" i="33"/>
  <c r="I464" i="33"/>
  <c r="I460" i="33"/>
  <c r="I456" i="33"/>
  <c r="I452" i="33"/>
  <c r="I448" i="33"/>
  <c r="I444" i="33"/>
  <c r="I440" i="33"/>
  <c r="I436" i="33"/>
  <c r="I432" i="33"/>
  <c r="I428" i="33"/>
  <c r="I424" i="33"/>
  <c r="I420" i="33"/>
  <c r="I416" i="33"/>
  <c r="I412" i="33"/>
  <c r="I408" i="33"/>
  <c r="I404" i="33"/>
  <c r="I400" i="33"/>
  <c r="I396" i="33"/>
  <c r="I392" i="33"/>
  <c r="I388" i="33"/>
  <c r="I384" i="33"/>
  <c r="I380" i="33"/>
  <c r="I376" i="33"/>
  <c r="I372" i="33"/>
  <c r="I368" i="33"/>
  <c r="I364" i="33"/>
  <c r="I360" i="33"/>
  <c r="I356" i="33"/>
  <c r="I352" i="33"/>
  <c r="I344" i="33"/>
  <c r="I340" i="33"/>
  <c r="I336" i="33"/>
  <c r="I332" i="33"/>
  <c r="I328" i="33"/>
  <c r="I324" i="33"/>
  <c r="I320" i="33"/>
  <c r="I316" i="33"/>
  <c r="I312" i="33"/>
  <c r="I308" i="33"/>
  <c r="I304" i="33"/>
  <c r="I300" i="33"/>
  <c r="I296" i="33"/>
  <c r="I288" i="33"/>
  <c r="I284" i="33"/>
  <c r="I280" i="33"/>
  <c r="I276" i="33"/>
  <c r="I272" i="33"/>
  <c r="I268" i="33"/>
  <c r="I264" i="33"/>
  <c r="I260" i="33"/>
  <c r="I256" i="33"/>
  <c r="I252" i="33"/>
  <c r="I248" i="33"/>
  <c r="I244" i="33"/>
  <c r="I240" i="33"/>
  <c r="I236" i="33"/>
  <c r="I232" i="33"/>
  <c r="I228" i="33"/>
  <c r="I224" i="33"/>
  <c r="I220" i="33"/>
  <c r="I216" i="33"/>
  <c r="I212" i="33"/>
  <c r="I208" i="33"/>
  <c r="I204" i="33"/>
  <c r="I200" i="33"/>
  <c r="I196" i="33"/>
  <c r="I192" i="33"/>
  <c r="I188" i="33"/>
  <c r="I184" i="33"/>
  <c r="I180" i="33"/>
  <c r="I176" i="33"/>
  <c r="I172" i="33"/>
  <c r="I168" i="33"/>
  <c r="I164" i="33"/>
  <c r="I160" i="33"/>
  <c r="I156" i="33"/>
  <c r="I152" i="33"/>
  <c r="I148" i="33"/>
  <c r="I144" i="33"/>
  <c r="I140" i="33"/>
  <c r="I136" i="33"/>
  <c r="I132" i="33"/>
  <c r="I128" i="33"/>
  <c r="I124" i="33"/>
  <c r="I120" i="33"/>
  <c r="I116" i="33"/>
  <c r="I112" i="33"/>
  <c r="I104" i="33"/>
  <c r="I100" i="33"/>
  <c r="I96" i="33"/>
  <c r="I92" i="33"/>
  <c r="I88" i="33"/>
  <c r="I84" i="33"/>
  <c r="I80" i="33"/>
  <c r="I76" i="33"/>
  <c r="I72" i="33"/>
  <c r="I68" i="33"/>
  <c r="I64" i="33"/>
  <c r="I60" i="33"/>
  <c r="I56" i="33"/>
  <c r="I52" i="33"/>
  <c r="I48" i="33"/>
  <c r="I44" i="33"/>
  <c r="I40" i="33"/>
  <c r="I36" i="33"/>
  <c r="I32" i="33"/>
  <c r="I28" i="33"/>
  <c r="I24" i="33"/>
  <c r="I20" i="33"/>
  <c r="I16" i="33"/>
  <c r="H895" i="33"/>
  <c r="H891" i="33"/>
  <c r="H887" i="33"/>
  <c r="H883" i="33"/>
  <c r="H879" i="33"/>
  <c r="H875" i="33"/>
  <c r="H871" i="33"/>
  <c r="H867" i="33"/>
  <c r="H863" i="33"/>
  <c r="H859" i="33"/>
  <c r="H855" i="33"/>
  <c r="H851" i="33"/>
  <c r="H847" i="33"/>
  <c r="H843" i="33"/>
  <c r="H839" i="33"/>
  <c r="H835" i="33"/>
  <c r="H831" i="33"/>
  <c r="H827" i="33"/>
  <c r="H823" i="33"/>
  <c r="H819" i="33"/>
  <c r="H815" i="33"/>
  <c r="H811" i="33"/>
  <c r="H807" i="33"/>
  <c r="H803" i="33"/>
  <c r="H799" i="33"/>
  <c r="H795" i="33"/>
  <c r="H791" i="33"/>
  <c r="H787" i="33"/>
  <c r="H783" i="33"/>
  <c r="H779" i="33"/>
  <c r="H775" i="33"/>
  <c r="H771" i="33"/>
  <c r="H767" i="33"/>
  <c r="H763" i="33"/>
  <c r="H759" i="33"/>
  <c r="H755" i="33"/>
  <c r="H751" i="33"/>
  <c r="H747" i="33"/>
  <c r="H743" i="33"/>
  <c r="H739" i="33"/>
  <c r="H735" i="33"/>
  <c r="H731" i="33"/>
  <c r="H727" i="33"/>
  <c r="H723" i="33"/>
  <c r="H719" i="33"/>
  <c r="H715" i="33"/>
  <c r="H711" i="33"/>
  <c r="H707" i="33"/>
  <c r="H703" i="33"/>
  <c r="H699" i="33"/>
  <c r="H695" i="33"/>
  <c r="H691" i="33"/>
  <c r="H687" i="33"/>
  <c r="H683" i="33"/>
  <c r="H679" i="33"/>
  <c r="H675" i="33"/>
  <c r="H671" i="33"/>
  <c r="H667" i="33"/>
  <c r="H663" i="33"/>
  <c r="H659" i="33"/>
  <c r="H655" i="33"/>
  <c r="H651" i="33"/>
  <c r="H647" i="33"/>
  <c r="H643" i="33"/>
  <c r="H639" i="33"/>
  <c r="H635" i="33"/>
  <c r="H631" i="33"/>
  <c r="H627" i="33"/>
  <c r="H623" i="33"/>
  <c r="H619" i="33"/>
  <c r="H615" i="33"/>
  <c r="H611" i="33"/>
  <c r="H607" i="33"/>
  <c r="H603" i="33"/>
  <c r="H599" i="33"/>
  <c r="H595" i="33"/>
  <c r="H591" i="33"/>
  <c r="H587" i="33"/>
  <c r="H583" i="33"/>
  <c r="H579" i="33"/>
  <c r="H575" i="33"/>
  <c r="H571" i="33"/>
  <c r="H567" i="33"/>
  <c r="H563" i="33"/>
  <c r="H559" i="33"/>
  <c r="H555" i="33"/>
  <c r="H551" i="33"/>
  <c r="H547" i="33"/>
  <c r="H543" i="33"/>
  <c r="H539" i="33"/>
  <c r="H535" i="33"/>
  <c r="H531" i="33"/>
  <c r="H527" i="33"/>
  <c r="H523" i="33"/>
  <c r="H519" i="33"/>
  <c r="H515" i="33"/>
  <c r="H511" i="33"/>
  <c r="H507" i="33"/>
  <c r="H503" i="33"/>
  <c r="H499" i="33"/>
  <c r="H495" i="33"/>
  <c r="H491" i="33"/>
  <c r="H487" i="33"/>
  <c r="H483" i="33"/>
  <c r="H479" i="33"/>
  <c r="H475" i="33"/>
  <c r="H471" i="33"/>
  <c r="H467" i="33"/>
  <c r="H463" i="33"/>
  <c r="H459" i="33"/>
  <c r="H455" i="33"/>
  <c r="H451" i="33"/>
  <c r="H447" i="33"/>
  <c r="H443" i="33"/>
  <c r="H439" i="33"/>
  <c r="H435" i="33"/>
  <c r="H431" i="33"/>
  <c r="H427" i="33"/>
  <c r="H423" i="33"/>
  <c r="H419" i="33"/>
  <c r="H415" i="33"/>
  <c r="H411" i="33"/>
  <c r="H407" i="33"/>
  <c r="H403" i="33"/>
  <c r="H399" i="33"/>
  <c r="H395" i="33"/>
  <c r="H391" i="33"/>
  <c r="H387" i="33"/>
  <c r="H383" i="33"/>
  <c r="H379" i="33"/>
  <c r="H375" i="33"/>
  <c r="H371" i="33"/>
  <c r="H367" i="33"/>
  <c r="H363" i="33"/>
  <c r="H359" i="33"/>
  <c r="H355" i="33"/>
  <c r="H351" i="33"/>
  <c r="H347" i="33"/>
  <c r="H343" i="33"/>
  <c r="H339" i="33"/>
  <c r="H335" i="33"/>
  <c r="H331" i="33"/>
  <c r="H327" i="33"/>
  <c r="H323" i="33"/>
  <c r="H319" i="33"/>
  <c r="H315" i="33"/>
  <c r="H311" i="33"/>
  <c r="H307" i="33"/>
  <c r="H303" i="33"/>
  <c r="H299" i="33"/>
  <c r="H295" i="33"/>
  <c r="H291" i="33"/>
  <c r="H287" i="33"/>
  <c r="H283" i="33"/>
  <c r="H279" i="33"/>
  <c r="H275" i="33"/>
  <c r="H271" i="33"/>
  <c r="H267" i="33"/>
  <c r="H263" i="33"/>
  <c r="H259" i="33"/>
  <c r="H255" i="33"/>
  <c r="H251" i="33"/>
  <c r="H247" i="33"/>
  <c r="H243" i="33"/>
  <c r="H239" i="33"/>
  <c r="H235" i="33"/>
  <c r="H231" i="33"/>
  <c r="H227" i="33"/>
  <c r="H223" i="33"/>
  <c r="H219" i="33"/>
  <c r="H215" i="33"/>
  <c r="H211" i="33"/>
  <c r="H207" i="33"/>
  <c r="H203" i="33"/>
  <c r="H199" i="33"/>
  <c r="H195" i="33"/>
  <c r="H191" i="33"/>
  <c r="H187" i="33"/>
  <c r="H183" i="33"/>
  <c r="H179" i="33"/>
  <c r="H175" i="33"/>
  <c r="H171" i="33"/>
  <c r="H167" i="33"/>
  <c r="H163" i="33"/>
  <c r="H159" i="33"/>
  <c r="H155" i="33"/>
  <c r="H151" i="33"/>
  <c r="H147" i="33"/>
  <c r="H143" i="33"/>
  <c r="H139" i="33"/>
  <c r="H135" i="33"/>
  <c r="H131" i="33"/>
  <c r="H127" i="33"/>
  <c r="H123" i="33"/>
  <c r="H119" i="33"/>
  <c r="H115" i="33"/>
  <c r="H111" i="33"/>
  <c r="H107" i="33"/>
  <c r="H103" i="33"/>
  <c r="H99" i="33"/>
  <c r="H95" i="33"/>
  <c r="H91" i="33"/>
  <c r="H87" i="33"/>
  <c r="H83" i="33"/>
  <c r="H79" i="33"/>
  <c r="H75" i="33"/>
  <c r="H71" i="33"/>
  <c r="H67" i="33"/>
  <c r="H63" i="33"/>
  <c r="H59" i="33"/>
  <c r="H55" i="33"/>
  <c r="H51" i="33"/>
  <c r="H47" i="33"/>
  <c r="H43" i="33"/>
  <c r="H39" i="33"/>
  <c r="H35" i="33"/>
  <c r="H31" i="33"/>
  <c r="H27" i="33"/>
  <c r="H23" i="33"/>
  <c r="H19" i="33"/>
  <c r="H15" i="33"/>
  <c r="H11" i="33"/>
  <c r="I903" i="33"/>
  <c r="I899" i="33"/>
  <c r="I895" i="33"/>
  <c r="I891" i="33"/>
  <c r="I887" i="33"/>
  <c r="I883" i="33"/>
  <c r="I879" i="33"/>
  <c r="I875" i="33"/>
  <c r="I871" i="33"/>
  <c r="I867" i="33"/>
  <c r="I863" i="33"/>
  <c r="I859" i="33"/>
  <c r="I855" i="33"/>
  <c r="I851" i="33"/>
  <c r="I847" i="33"/>
  <c r="I843" i="33"/>
  <c r="I839" i="33"/>
  <c r="I835" i="33"/>
  <c r="I831" i="33"/>
  <c r="I827" i="33"/>
  <c r="I823" i="33"/>
  <c r="I819" i="33"/>
  <c r="I815" i="33"/>
  <c r="I811" i="33"/>
  <c r="I807" i="33"/>
  <c r="I803" i="33"/>
  <c r="I799" i="33"/>
  <c r="I795" i="33"/>
  <c r="I791" i="33"/>
  <c r="I787" i="33"/>
  <c r="I783" i="33"/>
  <c r="I779" i="33"/>
  <c r="I775" i="33"/>
  <c r="I771" i="33"/>
  <c r="I767" i="33"/>
  <c r="I763" i="33"/>
  <c r="I759" i="33"/>
  <c r="I755" i="33"/>
  <c r="I751" i="33"/>
  <c r="I747" i="33"/>
  <c r="I743" i="33"/>
  <c r="I739" i="33"/>
  <c r="I735" i="33"/>
  <c r="I731" i="33"/>
  <c r="I727" i="33"/>
  <c r="I723" i="33"/>
  <c r="I719" i="33"/>
  <c r="I715" i="33"/>
  <c r="I711" i="33"/>
  <c r="I707" i="33"/>
  <c r="I703" i="33"/>
  <c r="I699" i="33"/>
  <c r="I695" i="33"/>
  <c r="I691" i="33"/>
  <c r="I687" i="33"/>
  <c r="I683" i="33"/>
  <c r="I679" i="33"/>
  <c r="I675" i="33"/>
  <c r="I671" i="33"/>
  <c r="I667" i="33"/>
  <c r="I663" i="33"/>
  <c r="I659" i="33"/>
  <c r="I655" i="33"/>
  <c r="I651" i="33"/>
  <c r="I647" i="33"/>
  <c r="I643" i="33"/>
  <c r="I639" i="33"/>
  <c r="I635" i="33"/>
  <c r="I631" i="33"/>
  <c r="I627" i="33"/>
  <c r="I623" i="33"/>
  <c r="I619" i="33"/>
  <c r="I615" i="33"/>
  <c r="I611" i="33"/>
  <c r="I607" i="33"/>
  <c r="I603" i="33"/>
  <c r="I599" i="33"/>
  <c r="I595" i="33"/>
  <c r="I591" i="33"/>
  <c r="I587" i="33"/>
  <c r="I583" i="33"/>
  <c r="I579" i="33"/>
  <c r="I575" i="33"/>
  <c r="I571" i="33"/>
  <c r="I567" i="33"/>
  <c r="I563" i="33"/>
  <c r="I559" i="33"/>
  <c r="I555" i="33"/>
  <c r="I551" i="33"/>
  <c r="I547" i="33"/>
  <c r="I543" i="33"/>
  <c r="I539" i="33"/>
  <c r="I535" i="33"/>
  <c r="I531" i="33"/>
  <c r="I527" i="33"/>
  <c r="I523" i="33"/>
  <c r="I519" i="33"/>
  <c r="I515" i="33"/>
  <c r="I511" i="33"/>
  <c r="I507" i="33"/>
  <c r="I503" i="33"/>
  <c r="I499" i="33"/>
  <c r="I495" i="33"/>
  <c r="I491" i="33"/>
  <c r="I487" i="33"/>
  <c r="I483" i="33"/>
  <c r="I479" i="33"/>
  <c r="I475" i="33"/>
  <c r="I471" i="33"/>
  <c r="I467" i="33"/>
  <c r="I463" i="33"/>
  <c r="I459" i="33"/>
  <c r="I455" i="33"/>
  <c r="I451" i="33"/>
  <c r="I447" i="33"/>
  <c r="I443" i="33"/>
  <c r="I439" i="33"/>
  <c r="I435" i="33"/>
  <c r="I431" i="33"/>
  <c r="I427" i="33"/>
  <c r="I423" i="33"/>
  <c r="I419" i="33"/>
  <c r="I415" i="33"/>
  <c r="I411" i="33"/>
  <c r="I407" i="33"/>
  <c r="I403" i="33"/>
  <c r="I399" i="33"/>
  <c r="I395" i="33"/>
  <c r="I391" i="33"/>
  <c r="I387" i="33"/>
  <c r="I383" i="33"/>
  <c r="I379" i="33"/>
  <c r="I375" i="33"/>
  <c r="I371" i="33"/>
  <c r="I367" i="33"/>
  <c r="I363" i="33"/>
  <c r="I359" i="33"/>
  <c r="I355" i="33"/>
  <c r="I351" i="33"/>
  <c r="I347" i="33"/>
  <c r="I343" i="33"/>
  <c r="I339" i="33"/>
  <c r="I335" i="33"/>
  <c r="I331" i="33"/>
  <c r="I327" i="33"/>
  <c r="I323" i="33"/>
  <c r="I319" i="33"/>
  <c r="I315" i="33"/>
  <c r="I311" i="33"/>
  <c r="I307" i="33"/>
  <c r="I303" i="33"/>
  <c r="I299" i="33"/>
  <c r="I295" i="33"/>
  <c r="I291" i="33"/>
  <c r="I287" i="33"/>
  <c r="I283" i="33"/>
  <c r="I279" i="33"/>
  <c r="I275" i="33"/>
  <c r="I271" i="33"/>
  <c r="I267" i="33"/>
  <c r="I263" i="33"/>
  <c r="I259" i="33"/>
  <c r="I255" i="33"/>
  <c r="I251" i="33"/>
  <c r="I247" i="33"/>
  <c r="I243" i="33"/>
  <c r="I239" i="33"/>
  <c r="I235" i="33"/>
  <c r="I231" i="33"/>
  <c r="I227" i="33"/>
  <c r="I223" i="33"/>
  <c r="I219" i="33"/>
  <c r="I215" i="33"/>
  <c r="I211" i="33"/>
  <c r="I207" i="33"/>
  <c r="I203" i="33"/>
  <c r="I199" i="33"/>
  <c r="I195" i="33"/>
  <c r="I191" i="33"/>
  <c r="I187" i="33"/>
  <c r="I183" i="33"/>
  <c r="I179" i="33"/>
  <c r="I175" i="33"/>
  <c r="I171" i="33"/>
  <c r="I167" i="33"/>
  <c r="I163" i="33"/>
  <c r="I159" i="33"/>
  <c r="I155" i="33"/>
  <c r="I151" i="33"/>
  <c r="I147" i="33"/>
  <c r="I143" i="33"/>
  <c r="I139" i="33"/>
  <c r="I135" i="33"/>
  <c r="I131" i="33"/>
  <c r="I127" i="33"/>
  <c r="I123" i="33"/>
  <c r="I119" i="33"/>
  <c r="I115" i="33"/>
  <c r="I111" i="33"/>
  <c r="I107" i="33"/>
  <c r="I103" i="33"/>
  <c r="I99" i="33"/>
  <c r="I95" i="33"/>
  <c r="I91" i="33"/>
  <c r="I87" i="33"/>
  <c r="I83" i="33"/>
  <c r="I79" i="33"/>
  <c r="I75" i="33"/>
  <c r="I71" i="33"/>
  <c r="I67" i="33"/>
  <c r="I63" i="33"/>
  <c r="I59" i="33"/>
  <c r="I55" i="33"/>
  <c r="I51" i="33"/>
  <c r="I47" i="33"/>
  <c r="I43" i="33"/>
  <c r="I39" i="33"/>
  <c r="I35" i="33"/>
  <c r="I31" i="33"/>
  <c r="I27" i="33"/>
  <c r="I23" i="33"/>
  <c r="I19" i="33"/>
  <c r="I15" i="33"/>
  <c r="I11" i="33"/>
  <c r="H894" i="33"/>
  <c r="H890" i="33"/>
  <c r="H886" i="33"/>
  <c r="H882" i="33"/>
  <c r="H878" i="33"/>
  <c r="H874" i="33"/>
  <c r="H870" i="33"/>
  <c r="H866" i="33"/>
  <c r="H862" i="33"/>
  <c r="H858" i="33"/>
  <c r="H854" i="33"/>
  <c r="H850" i="33"/>
  <c r="H846" i="33"/>
  <c r="H842" i="33"/>
  <c r="H838" i="33"/>
  <c r="H834" i="33"/>
  <c r="H830" i="33"/>
  <c r="H826" i="33"/>
  <c r="H822" i="33"/>
  <c r="H818" i="33"/>
  <c r="H814" i="33"/>
  <c r="H810" i="33"/>
  <c r="H806" i="33"/>
  <c r="H802" i="33"/>
  <c r="H798" i="33"/>
  <c r="H794" i="33"/>
  <c r="H790" i="33"/>
  <c r="H786" i="33"/>
  <c r="H782" i="33"/>
  <c r="H778" i="33"/>
  <c r="H774" i="33"/>
  <c r="H770" i="33"/>
  <c r="H766" i="33"/>
  <c r="H762" i="33"/>
  <c r="H758" i="33"/>
  <c r="H754" i="33"/>
  <c r="H750" i="33"/>
  <c r="H746" i="33"/>
  <c r="H742" i="33"/>
  <c r="H738" i="33"/>
  <c r="H734" i="33"/>
  <c r="H730" i="33"/>
  <c r="H726" i="33"/>
  <c r="H722" i="33"/>
  <c r="H718" i="33"/>
  <c r="H714" i="33"/>
  <c r="H710" i="33"/>
  <c r="H706" i="33"/>
  <c r="H702" i="33"/>
  <c r="H698" i="33"/>
  <c r="H694" i="33"/>
  <c r="H690" i="33"/>
  <c r="H686" i="33"/>
  <c r="H682" i="33"/>
  <c r="H678" i="33"/>
  <c r="H674" i="33"/>
  <c r="H670" i="33"/>
  <c r="H666" i="33"/>
  <c r="H662" i="33"/>
  <c r="H658" i="33"/>
  <c r="H654" i="33"/>
  <c r="H650" i="33"/>
  <c r="H646" i="33"/>
  <c r="H642" i="33"/>
  <c r="H638" i="33"/>
  <c r="H634" i="33"/>
  <c r="H630" i="33"/>
  <c r="H626" i="33"/>
  <c r="H622" i="33"/>
  <c r="H618" i="33"/>
  <c r="H614" i="33"/>
  <c r="H610" i="33"/>
  <c r="H606" i="33"/>
  <c r="H602" i="33"/>
  <c r="H598" i="33"/>
  <c r="H594" i="33"/>
  <c r="H590" i="33"/>
  <c r="H586" i="33"/>
  <c r="H582" i="33"/>
  <c r="H578" i="33"/>
  <c r="H574" i="33"/>
  <c r="H570" i="33"/>
  <c r="H566" i="33"/>
  <c r="H562" i="33"/>
  <c r="H558" i="33"/>
  <c r="H554" i="33"/>
  <c r="H550" i="33"/>
  <c r="H546" i="33"/>
  <c r="H542" i="33"/>
  <c r="H538" i="33"/>
  <c r="H534" i="33"/>
  <c r="H530" i="33"/>
  <c r="H526" i="33"/>
  <c r="H522" i="33"/>
  <c r="H518" i="33"/>
  <c r="H514" i="33"/>
  <c r="H510" i="33"/>
  <c r="H506" i="33"/>
  <c r="H502" i="33"/>
  <c r="H498" i="33"/>
  <c r="H494" i="33"/>
  <c r="H490" i="33"/>
  <c r="H486" i="33"/>
  <c r="H482" i="33"/>
  <c r="H478" i="33"/>
  <c r="H474" i="33"/>
  <c r="H470" i="33"/>
  <c r="H466" i="33"/>
  <c r="H462" i="33"/>
  <c r="H458" i="33"/>
  <c r="H454" i="33"/>
  <c r="H450" i="33"/>
  <c r="H446" i="33"/>
  <c r="H442" i="33"/>
  <c r="H438" i="33"/>
  <c r="H434" i="33"/>
  <c r="H430" i="33"/>
  <c r="H426" i="33"/>
  <c r="H422" i="33"/>
  <c r="H418" i="33"/>
  <c r="H414" i="33"/>
  <c r="H410" i="33"/>
  <c r="H406" i="33"/>
  <c r="H402" i="33"/>
  <c r="H398" i="33"/>
  <c r="H394" i="33"/>
  <c r="H390" i="33"/>
  <c r="H386" i="33"/>
  <c r="H382" i="33"/>
  <c r="H378" i="33"/>
  <c r="H374" i="33"/>
  <c r="H370" i="33"/>
  <c r="H366" i="33"/>
  <c r="H362" i="33"/>
  <c r="H358" i="33"/>
  <c r="H354" i="33"/>
  <c r="H350" i="33"/>
  <c r="H346" i="33"/>
  <c r="H342" i="33"/>
  <c r="H338" i="33"/>
  <c r="H334" i="33"/>
  <c r="H330" i="33"/>
  <c r="H326" i="33"/>
  <c r="H322" i="33"/>
  <c r="H318" i="33"/>
  <c r="H314" i="33"/>
  <c r="H310" i="33"/>
  <c r="H306" i="33"/>
  <c r="H302" i="33"/>
  <c r="H298" i="33"/>
  <c r="H294" i="33"/>
  <c r="H290" i="33"/>
  <c r="H286" i="33"/>
  <c r="H282" i="33"/>
  <c r="H278" i="33"/>
  <c r="H274" i="33"/>
  <c r="H270" i="33"/>
  <c r="H266" i="33"/>
  <c r="H262" i="33"/>
  <c r="H258" i="33"/>
  <c r="H254" i="33"/>
  <c r="H250" i="33"/>
  <c r="H246" i="33"/>
  <c r="H242" i="33"/>
  <c r="H238" i="33"/>
  <c r="H234" i="33"/>
  <c r="H230" i="33"/>
  <c r="H226" i="33"/>
  <c r="H222" i="33"/>
  <c r="H218" i="33"/>
  <c r="H214" i="33"/>
  <c r="H210" i="33"/>
  <c r="H206" i="33"/>
  <c r="H202" i="33"/>
  <c r="H198" i="33"/>
  <c r="H194" i="33"/>
  <c r="H190" i="33"/>
  <c r="H186" i="33"/>
  <c r="H182" i="33"/>
  <c r="H178" i="33"/>
  <c r="H174" i="33"/>
  <c r="H170" i="33"/>
  <c r="H166" i="33"/>
  <c r="H162" i="33"/>
  <c r="H158" i="33"/>
  <c r="H154" i="33"/>
  <c r="H150" i="33"/>
  <c r="H146" i="33"/>
  <c r="H142" i="33"/>
  <c r="H138" i="33"/>
  <c r="H134" i="33"/>
  <c r="H130" i="33"/>
  <c r="H126" i="33"/>
  <c r="H122" i="33"/>
  <c r="H118" i="33"/>
  <c r="H114" i="33"/>
  <c r="H110" i="33"/>
  <c r="H106" i="33"/>
  <c r="H102" i="33"/>
  <c r="H98" i="33"/>
  <c r="H94" i="33"/>
  <c r="H90" i="33"/>
  <c r="H86" i="33"/>
  <c r="H82" i="33"/>
  <c r="H78" i="33"/>
  <c r="H74" i="33"/>
  <c r="H70" i="33"/>
  <c r="H66" i="33"/>
  <c r="H62" i="33"/>
  <c r="H58" i="33"/>
  <c r="H54" i="33"/>
  <c r="H50" i="33"/>
  <c r="H46" i="33"/>
  <c r="H42" i="33"/>
  <c r="H38" i="33"/>
  <c r="H34" i="33"/>
  <c r="H30" i="33"/>
  <c r="H26" i="33"/>
  <c r="H22" i="33"/>
  <c r="H18" i="33"/>
  <c r="H14" i="33"/>
  <c r="H10" i="33"/>
  <c r="I898" i="33"/>
  <c r="I894" i="33"/>
  <c r="I890" i="33"/>
  <c r="I886" i="33"/>
  <c r="I882" i="33"/>
  <c r="I878" i="33"/>
  <c r="I874" i="33"/>
  <c r="I870" i="33"/>
  <c r="I866" i="33"/>
  <c r="I862" i="33"/>
  <c r="I858" i="33"/>
  <c r="I854" i="33"/>
  <c r="I850" i="33"/>
  <c r="I846" i="33"/>
  <c r="I842" i="33"/>
  <c r="I838" i="33"/>
  <c r="I834" i="33"/>
  <c r="I830" i="33"/>
  <c r="I826" i="33"/>
  <c r="I822" i="33"/>
  <c r="I818" i="33"/>
  <c r="I814" i="33"/>
  <c r="I810" i="33"/>
  <c r="I806" i="33"/>
  <c r="I802" i="33"/>
  <c r="I798" i="33"/>
  <c r="I794" i="33"/>
  <c r="I790" i="33"/>
  <c r="I786" i="33"/>
  <c r="I782" i="33"/>
  <c r="I778" i="33"/>
  <c r="I774" i="33"/>
  <c r="I770" i="33"/>
  <c r="I766" i="33"/>
  <c r="I762" i="33"/>
  <c r="I758" i="33"/>
  <c r="I754" i="33"/>
  <c r="I750" i="33"/>
  <c r="I742" i="33"/>
  <c r="I738" i="33"/>
  <c r="I734" i="33"/>
  <c r="I730" i="33"/>
  <c r="I726" i="33"/>
  <c r="I722" i="33"/>
  <c r="I718" i="33"/>
  <c r="I714" i="33"/>
  <c r="I710" i="33"/>
  <c r="I706" i="33"/>
  <c r="I702" i="33"/>
  <c r="I698" i="33"/>
  <c r="I694" i="33"/>
  <c r="I690" i="33"/>
  <c r="I686" i="33"/>
  <c r="I682" i="33"/>
  <c r="I678" i="33"/>
  <c r="I674" i="33"/>
  <c r="I670" i="33"/>
  <c r="I666" i="33"/>
  <c r="I662" i="33"/>
  <c r="I658" i="33"/>
  <c r="I654" i="33"/>
  <c r="I650" i="33"/>
  <c r="I646" i="33"/>
  <c r="I642" i="33"/>
  <c r="I638" i="33"/>
  <c r="I634" i="33"/>
  <c r="I630" i="33"/>
  <c r="I626" i="33"/>
  <c r="I622" i="33"/>
  <c r="I618" i="33"/>
  <c r="I614" i="33"/>
  <c r="I610" i="33"/>
  <c r="I606" i="33"/>
  <c r="I602" i="33"/>
  <c r="I598" i="33"/>
  <c r="I594" i="33"/>
  <c r="I590" i="33"/>
  <c r="I586" i="33"/>
  <c r="I582" i="33"/>
  <c r="I578" i="33"/>
  <c r="I574" i="33"/>
  <c r="I570" i="33"/>
  <c r="I566" i="33"/>
  <c r="I562" i="33"/>
  <c r="I558" i="33"/>
  <c r="I554" i="33"/>
  <c r="I550" i="33"/>
  <c r="I546" i="33"/>
  <c r="I542" i="33"/>
  <c r="I538" i="33"/>
  <c r="I534" i="33"/>
  <c r="I530" i="33"/>
  <c r="I526" i="33"/>
  <c r="I522" i="33"/>
  <c r="I514" i="33"/>
  <c r="I510" i="33"/>
  <c r="I506" i="33"/>
  <c r="I502" i="33"/>
  <c r="I498" i="33"/>
  <c r="I494" i="33"/>
  <c r="I490" i="33"/>
  <c r="I486" i="33"/>
  <c r="I482" i="33"/>
  <c r="I478" i="33"/>
  <c r="I474" i="33"/>
  <c r="I470" i="33"/>
  <c r="I466" i="33"/>
  <c r="I458" i="33"/>
  <c r="I454" i="33"/>
  <c r="I450" i="33"/>
  <c r="I446" i="33"/>
  <c r="I442" i="33"/>
  <c r="I438" i="33"/>
  <c r="I434" i="33"/>
  <c r="I430" i="33"/>
  <c r="I426" i="33"/>
  <c r="I422" i="33"/>
  <c r="I418" i="33"/>
  <c r="I414" i="33"/>
  <c r="I410" i="33"/>
  <c r="I406" i="33"/>
  <c r="I402" i="33"/>
  <c r="I398" i="33"/>
  <c r="I394" i="33"/>
  <c r="I390" i="33"/>
  <c r="I386" i="33"/>
  <c r="I382" i="33"/>
  <c r="I378" i="33"/>
  <c r="I374" i="33"/>
  <c r="I370" i="33"/>
  <c r="I366" i="33"/>
  <c r="I362" i="33"/>
  <c r="I358" i="33"/>
  <c r="I354" i="33"/>
  <c r="I350" i="33"/>
  <c r="I346" i="33"/>
  <c r="I342" i="33"/>
  <c r="I338" i="33"/>
  <c r="I334" i="33"/>
  <c r="I330" i="33"/>
  <c r="I326" i="33"/>
  <c r="I322" i="33"/>
  <c r="I318" i="33"/>
  <c r="I314" i="33"/>
  <c r="I310" i="33"/>
  <c r="I306" i="33"/>
  <c r="I302" i="33"/>
  <c r="I298" i="33"/>
  <c r="I294" i="33"/>
  <c r="I290" i="33"/>
  <c r="I286" i="33"/>
  <c r="I282" i="33"/>
  <c r="I278" i="33"/>
  <c r="I274" i="33"/>
  <c r="I270" i="33"/>
  <c r="I266" i="33"/>
  <c r="I262" i="33"/>
  <c r="I258" i="33"/>
  <c r="I254" i="33"/>
  <c r="I250" i="33"/>
  <c r="I246" i="33"/>
  <c r="I242" i="33"/>
  <c r="I238" i="33"/>
  <c r="I234" i="33"/>
  <c r="I230" i="33"/>
  <c r="I226" i="33"/>
  <c r="I222" i="33"/>
  <c r="I218" i="33"/>
  <c r="I214" i="33"/>
  <c r="I210" i="33"/>
  <c r="I206" i="33"/>
  <c r="I202" i="33"/>
  <c r="I198" i="33"/>
  <c r="I194" i="33"/>
  <c r="I190" i="33"/>
  <c r="I186" i="33"/>
  <c r="I182" i="33"/>
  <c r="I178" i="33"/>
  <c r="I174" i="33"/>
  <c r="I170" i="33"/>
  <c r="I166" i="33"/>
  <c r="I162" i="33"/>
  <c r="I158" i="33"/>
  <c r="I154" i="33"/>
  <c r="I150" i="33"/>
  <c r="I146" i="33"/>
  <c r="I142" i="33"/>
  <c r="I138" i="33"/>
  <c r="I134" i="33"/>
  <c r="I130" i="33"/>
  <c r="I126" i="33"/>
  <c r="I122" i="33"/>
  <c r="I118" i="33"/>
  <c r="I114" i="33"/>
  <c r="I110" i="33"/>
  <c r="I106" i="33"/>
  <c r="I102" i="33"/>
  <c r="I98" i="33"/>
  <c r="I94" i="33"/>
  <c r="I90" i="33"/>
  <c r="I86" i="33"/>
  <c r="I82" i="33"/>
  <c r="I78" i="33"/>
  <c r="I74" i="33"/>
  <c r="I70" i="33"/>
  <c r="I66" i="33"/>
  <c r="I62" i="33"/>
  <c r="I58" i="33"/>
  <c r="I54" i="33"/>
  <c r="I50" i="33"/>
  <c r="I46" i="33"/>
  <c r="I42" i="33"/>
  <c r="I38" i="33"/>
  <c r="I34" i="33"/>
  <c r="I30" i="33"/>
  <c r="I26" i="33"/>
  <c r="I22" i="33"/>
  <c r="I18" i="33"/>
  <c r="I14" i="33"/>
  <c r="I10" i="33"/>
  <c r="I12" i="33"/>
  <c r="D97" i="32"/>
  <c r="F97" i="32" s="1"/>
  <c r="F45" i="31"/>
  <c r="D85" i="32"/>
  <c r="F85" i="32" s="1"/>
  <c r="F33" i="31"/>
  <c r="D77" i="32"/>
  <c r="F77" i="32" s="1"/>
  <c r="F25" i="31"/>
  <c r="D61" i="32"/>
  <c r="F61" i="32" s="1"/>
  <c r="F9" i="31"/>
  <c r="D272" i="26"/>
  <c r="D268" i="26"/>
  <c r="D264" i="26"/>
  <c r="D260" i="26"/>
  <c r="D256" i="26"/>
  <c r="D252" i="26"/>
  <c r="D248" i="26"/>
  <c r="D244" i="26"/>
  <c r="D240" i="26"/>
  <c r="D236" i="26"/>
  <c r="D232" i="26"/>
  <c r="D228" i="26"/>
  <c r="D224" i="26"/>
  <c r="D108" i="32"/>
  <c r="F108" i="32" s="1"/>
  <c r="F56" i="31"/>
  <c r="D96" i="32"/>
  <c r="F96" i="32" s="1"/>
  <c r="F44" i="31"/>
  <c r="D92" i="32"/>
  <c r="F92" i="32" s="1"/>
  <c r="F40" i="31"/>
  <c r="D80" i="32"/>
  <c r="F80" i="32" s="1"/>
  <c r="F28" i="31"/>
  <c r="D76" i="32"/>
  <c r="F76" i="32" s="1"/>
  <c r="F24" i="31"/>
  <c r="D64" i="32"/>
  <c r="F64" i="32" s="1"/>
  <c r="F12" i="31"/>
  <c r="D60" i="32"/>
  <c r="F60" i="32" s="1"/>
  <c r="F8" i="31"/>
  <c r="F52" i="31"/>
  <c r="F32" i="31"/>
  <c r="D109" i="32"/>
  <c r="F109" i="32" s="1"/>
  <c r="F57" i="31"/>
  <c r="D101" i="32"/>
  <c r="F101" i="32" s="1"/>
  <c r="F49" i="31"/>
  <c r="D89" i="32"/>
  <c r="F89" i="32" s="1"/>
  <c r="F37" i="31"/>
  <c r="D69" i="32"/>
  <c r="F69" i="32" s="1"/>
  <c r="F17" i="31"/>
  <c r="D164" i="26"/>
  <c r="D160" i="26"/>
  <c r="D156" i="26"/>
  <c r="D152" i="26"/>
  <c r="D148" i="26"/>
  <c r="D144" i="26"/>
  <c r="D140" i="26"/>
  <c r="D136" i="26"/>
  <c r="D132" i="26"/>
  <c r="D128" i="26"/>
  <c r="D124" i="26"/>
  <c r="D120" i="26"/>
  <c r="D116" i="26"/>
  <c r="D271" i="26"/>
  <c r="D267" i="26"/>
  <c r="D263" i="26"/>
  <c r="D259" i="26"/>
  <c r="D255" i="26"/>
  <c r="D251" i="26"/>
  <c r="D247" i="26"/>
  <c r="D243" i="26"/>
  <c r="D239" i="26"/>
  <c r="D235" i="26"/>
  <c r="D231" i="26"/>
  <c r="D227" i="26"/>
  <c r="D223" i="26"/>
  <c r="F48" i="31"/>
  <c r="D105" i="32"/>
  <c r="F105" i="32" s="1"/>
  <c r="F53" i="31"/>
  <c r="D93" i="32"/>
  <c r="F93" i="32" s="1"/>
  <c r="F41" i="31"/>
  <c r="D81" i="32"/>
  <c r="F81" i="32" s="1"/>
  <c r="F29" i="31"/>
  <c r="D73" i="32"/>
  <c r="F73" i="32" s="1"/>
  <c r="F21" i="31"/>
  <c r="D65" i="32"/>
  <c r="F65" i="32" s="1"/>
  <c r="F13" i="31"/>
  <c r="D56" i="22"/>
  <c r="D52" i="22"/>
  <c r="D48" i="22"/>
  <c r="D44" i="22"/>
  <c r="D40" i="22"/>
  <c r="D36" i="22"/>
  <c r="D32" i="22"/>
  <c r="D28" i="22"/>
  <c r="D24" i="22"/>
  <c r="D20" i="22"/>
  <c r="D16" i="22"/>
  <c r="D12" i="22"/>
  <c r="D8" i="22"/>
  <c r="F20" i="31"/>
  <c r="D116" i="32"/>
  <c r="D114" i="32"/>
  <c r="E114" i="32" s="1"/>
  <c r="F114" i="32" s="1"/>
  <c r="D112" i="32"/>
  <c r="F51" i="31"/>
  <c r="F35" i="31"/>
  <c r="F19" i="31"/>
  <c r="F55" i="31"/>
  <c r="F50" i="31"/>
  <c r="F39" i="31"/>
  <c r="F34" i="31"/>
  <c r="F23" i="31"/>
  <c r="F18" i="31"/>
  <c r="F7" i="31"/>
  <c r="G6" i="21"/>
  <c r="H6" i="21"/>
  <c r="L6" i="21"/>
  <c r="R6" i="21"/>
  <c r="O6" i="21"/>
  <c r="P6" i="21"/>
  <c r="G7" i="21"/>
  <c r="H7" i="21"/>
  <c r="L7" i="21"/>
  <c r="R7" i="21"/>
  <c r="O7" i="21"/>
  <c r="P7" i="21"/>
  <c r="G8" i="21"/>
  <c r="H8" i="21"/>
  <c r="R8" i="21"/>
  <c r="O8" i="21"/>
  <c r="P8" i="21"/>
  <c r="G9" i="21"/>
  <c r="H9" i="21"/>
  <c r="L9" i="21"/>
  <c r="R9" i="21"/>
  <c r="O9" i="21"/>
  <c r="P9" i="21"/>
  <c r="G10" i="21"/>
  <c r="H10" i="21"/>
  <c r="L10" i="21"/>
  <c r="R10" i="21"/>
  <c r="O10" i="21"/>
  <c r="P10" i="21"/>
  <c r="G11" i="21"/>
  <c r="H11" i="21"/>
  <c r="L11" i="21"/>
  <c r="R11" i="21"/>
  <c r="O11" i="21"/>
  <c r="P11" i="21"/>
  <c r="G12" i="21"/>
  <c r="H12" i="21"/>
  <c r="L12" i="21"/>
  <c r="R12" i="21"/>
  <c r="O12" i="21"/>
  <c r="P12" i="21"/>
  <c r="G13" i="21"/>
  <c r="H13" i="21"/>
  <c r="L13" i="21"/>
  <c r="R13" i="21"/>
  <c r="O13" i="21"/>
  <c r="P13" i="21"/>
  <c r="G14" i="21"/>
  <c r="H14" i="21"/>
  <c r="L14" i="21"/>
  <c r="R14" i="21"/>
  <c r="O14" i="21"/>
  <c r="P14" i="21"/>
  <c r="G15" i="21"/>
  <c r="H15" i="21"/>
  <c r="L15" i="21"/>
  <c r="R15" i="21"/>
  <c r="O15" i="21"/>
  <c r="P15" i="21"/>
  <c r="G16" i="21"/>
  <c r="H16" i="21"/>
  <c r="L16" i="21"/>
  <c r="R16" i="21"/>
  <c r="O16" i="21"/>
  <c r="P16" i="21"/>
  <c r="G17" i="21"/>
  <c r="H17" i="21"/>
  <c r="L17" i="21"/>
  <c r="R17" i="21"/>
  <c r="O17" i="21"/>
  <c r="P17" i="21"/>
  <c r="G18" i="21"/>
  <c r="H18" i="21"/>
  <c r="L18" i="21"/>
  <c r="R18" i="21"/>
  <c r="O18" i="21"/>
  <c r="P18" i="21"/>
  <c r="G19" i="21"/>
  <c r="H19" i="21"/>
  <c r="L19" i="21"/>
  <c r="R19" i="21"/>
  <c r="O19" i="21"/>
  <c r="P19" i="21"/>
  <c r="G20" i="21"/>
  <c r="H20" i="21"/>
  <c r="L20" i="21"/>
  <c r="R20" i="21"/>
  <c r="O20" i="21"/>
  <c r="P20" i="21"/>
  <c r="G21" i="21"/>
  <c r="H21" i="21"/>
  <c r="L21" i="21"/>
  <c r="R21" i="21"/>
  <c r="O21" i="21"/>
  <c r="P21" i="21"/>
  <c r="G22" i="21"/>
  <c r="H22" i="21"/>
  <c r="R22" i="21"/>
  <c r="O22" i="21"/>
  <c r="P22" i="21"/>
  <c r="G23" i="21"/>
  <c r="H23" i="21"/>
  <c r="L23" i="21"/>
  <c r="R23" i="21"/>
  <c r="O23" i="21"/>
  <c r="P23" i="21"/>
  <c r="G24" i="21"/>
  <c r="H24" i="21"/>
  <c r="L24" i="21"/>
  <c r="R24" i="21"/>
  <c r="O24" i="21"/>
  <c r="P24" i="21"/>
  <c r="G25" i="21"/>
  <c r="H25" i="21"/>
  <c r="L25" i="21"/>
  <c r="R25" i="21"/>
  <c r="O25" i="21"/>
  <c r="P25" i="21"/>
  <c r="G26" i="21"/>
  <c r="H26" i="21"/>
  <c r="L26" i="21"/>
  <c r="R26" i="21"/>
  <c r="O26" i="21"/>
  <c r="P26" i="21"/>
  <c r="G27" i="21"/>
  <c r="H27" i="21"/>
  <c r="L27" i="21"/>
  <c r="R27" i="21"/>
  <c r="O27" i="21"/>
  <c r="P27" i="21"/>
  <c r="G28" i="21"/>
  <c r="H28" i="21"/>
  <c r="L28" i="21"/>
  <c r="R28" i="21"/>
  <c r="O28" i="21"/>
  <c r="P28" i="21"/>
  <c r="G29" i="21"/>
  <c r="H29" i="21"/>
  <c r="L29" i="21"/>
  <c r="R29" i="21"/>
  <c r="O29" i="21"/>
  <c r="P29" i="21"/>
  <c r="G30" i="21"/>
  <c r="H30" i="21"/>
  <c r="L30" i="21"/>
  <c r="R30" i="21"/>
  <c r="O30" i="21"/>
  <c r="P30" i="21"/>
  <c r="G31" i="21"/>
  <c r="H31" i="21"/>
  <c r="L31" i="21"/>
  <c r="R31" i="21"/>
  <c r="O31" i="21"/>
  <c r="P31" i="21"/>
  <c r="G32" i="21"/>
  <c r="H32" i="21"/>
  <c r="R32" i="21"/>
  <c r="O32" i="21"/>
  <c r="P32" i="21"/>
  <c r="G33" i="21"/>
  <c r="H33" i="21"/>
  <c r="L33" i="21"/>
  <c r="R33" i="21"/>
  <c r="O33" i="21"/>
  <c r="P33" i="21"/>
  <c r="G34" i="21"/>
  <c r="H34" i="21"/>
  <c r="L34" i="21"/>
  <c r="R34" i="21"/>
  <c r="O34" i="21"/>
  <c r="P34" i="21"/>
  <c r="G35" i="21"/>
  <c r="H35" i="21"/>
  <c r="L35" i="21"/>
  <c r="R35" i="21"/>
  <c r="O35" i="21"/>
  <c r="P35" i="21"/>
  <c r="G36" i="21"/>
  <c r="H36" i="21"/>
  <c r="L36" i="21"/>
  <c r="R36" i="21"/>
  <c r="O36" i="21"/>
  <c r="P36" i="21"/>
  <c r="G37" i="21"/>
  <c r="H37" i="21"/>
  <c r="L37" i="21"/>
  <c r="R37" i="21"/>
  <c r="O37" i="21"/>
  <c r="P37" i="21"/>
  <c r="G38" i="21"/>
  <c r="H38" i="21"/>
  <c r="L38" i="21"/>
  <c r="R38" i="21"/>
  <c r="O38" i="21"/>
  <c r="P38" i="21"/>
  <c r="G39" i="21"/>
  <c r="H39" i="21"/>
  <c r="L39" i="21"/>
  <c r="R39" i="21"/>
  <c r="O39" i="21"/>
  <c r="P39" i="21"/>
  <c r="G40" i="21"/>
  <c r="H40" i="21"/>
  <c r="L40" i="21"/>
  <c r="R40" i="21"/>
  <c r="O40" i="21"/>
  <c r="P40" i="21"/>
  <c r="G41" i="21"/>
  <c r="H41" i="21"/>
  <c r="L41" i="21"/>
  <c r="R41" i="21"/>
  <c r="O41" i="21"/>
  <c r="P41" i="21"/>
  <c r="G42" i="21"/>
  <c r="H42" i="21"/>
  <c r="L42" i="21"/>
  <c r="R42" i="21"/>
  <c r="O42" i="21"/>
  <c r="P42" i="21"/>
  <c r="G43" i="21"/>
  <c r="H43" i="21"/>
  <c r="L43" i="21"/>
  <c r="R43" i="21"/>
  <c r="O43" i="21"/>
  <c r="P43" i="21"/>
  <c r="G44" i="21"/>
  <c r="H44" i="21"/>
  <c r="L44" i="21"/>
  <c r="R44" i="21"/>
  <c r="O44" i="21"/>
  <c r="P44" i="21"/>
  <c r="G45" i="21"/>
  <c r="H45" i="21"/>
  <c r="L45" i="21"/>
  <c r="R45" i="21"/>
  <c r="O45" i="21"/>
  <c r="P45" i="21"/>
  <c r="G46" i="21"/>
  <c r="H46" i="21"/>
  <c r="L46" i="21"/>
  <c r="R46" i="21"/>
  <c r="O46" i="21"/>
  <c r="P46" i="21"/>
  <c r="G47" i="21"/>
  <c r="H47" i="21"/>
  <c r="L47" i="21"/>
  <c r="R47" i="21"/>
  <c r="O47" i="21"/>
  <c r="P47" i="21"/>
  <c r="G48" i="21"/>
  <c r="H48" i="21"/>
  <c r="L48" i="21"/>
  <c r="R48" i="21"/>
  <c r="O48" i="21"/>
  <c r="P48" i="21"/>
  <c r="G49" i="21"/>
  <c r="H49" i="21"/>
  <c r="L49" i="21"/>
  <c r="R49" i="21"/>
  <c r="O49" i="21"/>
  <c r="P49" i="21"/>
  <c r="G50" i="21"/>
  <c r="H50" i="21"/>
  <c r="L50" i="21"/>
  <c r="R50" i="21"/>
  <c r="O50" i="21"/>
  <c r="P50" i="21"/>
  <c r="G51" i="21"/>
  <c r="H51" i="21"/>
  <c r="L51" i="21"/>
  <c r="R51" i="21"/>
  <c r="O51" i="21"/>
  <c r="P51" i="21"/>
  <c r="G52" i="21"/>
  <c r="H52" i="21"/>
  <c r="L52" i="21"/>
  <c r="R52" i="21"/>
  <c r="O52" i="21"/>
  <c r="P52" i="21"/>
  <c r="G53" i="21"/>
  <c r="H53" i="21"/>
  <c r="L53" i="21"/>
  <c r="R53" i="21"/>
  <c r="O53" i="21"/>
  <c r="P53" i="21"/>
  <c r="G54" i="21"/>
  <c r="H54" i="21"/>
  <c r="L54" i="21"/>
  <c r="R54" i="21"/>
  <c r="O54" i="21"/>
  <c r="P54" i="21"/>
  <c r="G55" i="21"/>
  <c r="H55" i="21"/>
  <c r="L55" i="21"/>
  <c r="R55" i="21"/>
  <c r="O55" i="21"/>
  <c r="P55" i="21"/>
  <c r="G56" i="21"/>
  <c r="H56" i="21"/>
  <c r="L56" i="21"/>
  <c r="R56" i="21"/>
  <c r="O56" i="21"/>
  <c r="P56" i="21"/>
  <c r="G57" i="21"/>
  <c r="H57" i="21"/>
  <c r="L57" i="21"/>
  <c r="R57" i="21"/>
  <c r="O57" i="21"/>
  <c r="P57" i="21"/>
  <c r="L32" i="21" l="1"/>
  <c r="E112" i="32"/>
  <c r="F112" i="32" s="1"/>
  <c r="E116" i="32"/>
  <c r="F116" i="32" s="1"/>
  <c r="L22" i="21"/>
  <c r="D163" i="32"/>
  <c r="D50" i="20"/>
  <c r="D42" i="20"/>
  <c r="D34" i="20"/>
  <c r="D30" i="20"/>
  <c r="D22" i="20"/>
  <c r="D14" i="20"/>
  <c r="D6" i="20"/>
  <c r="N57" i="21"/>
  <c r="D54" i="20"/>
  <c r="D46" i="20"/>
  <c r="D38" i="20"/>
  <c r="D26" i="20"/>
  <c r="D18" i="20"/>
  <c r="D10" i="20"/>
  <c r="D49" i="20"/>
  <c r="D37" i="20"/>
  <c r="D25" i="20"/>
  <c r="D13" i="20"/>
  <c r="D57" i="20"/>
  <c r="D53" i="20"/>
  <c r="D45" i="20"/>
  <c r="D41" i="20"/>
  <c r="D33" i="20"/>
  <c r="D29" i="20"/>
  <c r="D21" i="20"/>
  <c r="D17" i="20"/>
  <c r="D9" i="20"/>
  <c r="D56" i="20"/>
  <c r="D52" i="20"/>
  <c r="D48" i="20"/>
  <c r="D44" i="20"/>
  <c r="D40" i="20"/>
  <c r="D36" i="20"/>
  <c r="D32" i="20"/>
  <c r="D28" i="20"/>
  <c r="D24" i="20"/>
  <c r="D20" i="20"/>
  <c r="D16" i="20"/>
  <c r="D12" i="20"/>
  <c r="D8" i="20"/>
  <c r="D55" i="20"/>
  <c r="D51" i="20"/>
  <c r="D47" i="20"/>
  <c r="D43" i="20"/>
  <c r="D39" i="20"/>
  <c r="D35" i="20"/>
  <c r="D31" i="20"/>
  <c r="D27" i="20"/>
  <c r="D23" i="20"/>
  <c r="D19" i="20"/>
  <c r="D15" i="20"/>
  <c r="D11" i="20"/>
  <c r="D7" i="20"/>
  <c r="D67" i="30"/>
  <c r="D8" i="30"/>
  <c r="D24" i="30"/>
  <c r="D58" i="30"/>
  <c r="D74" i="30"/>
  <c r="D66" i="30"/>
  <c r="D7" i="30"/>
  <c r="D23" i="30"/>
  <c r="D39" i="30"/>
  <c r="D55" i="30"/>
  <c r="D15" i="30"/>
  <c r="D31" i="30"/>
  <c r="D47" i="30"/>
  <c r="D61" i="30"/>
  <c r="D77" i="30"/>
  <c r="D14" i="30"/>
  <c r="D30" i="30"/>
  <c r="D46" i="30"/>
  <c r="D9" i="30"/>
  <c r="D17" i="30"/>
  <c r="D25" i="30"/>
  <c r="D33" i="30"/>
  <c r="D41" i="30"/>
  <c r="D49" i="30"/>
  <c r="D57" i="30"/>
  <c r="D59" i="30"/>
  <c r="D75" i="30"/>
  <c r="D16" i="30"/>
  <c r="D32" i="30"/>
  <c r="D40" i="30"/>
  <c r="D48" i="30"/>
  <c r="D56" i="30"/>
  <c r="D62" i="30"/>
  <c r="D78" i="30"/>
  <c r="D19" i="30"/>
  <c r="D35" i="30"/>
  <c r="D51" i="30"/>
  <c r="D65" i="30"/>
  <c r="D81" i="30"/>
  <c r="D18" i="30"/>
  <c r="D34" i="30"/>
  <c r="D50" i="30"/>
  <c r="D64" i="30"/>
  <c r="D72" i="30"/>
  <c r="D80" i="30"/>
  <c r="D69" i="30"/>
  <c r="D6" i="30"/>
  <c r="D22" i="30"/>
  <c r="D38" i="30"/>
  <c r="D54" i="30"/>
  <c r="D13" i="30"/>
  <c r="D21" i="30"/>
  <c r="D29" i="30"/>
  <c r="D37" i="30"/>
  <c r="D45" i="30"/>
  <c r="D53" i="30"/>
  <c r="D63" i="30"/>
  <c r="D71" i="30"/>
  <c r="D79" i="30"/>
  <c r="D12" i="30"/>
  <c r="D20" i="30"/>
  <c r="D28" i="30"/>
  <c r="D36" i="30"/>
  <c r="D44" i="30"/>
  <c r="D52" i="30"/>
  <c r="D70" i="30"/>
  <c r="D11" i="30"/>
  <c r="D27" i="30"/>
  <c r="D43" i="30"/>
  <c r="D73" i="30"/>
  <c r="D10" i="30"/>
  <c r="D26" i="30"/>
  <c r="D42" i="30"/>
  <c r="D60" i="30"/>
  <c r="D68" i="30"/>
  <c r="D76" i="30"/>
  <c r="J34" i="21"/>
  <c r="J30" i="21"/>
  <c r="J26" i="21"/>
  <c r="J22" i="21"/>
  <c r="J18" i="21"/>
  <c r="J14" i="21"/>
  <c r="J10" i="21"/>
  <c r="J6" i="21"/>
  <c r="J52" i="21"/>
  <c r="J48" i="21"/>
  <c r="J44" i="21"/>
  <c r="J40" i="21"/>
  <c r="J36" i="21"/>
  <c r="J32" i="21"/>
  <c r="J28" i="21"/>
  <c r="J24" i="21"/>
  <c r="J20" i="21"/>
  <c r="J16" i="21"/>
  <c r="J12" i="21"/>
  <c r="J8" i="21"/>
  <c r="M56" i="21"/>
  <c r="M52" i="21"/>
  <c r="M48" i="21"/>
  <c r="M44" i="21"/>
  <c r="M40" i="21"/>
  <c r="M36" i="21"/>
  <c r="M32" i="21"/>
  <c r="J54" i="21"/>
  <c r="J50" i="21"/>
  <c r="J46" i="21"/>
  <c r="J42" i="21"/>
  <c r="J38" i="21"/>
  <c r="N35" i="21"/>
  <c r="Q33" i="21"/>
  <c r="K32" i="21"/>
  <c r="N31" i="21"/>
  <c r="Q29" i="21"/>
  <c r="M28" i="21"/>
  <c r="K28" i="21"/>
  <c r="N27" i="21"/>
  <c r="Q25" i="21"/>
  <c r="M24" i="21"/>
  <c r="K24" i="21"/>
  <c r="Q21" i="21"/>
  <c r="Q17" i="21"/>
  <c r="Q13" i="21"/>
  <c r="Q9" i="21"/>
  <c r="J57" i="21"/>
  <c r="J53" i="21"/>
  <c r="J49" i="21"/>
  <c r="J45" i="21"/>
  <c r="J41" i="21"/>
  <c r="J37" i="21"/>
  <c r="J33" i="21"/>
  <c r="J29" i="21"/>
  <c r="J25" i="21"/>
  <c r="J21" i="21"/>
  <c r="J17" i="21"/>
  <c r="J13" i="21"/>
  <c r="J9" i="21"/>
  <c r="Q56" i="21"/>
  <c r="Q52" i="21"/>
  <c r="Q48" i="21"/>
  <c r="Q44" i="21"/>
  <c r="L8" i="21"/>
  <c r="Q55" i="21"/>
  <c r="Q51" i="21"/>
  <c r="Q47" i="21"/>
  <c r="Q43" i="21"/>
  <c r="Q39" i="21"/>
  <c r="Q35" i="21"/>
  <c r="Q31" i="21"/>
  <c r="Q27" i="21"/>
  <c r="Q23" i="21"/>
  <c r="Q19" i="21"/>
  <c r="Q15" i="21"/>
  <c r="Q11" i="21"/>
  <c r="Q7" i="21"/>
  <c r="M55" i="21"/>
  <c r="K55" i="21"/>
  <c r="N54" i="21"/>
  <c r="M51" i="21"/>
  <c r="K51" i="21"/>
  <c r="N50" i="21"/>
  <c r="M47" i="21"/>
  <c r="K47" i="21"/>
  <c r="N46" i="21"/>
  <c r="M43" i="21"/>
  <c r="K43" i="21"/>
  <c r="N42" i="21"/>
  <c r="Q40" i="21"/>
  <c r="M39" i="21"/>
  <c r="K39" i="21"/>
  <c r="N38" i="21"/>
  <c r="Q36" i="21"/>
  <c r="Q32" i="21"/>
  <c r="Q28" i="21"/>
  <c r="Q24" i="21"/>
  <c r="Q20" i="21"/>
  <c r="Q16" i="21"/>
  <c r="Q12" i="21"/>
  <c r="Q8" i="21"/>
  <c r="N23" i="21"/>
  <c r="M20" i="21"/>
  <c r="K20" i="21"/>
  <c r="N19" i="21"/>
  <c r="M16" i="21"/>
  <c r="K16" i="21"/>
  <c r="N15" i="21"/>
  <c r="M12" i="21"/>
  <c r="K12" i="21"/>
  <c r="N11" i="21"/>
  <c r="M8" i="21"/>
  <c r="K8" i="21"/>
  <c r="N7" i="21"/>
  <c r="K56" i="21"/>
  <c r="K52" i="21"/>
  <c r="K48" i="21"/>
  <c r="Q45" i="21"/>
  <c r="K44" i="21"/>
  <c r="K40" i="21"/>
  <c r="N39" i="21"/>
  <c r="Q37" i="21"/>
  <c r="K36" i="21"/>
  <c r="I28" i="21"/>
  <c r="I24" i="21"/>
  <c r="I20" i="21"/>
  <c r="I16" i="21"/>
  <c r="I12" i="21"/>
  <c r="I8" i="21"/>
  <c r="J56" i="21"/>
  <c r="Q57" i="21"/>
  <c r="I56" i="21"/>
  <c r="N55" i="21"/>
  <c r="Q53" i="21"/>
  <c r="I52" i="21"/>
  <c r="N51" i="21"/>
  <c r="Q49" i="21"/>
  <c r="I48" i="21"/>
  <c r="N47" i="21"/>
  <c r="I44" i="21"/>
  <c r="N43" i="21"/>
  <c r="Q41" i="21"/>
  <c r="I40" i="21"/>
  <c r="I36" i="21"/>
  <c r="I32" i="21"/>
  <c r="J55" i="21"/>
  <c r="J51" i="21"/>
  <c r="J47" i="21"/>
  <c r="J43" i="21"/>
  <c r="J39" i="21"/>
  <c r="J35" i="21"/>
  <c r="J31" i="21"/>
  <c r="J27" i="21"/>
  <c r="J23" i="21"/>
  <c r="J19" i="21"/>
  <c r="J15" i="21"/>
  <c r="J11" i="21"/>
  <c r="J7" i="21"/>
  <c r="M57" i="21"/>
  <c r="K57" i="21"/>
  <c r="I57" i="21"/>
  <c r="N56" i="21"/>
  <c r="Q54" i="21"/>
  <c r="M53" i="21"/>
  <c r="K53" i="21"/>
  <c r="I53" i="21"/>
  <c r="N52" i="21"/>
  <c r="Q50" i="21"/>
  <c r="M49" i="21"/>
  <c r="K49" i="21"/>
  <c r="I49" i="21"/>
  <c r="N48" i="21"/>
  <c r="Q46" i="21"/>
  <c r="M45" i="21"/>
  <c r="K45" i="21"/>
  <c r="I45" i="21"/>
  <c r="N44" i="21"/>
  <c r="Q42" i="21"/>
  <c r="M41" i="21"/>
  <c r="K41" i="21"/>
  <c r="I41" i="21"/>
  <c r="N40" i="21"/>
  <c r="Q38" i="21"/>
  <c r="M37" i="21"/>
  <c r="K37" i="21"/>
  <c r="I37" i="21"/>
  <c r="N36" i="21"/>
  <c r="Q34" i="21"/>
  <c r="M33" i="21"/>
  <c r="K33" i="21"/>
  <c r="I33" i="21"/>
  <c r="N32" i="21"/>
  <c r="Q30" i="21"/>
  <c r="M29" i="21"/>
  <c r="K29" i="21"/>
  <c r="I29" i="21"/>
  <c r="N28" i="21"/>
  <c r="Q26" i="21"/>
  <c r="M25" i="21"/>
  <c r="K25" i="21"/>
  <c r="I25" i="21"/>
  <c r="N24" i="21"/>
  <c r="Q22" i="21"/>
  <c r="M21" i="21"/>
  <c r="K21" i="21"/>
  <c r="I21" i="21"/>
  <c r="N20" i="21"/>
  <c r="Q18" i="21"/>
  <c r="M17" i="21"/>
  <c r="K17" i="21"/>
  <c r="I17" i="21"/>
  <c r="N16" i="21"/>
  <c r="Q14" i="21"/>
  <c r="M13" i="21"/>
  <c r="K13" i="21"/>
  <c r="I13" i="21"/>
  <c r="N12" i="21"/>
  <c r="Q10" i="21"/>
  <c r="M9" i="21"/>
  <c r="K9" i="21"/>
  <c r="I9" i="21"/>
  <c r="N8" i="21"/>
  <c r="Q6" i="21"/>
  <c r="M54" i="21"/>
  <c r="K54" i="21"/>
  <c r="I54" i="21"/>
  <c r="N53" i="21"/>
  <c r="M50" i="21"/>
  <c r="K50" i="21"/>
  <c r="I50" i="21"/>
  <c r="N49" i="21"/>
  <c r="M46" i="21"/>
  <c r="K46" i="21"/>
  <c r="I46" i="21"/>
  <c r="N45" i="21"/>
  <c r="M42" i="21"/>
  <c r="K42" i="21"/>
  <c r="I42" i="21"/>
  <c r="N41" i="21"/>
  <c r="M38" i="21"/>
  <c r="K38" i="21"/>
  <c r="I38" i="21"/>
  <c r="N37" i="21"/>
  <c r="M34" i="21"/>
  <c r="K34" i="21"/>
  <c r="I34" i="21"/>
  <c r="N33" i="21"/>
  <c r="M30" i="21"/>
  <c r="K30" i="21"/>
  <c r="I30" i="21"/>
  <c r="N29" i="21"/>
  <c r="M26" i="21"/>
  <c r="K26" i="21"/>
  <c r="I26" i="21"/>
  <c r="N25" i="21"/>
  <c r="M22" i="21"/>
  <c r="K22" i="21"/>
  <c r="I22" i="21"/>
  <c r="N21" i="21"/>
  <c r="M18" i="21"/>
  <c r="K18" i="21"/>
  <c r="I18" i="21"/>
  <c r="N17" i="21"/>
  <c r="M14" i="21"/>
  <c r="K14" i="21"/>
  <c r="I14" i="21"/>
  <c r="N13" i="21"/>
  <c r="M10" i="21"/>
  <c r="K10" i="21"/>
  <c r="I10" i="21"/>
  <c r="N9" i="21"/>
  <c r="M6" i="21"/>
  <c r="K6" i="21"/>
  <c r="I6" i="21"/>
  <c r="I55" i="21"/>
  <c r="I51" i="21"/>
  <c r="I47" i="21"/>
  <c r="I43" i="21"/>
  <c r="I39" i="21"/>
  <c r="M35" i="21"/>
  <c r="K35" i="21"/>
  <c r="I35" i="21"/>
  <c r="N34" i="21"/>
  <c r="M31" i="21"/>
  <c r="K31" i="21"/>
  <c r="I31" i="21"/>
  <c r="N30" i="21"/>
  <c r="M27" i="21"/>
  <c r="K27" i="21"/>
  <c r="I27" i="21"/>
  <c r="N26" i="21"/>
  <c r="M23" i="21"/>
  <c r="K23" i="21"/>
  <c r="I23" i="21"/>
  <c r="N22" i="21"/>
  <c r="M19" i="21"/>
  <c r="K19" i="21"/>
  <c r="I19" i="21"/>
  <c r="N18" i="21"/>
  <c r="M15" i="21"/>
  <c r="K15" i="21"/>
  <c r="I15" i="21"/>
  <c r="N14" i="21"/>
  <c r="M11" i="21"/>
  <c r="K11" i="21"/>
  <c r="I11" i="21"/>
  <c r="N10" i="21"/>
  <c r="M7" i="21"/>
  <c r="K7" i="21"/>
  <c r="I7" i="21"/>
  <c r="N6" i="21"/>
  <c r="G111" i="32"/>
  <c r="G112" i="32"/>
  <c r="G113" i="32"/>
  <c r="G114" i="32"/>
  <c r="G115" i="32"/>
  <c r="G116" i="32"/>
  <c r="G117" i="32"/>
  <c r="G118" i="32"/>
  <c r="G119" i="32"/>
  <c r="G120" i="32"/>
  <c r="G121" i="32"/>
  <c r="G122" i="32"/>
  <c r="G123" i="32"/>
  <c r="G124" i="32"/>
  <c r="G125" i="32"/>
  <c r="G126" i="32"/>
  <c r="G127" i="32"/>
  <c r="G128" i="32"/>
  <c r="G129" i="32"/>
  <c r="G130" i="32"/>
  <c r="G131" i="32"/>
  <c r="G132" i="32"/>
  <c r="G133" i="32"/>
  <c r="G134" i="32"/>
  <c r="E163" i="32" l="1"/>
  <c r="F163" i="32"/>
  <c r="G109" i="32"/>
  <c r="G105" i="32"/>
  <c r="G101" i="32"/>
  <c r="G93" i="32"/>
  <c r="G89" i="32"/>
  <c r="G85" i="32"/>
  <c r="G77" i="32"/>
  <c r="G73" i="32"/>
  <c r="G69" i="32"/>
  <c r="G61" i="32"/>
  <c r="G110" i="32"/>
  <c r="G106" i="32"/>
  <c r="G102" i="32"/>
  <c r="G78" i="32"/>
  <c r="G74" i="32"/>
  <c r="G70" i="32"/>
  <c r="G66" i="32"/>
  <c r="G62" i="32"/>
  <c r="G107" i="32"/>
  <c r="G95" i="32"/>
  <c r="G91" i="32"/>
  <c r="G87" i="32"/>
  <c r="G83" i="32"/>
  <c r="G71" i="32"/>
  <c r="G67" i="32"/>
  <c r="G63" i="32"/>
  <c r="G98" i="32"/>
  <c r="G86" i="32"/>
  <c r="G82" i="32"/>
  <c r="G103" i="32"/>
  <c r="G99" i="32"/>
  <c r="G108" i="32"/>
  <c r="G104" i="32"/>
  <c r="G100" i="32"/>
  <c r="G96" i="32"/>
  <c r="G92" i="32"/>
  <c r="G88" i="32"/>
  <c r="G84" i="32"/>
  <c r="G80" i="32"/>
  <c r="G76" i="32"/>
  <c r="G72" i="32"/>
  <c r="G68" i="32"/>
  <c r="G64" i="32"/>
  <c r="G60" i="32"/>
  <c r="G90" i="32"/>
  <c r="G59" i="32"/>
  <c r="G94" i="32"/>
  <c r="G81" i="32"/>
  <c r="G79" i="32"/>
  <c r="G75" i="32"/>
  <c r="G65" i="32"/>
  <c r="G97" i="32"/>
  <c r="G163" i="32" l="1"/>
</calcChain>
</file>

<file path=xl/sharedStrings.xml><?xml version="1.0" encoding="utf-8"?>
<sst xmlns="http://schemas.openxmlformats.org/spreadsheetml/2006/main" count="7087" uniqueCount="212">
  <si>
    <t>National Records of Scotland (NRS)</t>
  </si>
  <si>
    <t>Scotland</t>
  </si>
  <si>
    <t>Aberdeen City</t>
  </si>
  <si>
    <t>Aberdeenshire</t>
  </si>
  <si>
    <t>Angus</t>
  </si>
  <si>
    <t>Argyll and Bute</t>
  </si>
  <si>
    <t>City of Edinburgh</t>
  </si>
  <si>
    <t>Clackmannanshire</t>
  </si>
  <si>
    <t>Dumfries and Galloway</t>
  </si>
  <si>
    <t>Dundee City</t>
  </si>
  <si>
    <t>East Ayrshire</t>
  </si>
  <si>
    <t>East Dunbartonshire</t>
  </si>
  <si>
    <t>East Lothian</t>
  </si>
  <si>
    <t>East Renfrewshire</t>
  </si>
  <si>
    <t>Falkirk</t>
  </si>
  <si>
    <t>Fife</t>
  </si>
  <si>
    <t>Glasgow City</t>
  </si>
  <si>
    <t>Highland</t>
  </si>
  <si>
    <t>Inverclyde</t>
  </si>
  <si>
    <t>Midlothian</t>
  </si>
  <si>
    <t>Moray</t>
  </si>
  <si>
    <t>Na h-Eileanan Siar</t>
  </si>
  <si>
    <t>North Ayrshire</t>
  </si>
  <si>
    <t>North Lanarkshire</t>
  </si>
  <si>
    <t>Orkney Islands</t>
  </si>
  <si>
    <t>Perth and Kinross</t>
  </si>
  <si>
    <t>Renfrewshire</t>
  </si>
  <si>
    <t xml:space="preserve">Scottish Borders </t>
  </si>
  <si>
    <t>Shetland Islands</t>
  </si>
  <si>
    <t>South Ayrshire</t>
  </si>
  <si>
    <t>South Lanarkshire</t>
  </si>
  <si>
    <t>Stirling</t>
  </si>
  <si>
    <t>West Dunbartonshire</t>
  </si>
  <si>
    <t>West Lothian</t>
  </si>
  <si>
    <t>Publication date</t>
  </si>
  <si>
    <t>Methods</t>
  </si>
  <si>
    <t>Table of contents</t>
  </si>
  <si>
    <t>Worksheet title</t>
  </si>
  <si>
    <t>Notes</t>
  </si>
  <si>
    <t>Note number</t>
  </si>
  <si>
    <t>Note text</t>
  </si>
  <si>
    <t>Geographic coverage</t>
  </si>
  <si>
    <t>Supplier</t>
  </si>
  <si>
    <t>Department</t>
  </si>
  <si>
    <t>Notes about the data in this spreadsheet</t>
  </si>
  <si>
    <t>Note 1</t>
  </si>
  <si>
    <t>Contents of this spreadsheet and links to each worksheet</t>
  </si>
  <si>
    <t>Time period</t>
  </si>
  <si>
    <t>Worksheet name</t>
  </si>
  <si>
    <t>This worksheet contains one table. Some cells refer to notes which are explained on the notes worksheet.</t>
  </si>
  <si>
    <t>This worksheet contains one table.</t>
  </si>
  <si>
    <t>Related tables</t>
  </si>
  <si>
    <t>All tables</t>
  </si>
  <si>
    <t>Back to table of contents</t>
  </si>
  <si>
    <t>Scotland, council areas, NHS boards</t>
  </si>
  <si>
    <t>Demographic Statistics, Vital Events Branch</t>
  </si>
  <si>
    <r>
      <t>More information about the methods</t>
    </r>
    <r>
      <rPr>
        <sz val="12"/>
        <rFont val="Arial"/>
        <family val="2"/>
      </rPr>
      <t xml:space="preserve"> can be found on the NRS website.</t>
    </r>
  </si>
  <si>
    <t>Figure 1</t>
  </si>
  <si>
    <t>Figure 2</t>
  </si>
  <si>
    <t>Week number</t>
  </si>
  <si>
    <t>This worksheet contains three tables presented vertically with one blank row in between each table.</t>
  </si>
  <si>
    <t>Some cells refer to notes which can be found on the notes worksheet.</t>
  </si>
  <si>
    <t>All ages</t>
  </si>
  <si>
    <t>&lt;1</t>
  </si>
  <si>
    <t>Registration year</t>
  </si>
  <si>
    <t>2021</t>
  </si>
  <si>
    <t>2022</t>
  </si>
  <si>
    <t>1-14</t>
  </si>
  <si>
    <t>15-44</t>
  </si>
  <si>
    <t>65-74</t>
  </si>
  <si>
    <t>75-84</t>
  </si>
  <si>
    <t>85+</t>
  </si>
  <si>
    <t>Ayrshire and Arran</t>
  </si>
  <si>
    <t>Borders</t>
  </si>
  <si>
    <t>Forth Valley</t>
  </si>
  <si>
    <t>Grampian</t>
  </si>
  <si>
    <t>Greater Glasgow and Clyde</t>
  </si>
  <si>
    <t>Lanarkshire</t>
  </si>
  <si>
    <t>Lothian</t>
  </si>
  <si>
    <t>Orkney</t>
  </si>
  <si>
    <t>Shetland</t>
  </si>
  <si>
    <t>Tayside</t>
  </si>
  <si>
    <t>Western Isles</t>
  </si>
  <si>
    <t>Table 4a: Weekly provisional figures on all cause death registrations in Scotland by age group, people</t>
  </si>
  <si>
    <t>Table 4b: Weekly provisional figures on all cause death registrations in Scotland by age group, females</t>
  </si>
  <si>
    <t>Table 4c: Weekly provisional figures on death registrations involving COVID-19 in Scotland by age group, males, registered 2022</t>
  </si>
  <si>
    <t>Table 1a: Weekly provisional figures on death registrations involving COVID-19 in Scotland by age group, people</t>
  </si>
  <si>
    <t>Table 1b: Weekly provisional figures on death registrations involving COVID-19 in Scotland by age group, females</t>
  </si>
  <si>
    <t>Table 1c: Weekly provisional figures on death registrations involving COVID-19 in Scotland by age group, males</t>
  </si>
  <si>
    <t>All causes</t>
  </si>
  <si>
    <t>Cancer deaths</t>
  </si>
  <si>
    <t>Respiratory deaths</t>
  </si>
  <si>
    <t>COVID-19 deaths</t>
  </si>
  <si>
    <t>Table 8a: Weekly provisional figures death registrations in Scotland by underlying cause, ALL LOCATIONS</t>
  </si>
  <si>
    <t>Dementia / Alzhemier's deaths</t>
  </si>
  <si>
    <t>Table 8b: Weekly provisional figures death registrations in Scotland by underlying cause, CARE HOMES</t>
  </si>
  <si>
    <t>Table 8c: Weekly provisional figures death registrations in Scotland by underlying cause, HOME / NON-INSTITUTION</t>
  </si>
  <si>
    <t>Table 8d: Weekly provisional figures death registrations in Scotland by underlying cause, HOSPITAL</t>
  </si>
  <si>
    <t>Table 8e: Weekly provisional figures death registrations in Scotland by underlying cause, OTHER INSTITUTION</t>
  </si>
  <si>
    <t>2020</t>
  </si>
  <si>
    <t>All cause deaths</t>
  </si>
  <si>
    <t>5 year average</t>
  </si>
  <si>
    <t>Deaths where COVID-19 was the underlying cause</t>
  </si>
  <si>
    <t>Deaths where COVID-19 was mentioned</t>
  </si>
  <si>
    <t>Date</t>
  </si>
  <si>
    <t>Deaths involving COVID-19 and for all causes by date of registration and date of death</t>
  </si>
  <si>
    <t>Weekly provisional figures on death registrations involving COVID-19 in Scotland by sex and age group</t>
  </si>
  <si>
    <t>Weekly provisional figures on death registrations involving COVID-19 in Scotland by NHS board area</t>
  </si>
  <si>
    <t>Weekly provisional figures on death registrations involving COVID-19 in Scotland by council area</t>
  </si>
  <si>
    <t>Weekly provisional figures on all cause death registrations in Scotland by sex and age group</t>
  </si>
  <si>
    <t>Weekly provisional figures on all cause death registrations in Scotland by NHS board area</t>
  </si>
  <si>
    <t>Weekly provisional figures on all cause death registrations in Scotland by council area</t>
  </si>
  <si>
    <t>Weekly provisional figures on death registrations involving COVID-19 and for all causes in Scotland by location</t>
  </si>
  <si>
    <t>Weekly provisional figures on death registrations by underlying cause of death and location in Scotland</t>
  </si>
  <si>
    <t>Weekly provisional and finalised figures on death registrations involving COVID-19 and all cause deaths in Scotland</t>
  </si>
  <si>
    <t>Weekly provisional and finalised figures on deaths involving COVID-19 and all cause deaths in Scotland by date</t>
  </si>
  <si>
    <t>Weekly deaths involving COVID-19 in Scotland</t>
  </si>
  <si>
    <t>Deaths involving coronavirus (COVID-19) in Scotland - provisional data for 2021 and 2022</t>
  </si>
  <si>
    <t>Deaths involving COVID-19 and for all causes by week of registration</t>
  </si>
  <si>
    <t>Week beginning</t>
  </si>
  <si>
    <t>Registration Year</t>
  </si>
  <si>
    <t>Other causes</t>
  </si>
  <si>
    <t>Note 2</t>
  </si>
  <si>
    <t>The data are based on date of registration. In Scotland deaths must be registered within 8 days although in practice, the average time between death and registration is around 3 days.  More information on days between occurrence and registration can be found on the NRS website.</t>
  </si>
  <si>
    <t>Link for more information</t>
  </si>
  <si>
    <t>Note 3</t>
  </si>
  <si>
    <t>Weeks run from Monday to Sunday and are based on the ISO8601 international standard for week numbering. Note that weeks at the beginning and end of a year can overlap with the previous and subsequent year, so counts may not sum to annual totals published elsewhere.</t>
  </si>
  <si>
    <t>Note 4</t>
  </si>
  <si>
    <t>Deaths where codes U07.1, U07.2, U09.9 or U10.9 are mentioned on the death certificate according to the WHO International Statistical Classification of Diseases and Related Health Problems 10th Revision (ICD-10).</t>
  </si>
  <si>
    <t>Note 5</t>
  </si>
  <si>
    <t>Figures include non-residents.  Deaths are allocated to area based on the usual residence of the deceased.  If the deceased was not a Scottish resident, the death is allocated to the area where the death occurred.</t>
  </si>
  <si>
    <t>Note 6</t>
  </si>
  <si>
    <t>Note 7</t>
  </si>
  <si>
    <t>Note 8</t>
  </si>
  <si>
    <t>The ICD-10 codes for the categories of disease noted here are as follows: Cancer (C00-C97), Dementia and Alzheimer's (F01, F03, G30), Circulatory (I00-I99), Respiratory (J00-J99), COVID-19 (U07)</t>
  </si>
  <si>
    <t>International Organisation for Standardisation website</t>
  </si>
  <si>
    <t>World Health Orgainisation website - Emergency use COVID-19 related codes</t>
  </si>
  <si>
    <t>All tables except Table 8</t>
  </si>
  <si>
    <t>NRS website - Geographic basis of vital events statistics</t>
  </si>
  <si>
    <t>NRS website - Days until death registration</t>
  </si>
  <si>
    <t>Deaths by week, location and year</t>
  </si>
  <si>
    <t>Deaths involving COVID-19 by council area, week and year</t>
  </si>
  <si>
    <t>Deaths involving COVID-19 by health board area, week and year</t>
  </si>
  <si>
    <t>Locations are defined based on the list of institution codes given by Public Health Scotland. The category 'Other institutions' includes clinics, medical centres, prisons and schools.</t>
  </si>
  <si>
    <t>PHS Website - Reference files</t>
  </si>
  <si>
    <t>International Statistical Classification of Diseases and Related Health Problems 10th Revision</t>
  </si>
  <si>
    <t>Data is provisional and is subject to change. This is because the cause of death (and other registered details) can be changed after a death has been registered.</t>
  </si>
  <si>
    <t>Figures for 2021 and 2022 are provisional and subject to change. Finalised data for 2020 has been included in tables 9 and 10 for comparison across the whole pandemic period.</t>
  </si>
  <si>
    <t>Deaths by health board area, week and year</t>
  </si>
  <si>
    <t>2021-2022</t>
  </si>
  <si>
    <t>Tables 7 and 8</t>
  </si>
  <si>
    <t>Table 8</t>
  </si>
  <si>
    <t>The data comes from death registrations, where causes of death are certified by a doctor.</t>
  </si>
  <si>
    <t>Location of death refers to the setting where the death occurred (hospital, home/non-institution, care home, other)</t>
  </si>
  <si>
    <t>Council and health board numbers are generally based on the deceased's usual address where this is available and where the deceased was a Scottish resident. They are based on place of death otherwise.</t>
  </si>
  <si>
    <t>© Crown Copyright 2022</t>
  </si>
  <si>
    <t>Daily deaths by date of occurrence and date of registration of deaths involving COVID-19 in Scotland</t>
  </si>
  <si>
    <t>Excess deaths are calculated by comparing the current year to the five year average from previous years. NRS, along with ONS and NISRA, agreed to leave 2020 out of five year average calculations so the five-year average which is used to compare 2022 figures against covers the years 2016, 2017, 2018, 2019 and 2021. More information about this can be found in a paper published on our website (see link on the right). Moveable public holidays, when registration offices are closed, affect the number of registrations made in the published weeks and in the corresponding weeks in previous years.</t>
  </si>
  <si>
    <t>All locations
all causes</t>
  </si>
  <si>
    <t>Care Home
all causes</t>
  </si>
  <si>
    <t>Home / Non-institution
all causes</t>
  </si>
  <si>
    <t>Hospital
all causes</t>
  </si>
  <si>
    <t>Other institution
all causes</t>
  </si>
  <si>
    <t>All locations
COVID-19 mentioned</t>
  </si>
  <si>
    <t>Care Home
COVID-19 mentioned</t>
  </si>
  <si>
    <t>Home / Non-institution
COVID-19 mentioned</t>
  </si>
  <si>
    <t>Hospital
COVID-19 mentioned</t>
  </si>
  <si>
    <t>Other institution
COVID-19 mentioned</t>
  </si>
  <si>
    <t xml:space="preserve"> daily deaths by date of occurrence
COVID-19 mentioned</t>
  </si>
  <si>
    <t xml:space="preserve"> deaths by date of registration
COVID-19 mentioned</t>
  </si>
  <si>
    <t>7 day average by date of occurrence
COVID-19 mentioned</t>
  </si>
  <si>
    <t>7 day average by date of registration
COVID-19 mentioned</t>
  </si>
  <si>
    <t xml:space="preserve"> daily deaths by date of occurrence
all causes</t>
  </si>
  <si>
    <t xml:space="preserve"> deaths by date of registration
all causes</t>
  </si>
  <si>
    <t>7 day average by date of occurrence
all causes</t>
  </si>
  <si>
    <t>7 day average by date of registration
all causes</t>
  </si>
  <si>
    <t>45-64</t>
  </si>
  <si>
    <t>Excess deaths</t>
  </si>
  <si>
    <t>Deaths involving COVID-19 are deaths where COVID-19 has been identified as being involved in the death by a doctor, either as the underlying cause of death or as a contributory cause of death.</t>
  </si>
  <si>
    <t>All causes five year average</t>
  </si>
  <si>
    <t>Note 9</t>
  </si>
  <si>
    <t>For data registered in 2021, any comparison to a five year average is being made with the 2015-2019 average. For 2022, the comparison is being made to the average of 2016, 2017, 2018, 2019, 2021.</t>
  </si>
  <si>
    <t>Cancer five year average</t>
  </si>
  <si>
    <t>Cancer excess</t>
  </si>
  <si>
    <t>Dementia / Alzheimer's five year average</t>
  </si>
  <si>
    <t>Dementia / Alzheimer's 
excess</t>
  </si>
  <si>
    <t>All causes excess</t>
  </si>
  <si>
    <t>Respiratory five year average</t>
  </si>
  <si>
    <t>Respiratory
excess</t>
  </si>
  <si>
    <t>Other causes five year average</t>
  </si>
  <si>
    <t>Other causes
excess</t>
  </si>
  <si>
    <t>Methodology for excess deaths in 2022</t>
  </si>
  <si>
    <t>Note 10</t>
  </si>
  <si>
    <t>Some cells are left intentionally blank where data is not available</t>
  </si>
  <si>
    <t>Circulatory deaths</t>
  </si>
  <si>
    <t>Circulatory five year average</t>
  </si>
  <si>
    <t>Circulatory excess</t>
  </si>
  <si>
    <t>Table 1: Weekly provisional figures on death registrations involving COVID-19 in Scotland by sex and age group [note 1][note 2][note 3][note 4][note 5][note 7][note 9][note 10]</t>
  </si>
  <si>
    <t>Table 2: Weekly provisional figures on death registrations involving COVID-19 in Scotland by NHS board area [note 1][note 2][note 3][note 4][note 5][note 7][note 9][note 10]</t>
  </si>
  <si>
    <t>Table 3: Weekly provisional figures on death registrations involving COVID-19 in Scotland by council area [note 1][note 2][note 3][note 4][note 5][note 7][note 9][note 10]</t>
  </si>
  <si>
    <t>Table 4: Weekly provisional figures on all cause death registrations in Scotland by sex and age group [note 1][note 2][note 3][note 4][note 5][note 7][note 9][note 10]</t>
  </si>
  <si>
    <t>Table 5: Weekly provisional figures on all cause death registrations in Scotland by NHS board area [note 1][note 2][note 3][note 4][note 5][note 7][note 9][note 10]</t>
  </si>
  <si>
    <t>Table 6: Weekly provisional figures on all cause death registrations in Scotland by council area  [note 1][note 2][note 3][note 4][note 5][note 7][note 9][note 10]</t>
  </si>
  <si>
    <t>Table 7: Weekly provisional figures on death registrations involving COVID-19 and for all causes in Scotland by location [note 1][note 2][note 3][note 4][note 6][note 7] [note 9][note 10]</t>
  </si>
  <si>
    <t>Table 8: Weekly provisional figures on death registrations by underlying cause of death and location in Scotland [note 1][note 2][note 3][note 5][note 7][note 8][note 9][note 10]</t>
  </si>
  <si>
    <t>Table 9: Weekly provisional and finalised figures on death registrations involving COVID-19 and all cause deaths in Scotland  [note 2][note 4][note 6][note 7][note 8][note 9][note 10]</t>
  </si>
  <si>
    <t>Table 10: Weekly provisional and finalised figures on deaths involving COVID-19 and all cause deaths in Scotland by date  [note 2][note 4][note 6][note 7][note 8][note 9][note 10]</t>
  </si>
  <si>
    <t>Total</t>
  </si>
  <si>
    <t>This worksheet contains five tables presented vertically with one blank row in between each table.</t>
  </si>
  <si>
    <t>This spreadsheet contains the data for deaths involving COVID-19 in Scotland up to week 24 of 2022</t>
  </si>
  <si>
    <t/>
  </si>
  <si>
    <t>The data was published at 09:30 on 23rd June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</si>
</sst>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_(* \(#,##0.00\);_(* &quot;-&quot;??_);_(@_)"/>
  </numFmts>
  <fonts count="25" x14ac:knownFonts="1">
    <font>
      <sz val="11"/>
      <color theme="1"/>
      <name val="Calibri"/>
      <family val="2"/>
      <scheme val="minor"/>
    </font>
    <font>
      <b/>
      <sz val="12"/>
      <name val="Arial"/>
      <family val="2"/>
    </font>
    <font>
      <sz val="12"/>
      <name val="Arial"/>
      <family val="2"/>
    </font>
    <font>
      <sz val="10"/>
      <name val="Arial"/>
      <family val="2"/>
    </font>
    <font>
      <u/>
      <sz val="10"/>
      <color indexed="12"/>
      <name val="Arial"/>
      <family val="2"/>
    </font>
    <font>
      <sz val="10"/>
      <color theme="1"/>
      <name val="Arial"/>
      <family val="2"/>
    </font>
    <font>
      <sz val="8"/>
      <color theme="1"/>
      <name val="Arial"/>
      <family val="2"/>
    </font>
    <font>
      <sz val="10"/>
      <name val="MS Sans Serif"/>
      <family val="2"/>
    </font>
    <font>
      <sz val="10"/>
      <color rgb="FF000000"/>
      <name val="Arial"/>
      <family val="2"/>
    </font>
    <font>
      <sz val="11"/>
      <color theme="1"/>
      <name val="Arial"/>
      <family val="2"/>
    </font>
    <font>
      <sz val="14"/>
      <color theme="1"/>
      <name val="Arial"/>
      <family val="2"/>
    </font>
    <font>
      <sz val="12"/>
      <color theme="1"/>
      <name val="Arial"/>
      <family val="2"/>
    </font>
    <font>
      <sz val="12"/>
      <color indexed="12"/>
      <name val="Arial"/>
      <family val="2"/>
    </font>
    <font>
      <sz val="11"/>
      <name val="Arial"/>
      <family val="2"/>
    </font>
    <font>
      <b/>
      <sz val="16"/>
      <color rgb="FF000000"/>
      <name val="Arial"/>
      <family val="2"/>
    </font>
    <font>
      <b/>
      <sz val="14"/>
      <color rgb="FF000000"/>
      <name val="Arial"/>
      <family val="2"/>
    </font>
    <font>
      <sz val="9.5"/>
      <color rgb="FF000000"/>
      <name val="Arial"/>
      <family val="2"/>
    </font>
    <font>
      <sz val="12"/>
      <color rgb="FF000000"/>
      <name val="Arial"/>
      <family val="2"/>
    </font>
    <font>
      <u/>
      <sz val="12"/>
      <color indexed="12"/>
      <name val="Arial"/>
      <family val="2"/>
    </font>
    <font>
      <sz val="12"/>
      <color theme="1"/>
      <name val="Arial"/>
      <family val="2"/>
    </font>
    <font>
      <b/>
      <sz val="12"/>
      <color theme="1"/>
      <name val="Arial"/>
      <family val="2"/>
    </font>
    <font>
      <b/>
      <sz val="12"/>
      <color rgb="FF000000"/>
      <name val="Arial"/>
      <family val="2"/>
    </font>
    <font>
      <sz val="12"/>
      <color theme="1"/>
      <name val="Calibri"/>
      <family val="2"/>
      <scheme val="minor"/>
    </font>
    <font>
      <b/>
      <sz val="12"/>
      <color theme="1"/>
      <name val="Calibri"/>
      <family val="2"/>
      <scheme val="minor"/>
    </font>
    <font>
      <b/>
      <sz val="12"/>
      <name val="Arial"/>
    </font>
  </fonts>
  <fills count="2">
    <fill>
      <patternFill patternType="none"/>
    </fill>
    <fill>
      <patternFill patternType="gray125"/>
    </fill>
  </fills>
  <borders count="9">
    <border>
      <left/>
      <right/>
      <top/>
      <bottom/>
      <diagonal/>
    </border>
    <border>
      <left/>
      <right/>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1">
    <xf numFmtId="0" fontId="0" fillId="0" borderId="0"/>
    <xf numFmtId="0" fontId="4" fillId="0" borderId="0" applyNumberFormat="0" applyFill="0" applyBorder="0" applyAlignment="0" applyProtection="0">
      <alignment vertical="top"/>
      <protection locked="0"/>
    </xf>
    <xf numFmtId="0" fontId="5" fillId="0" borderId="0"/>
    <xf numFmtId="0" fontId="3" fillId="0" borderId="0"/>
    <xf numFmtId="0" fontId="6" fillId="0" borderId="0"/>
    <xf numFmtId="0" fontId="14" fillId="0" borderId="0" applyNumberFormat="0" applyFill="0" applyBorder="0" applyAlignment="0" applyProtection="0"/>
    <xf numFmtId="0" fontId="15" fillId="0" borderId="0" applyNumberFormat="0" applyFill="0" applyBorder="0" applyAlignment="0" applyProtection="0"/>
    <xf numFmtId="0" fontId="7" fillId="0" borderId="0"/>
    <xf numFmtId="0" fontId="8" fillId="0" borderId="0" applyNumberFormat="0" applyFill="0" applyBorder="0" applyAlignment="0" applyProtection="0"/>
    <xf numFmtId="164" fontId="3" fillId="0" borderId="0" applyFont="0" applyFill="0" applyBorder="0" applyAlignment="0" applyProtection="0"/>
    <xf numFmtId="0" fontId="16" fillId="0" borderId="0"/>
  </cellStyleXfs>
  <cellXfs count="103">
    <xf numFmtId="0" fontId="0" fillId="0" borderId="0" xfId="0"/>
    <xf numFmtId="3" fontId="2" fillId="0" borderId="5" xfId="9" applyNumberFormat="1" applyFont="1" applyFill="1" applyBorder="1" applyAlignment="1">
      <alignment horizontal="right"/>
    </xf>
    <xf numFmtId="3" fontId="2" fillId="0" borderId="0" xfId="9" applyNumberFormat="1" applyFont="1" applyFill="1" applyBorder="1" applyAlignment="1">
      <alignment horizontal="right"/>
    </xf>
    <xf numFmtId="3" fontId="2" fillId="0" borderId="2" xfId="9" applyNumberFormat="1" applyFont="1" applyFill="1" applyBorder="1" applyAlignment="1">
      <alignment horizontal="right"/>
    </xf>
    <xf numFmtId="0" fontId="21" fillId="0" borderId="0" xfId="5" applyFont="1" applyFill="1"/>
    <xf numFmtId="0" fontId="2" fillId="0" borderId="0" xfId="0" applyFont="1" applyFill="1"/>
    <xf numFmtId="0" fontId="11" fillId="0" borderId="0" xfId="0" applyFont="1" applyFill="1"/>
    <xf numFmtId="0" fontId="12" fillId="0" borderId="0" xfId="1" applyFont="1" applyFill="1" applyAlignment="1" applyProtection="1">
      <alignment vertical="top"/>
    </xf>
    <xf numFmtId="49" fontId="1" fillId="0" borderId="1" xfId="0" applyNumberFormat="1" applyFont="1" applyFill="1" applyBorder="1" applyAlignment="1">
      <alignment horizontal="right"/>
    </xf>
    <xf numFmtId="0" fontId="1" fillId="0" borderId="3" xfId="0" applyFont="1" applyFill="1" applyBorder="1" applyAlignment="1">
      <alignment horizontal="right" wrapText="1"/>
    </xf>
    <xf numFmtId="49" fontId="1" fillId="0" borderId="1" xfId="0" applyNumberFormat="1" applyFont="1" applyFill="1" applyBorder="1" applyAlignment="1">
      <alignment horizontal="right" wrapText="1"/>
    </xf>
    <xf numFmtId="0" fontId="22" fillId="0" borderId="0" xfId="0" applyFont="1" applyFill="1"/>
    <xf numFmtId="14" fontId="2" fillId="0" borderId="0" xfId="0" applyNumberFormat="1" applyFont="1" applyFill="1" applyAlignment="1">
      <alignment horizontal="left"/>
    </xf>
    <xf numFmtId="3" fontId="17" fillId="0" borderId="2" xfId="10" applyNumberFormat="1" applyFont="1" applyFill="1" applyBorder="1" applyAlignment="1"/>
    <xf numFmtId="3" fontId="17" fillId="0" borderId="0" xfId="10" applyNumberFormat="1" applyFont="1" applyFill="1" applyBorder="1" applyAlignment="1"/>
    <xf numFmtId="3" fontId="17" fillId="0" borderId="0" xfId="10" applyNumberFormat="1" applyFont="1" applyFill="1" applyBorder="1" applyAlignment="1">
      <alignment horizontal="right"/>
    </xf>
    <xf numFmtId="49" fontId="2" fillId="0" borderId="0" xfId="0" applyNumberFormat="1" applyFont="1" applyFill="1"/>
    <xf numFmtId="0" fontId="11" fillId="0" borderId="0" xfId="0" applyFont="1" applyFill="1" applyBorder="1"/>
    <xf numFmtId="49" fontId="1" fillId="0" borderId="1" xfId="0" applyNumberFormat="1" applyFont="1" applyFill="1" applyBorder="1" applyAlignment="1">
      <alignment horizontal="left" wrapText="1"/>
    </xf>
    <xf numFmtId="0" fontId="1" fillId="0" borderId="1" xfId="0" applyFont="1" applyFill="1" applyBorder="1" applyAlignment="1">
      <alignment horizontal="left" wrapText="1"/>
    </xf>
    <xf numFmtId="49" fontId="2" fillId="0" borderId="0" xfId="0" applyNumberFormat="1" applyFont="1" applyFill="1" applyAlignment="1">
      <alignment horizontal="left"/>
    </xf>
    <xf numFmtId="0" fontId="2" fillId="0" borderId="0" xfId="0" applyFont="1" applyFill="1" applyAlignment="1">
      <alignment horizontal="left"/>
    </xf>
    <xf numFmtId="15" fontId="2" fillId="0" borderId="0" xfId="0" applyNumberFormat="1" applyFont="1" applyFill="1" applyAlignment="1">
      <alignment horizontal="left"/>
    </xf>
    <xf numFmtId="3" fontId="2" fillId="0" borderId="4" xfId="9" applyNumberFormat="1" applyFont="1" applyFill="1" applyBorder="1" applyAlignment="1">
      <alignment horizontal="right"/>
    </xf>
    <xf numFmtId="0" fontId="2" fillId="0" borderId="0" xfId="0" applyFont="1" applyFill="1" applyAlignment="1">
      <alignment horizontal="right"/>
    </xf>
    <xf numFmtId="3" fontId="2" fillId="0" borderId="0" xfId="2" applyNumberFormat="1" applyFont="1" applyFill="1" applyAlignment="1">
      <alignment horizontal="right"/>
    </xf>
    <xf numFmtId="3" fontId="2" fillId="0" borderId="2" xfId="2" applyNumberFormat="1" applyFont="1" applyFill="1" applyBorder="1" applyAlignment="1">
      <alignment horizontal="right"/>
    </xf>
    <xf numFmtId="3" fontId="2" fillId="0" borderId="2" xfId="0" applyNumberFormat="1" applyFont="1" applyFill="1" applyBorder="1" applyAlignment="1">
      <alignment horizontal="right"/>
    </xf>
    <xf numFmtId="0" fontId="1" fillId="0" borderId="0" xfId="0" applyFont="1" applyFill="1" applyAlignment="1">
      <alignment vertical="center"/>
    </xf>
    <xf numFmtId="0" fontId="1" fillId="0" borderId="0" xfId="0" applyFont="1" applyFill="1"/>
    <xf numFmtId="0" fontId="2" fillId="0" borderId="0" xfId="0" applyFont="1" applyFill="1" applyAlignment="1">
      <alignment horizontal="left" wrapText="1"/>
    </xf>
    <xf numFmtId="3" fontId="2" fillId="0" borderId="0" xfId="0" applyNumberFormat="1" applyFont="1" applyFill="1" applyAlignment="1">
      <alignment horizontal="right"/>
    </xf>
    <xf numFmtId="0" fontId="1" fillId="0" borderId="1" xfId="0" applyFont="1" applyFill="1" applyBorder="1" applyAlignment="1">
      <alignment horizontal="right" wrapText="1"/>
    </xf>
    <xf numFmtId="0" fontId="14" fillId="0" borderId="0" xfId="5" applyFill="1" applyAlignment="1">
      <alignment wrapText="1"/>
    </xf>
    <xf numFmtId="0" fontId="13" fillId="0" borderId="0" xfId="0" applyFont="1" applyFill="1"/>
    <xf numFmtId="0" fontId="9" fillId="0" borderId="0" xfId="0" applyFont="1" applyFill="1"/>
    <xf numFmtId="0" fontId="10" fillId="0" borderId="0" xfId="0" applyFont="1" applyFill="1"/>
    <xf numFmtId="0" fontId="12" fillId="0" borderId="0" xfId="1" applyFont="1" applyFill="1" applyAlignment="1" applyProtection="1"/>
    <xf numFmtId="0" fontId="20" fillId="0" borderId="0" xfId="0" applyFont="1" applyFill="1"/>
    <xf numFmtId="0" fontId="2" fillId="0" borderId="0" xfId="0" applyFont="1" applyFill="1" applyAlignment="1">
      <alignment wrapText="1"/>
    </xf>
    <xf numFmtId="0" fontId="19" fillId="0" borderId="0" xfId="0" applyFont="1" applyFill="1"/>
    <xf numFmtId="0" fontId="19" fillId="0" borderId="0" xfId="0" applyFont="1" applyFill="1" applyAlignment="1">
      <alignment wrapText="1"/>
    </xf>
    <xf numFmtId="0" fontId="18" fillId="0" borderId="0" xfId="1" applyFont="1" applyFill="1" applyAlignment="1" applyProtection="1">
      <alignment wrapText="1"/>
    </xf>
    <xf numFmtId="0" fontId="11" fillId="0" borderId="0" xfId="0" applyFont="1" applyFill="1" applyAlignment="1">
      <alignment wrapText="1"/>
    </xf>
    <xf numFmtId="0" fontId="12" fillId="0" borderId="0" xfId="1" applyFont="1" applyFill="1" applyAlignment="1" applyProtection="1">
      <alignment horizontal="center" vertical="center"/>
    </xf>
    <xf numFmtId="0" fontId="11" fillId="0" borderId="0" xfId="0" applyFont="1" applyFill="1" applyAlignment="1">
      <alignment vertical="center" wrapText="1"/>
    </xf>
    <xf numFmtId="0" fontId="18" fillId="0" borderId="0" xfId="1" applyFont="1" applyFill="1" applyAlignment="1" applyProtection="1">
      <alignment horizontal="center" vertical="center"/>
    </xf>
    <xf numFmtId="0" fontId="11" fillId="0" borderId="0" xfId="1" applyFont="1" applyFill="1" applyAlignment="1" applyProtection="1">
      <alignment vertical="center" wrapText="1"/>
    </xf>
    <xf numFmtId="0" fontId="2" fillId="0" borderId="0" xfId="0" applyFont="1" applyFill="1" applyAlignment="1">
      <alignment horizontal="center" vertical="center"/>
    </xf>
    <xf numFmtId="0" fontId="1" fillId="0" borderId="0" xfId="0" applyFont="1" applyFill="1" applyAlignment="1">
      <alignment wrapText="1"/>
    </xf>
    <xf numFmtId="0" fontId="21" fillId="0" borderId="0" xfId="5" applyFont="1" applyFill="1" applyAlignment="1">
      <alignment wrapText="1"/>
    </xf>
    <xf numFmtId="0" fontId="21" fillId="0" borderId="0" xfId="6" applyFont="1" applyFill="1" applyAlignment="1">
      <alignment wrapText="1"/>
    </xf>
    <xf numFmtId="0" fontId="21" fillId="0" borderId="0" xfId="5" applyFont="1" applyFill="1" applyAlignment="1">
      <alignment horizontal="left"/>
    </xf>
    <xf numFmtId="0" fontId="11" fillId="0" borderId="0" xfId="0" applyFont="1" applyFill="1" applyAlignment="1">
      <alignment horizontal="left"/>
    </xf>
    <xf numFmtId="49" fontId="1" fillId="0" borderId="1" xfId="0" applyNumberFormat="1" applyFont="1" applyFill="1" applyBorder="1" applyAlignment="1">
      <alignment horizontal="left"/>
    </xf>
    <xf numFmtId="0" fontId="22" fillId="0" borderId="0" xfId="0" applyFont="1" applyFill="1" applyAlignment="1">
      <alignment horizontal="left"/>
    </xf>
    <xf numFmtId="0" fontId="22" fillId="0" borderId="0" xfId="0" applyFont="1" applyFill="1" applyBorder="1"/>
    <xf numFmtId="0" fontId="2" fillId="0" borderId="0" xfId="0" applyFont="1" applyFill="1" applyBorder="1"/>
    <xf numFmtId="49" fontId="1" fillId="0" borderId="0" xfId="0" applyNumberFormat="1" applyFont="1" applyFill="1" applyBorder="1" applyAlignment="1">
      <alignment horizontal="right"/>
    </xf>
    <xf numFmtId="49" fontId="1" fillId="0" borderId="0" xfId="0" applyNumberFormat="1" applyFont="1" applyFill="1" applyBorder="1" applyAlignment="1">
      <alignment horizontal="right" wrapText="1"/>
    </xf>
    <xf numFmtId="49" fontId="1" fillId="0" borderId="0" xfId="0" applyNumberFormat="1" applyFont="1" applyFill="1" applyBorder="1" applyAlignment="1">
      <alignment horizontal="left" wrapText="1"/>
    </xf>
    <xf numFmtId="0" fontId="1" fillId="0" borderId="0" xfId="0" applyFont="1" applyFill="1" applyBorder="1" applyAlignment="1">
      <alignment horizontal="left" wrapText="1"/>
    </xf>
    <xf numFmtId="0" fontId="21" fillId="0" borderId="0" xfId="5" applyFont="1" applyFill="1" applyBorder="1"/>
    <xf numFmtId="0" fontId="12" fillId="0" borderId="0" xfId="1" applyFont="1" applyFill="1" applyBorder="1" applyAlignment="1" applyProtection="1">
      <alignment vertical="top"/>
    </xf>
    <xf numFmtId="0" fontId="1" fillId="0" borderId="0" xfId="0" applyFont="1" applyFill="1" applyBorder="1" applyAlignment="1">
      <alignment vertical="center"/>
    </xf>
    <xf numFmtId="0" fontId="1" fillId="0" borderId="0" xfId="0" applyFont="1" applyFill="1" applyBorder="1"/>
    <xf numFmtId="0" fontId="2" fillId="0" borderId="0" xfId="0" applyFont="1" applyFill="1" applyBorder="1" applyAlignment="1">
      <alignment horizontal="left" wrapText="1"/>
    </xf>
    <xf numFmtId="3" fontId="1" fillId="0" borderId="0" xfId="0" applyNumberFormat="1" applyFont="1" applyFill="1" applyBorder="1" applyAlignment="1">
      <alignment wrapText="1"/>
    </xf>
    <xf numFmtId="49" fontId="2" fillId="0" borderId="0" xfId="0" applyNumberFormat="1" applyFont="1" applyFill="1" applyBorder="1" applyAlignment="1">
      <alignment horizontal="left"/>
    </xf>
    <xf numFmtId="0" fontId="2" fillId="0" borderId="0" xfId="0" applyFont="1" applyFill="1" applyBorder="1" applyAlignment="1">
      <alignment horizontal="left"/>
    </xf>
    <xf numFmtId="15" fontId="2" fillId="0" borderId="0" xfId="0" applyNumberFormat="1" applyFont="1" applyFill="1" applyBorder="1" applyAlignment="1">
      <alignment horizontal="left"/>
    </xf>
    <xf numFmtId="3" fontId="2" fillId="0" borderId="0" xfId="9" applyNumberFormat="1" applyFont="1" applyFill="1" applyBorder="1" applyAlignment="1"/>
    <xf numFmtId="3" fontId="2" fillId="0" borderId="0" xfId="0" applyNumberFormat="1" applyFont="1" applyFill="1" applyBorder="1" applyAlignment="1">
      <alignment horizontal="right"/>
    </xf>
    <xf numFmtId="0" fontId="2" fillId="0" borderId="0" xfId="0" applyFont="1" applyFill="1" applyBorder="1" applyAlignment="1">
      <alignment horizontal="right"/>
    </xf>
    <xf numFmtId="3" fontId="2" fillId="0" borderId="0" xfId="2" applyNumberFormat="1" applyFont="1" applyFill="1" applyBorder="1" applyAlignment="1">
      <alignment horizontal="right"/>
    </xf>
    <xf numFmtId="3" fontId="2" fillId="0" borderId="0" xfId="2" applyNumberFormat="1" applyFont="1" applyFill="1" applyBorder="1" applyAlignment="1"/>
    <xf numFmtId="3" fontId="2" fillId="0" borderId="0" xfId="0" applyNumberFormat="1" applyFont="1" applyFill="1" applyBorder="1" applyAlignment="1"/>
    <xf numFmtId="49" fontId="2" fillId="0" borderId="0" xfId="0" applyNumberFormat="1" applyFont="1" applyFill="1" applyBorder="1"/>
    <xf numFmtId="3" fontId="2" fillId="0" borderId="0" xfId="0" applyNumberFormat="1" applyFont="1" applyFill="1" applyBorder="1"/>
    <xf numFmtId="0" fontId="1" fillId="0" borderId="0" xfId="0" applyFont="1" applyFill="1" applyBorder="1" applyAlignment="1">
      <alignment horizontal="right" wrapText="1"/>
    </xf>
    <xf numFmtId="1" fontId="2" fillId="0" borderId="0" xfId="0" applyNumberFormat="1" applyFont="1" applyFill="1" applyBorder="1" applyAlignment="1">
      <alignment horizontal="right"/>
    </xf>
    <xf numFmtId="3" fontId="2" fillId="0" borderId="0" xfId="0" applyNumberFormat="1" applyFont="1" applyFill="1"/>
    <xf numFmtId="1" fontId="2" fillId="0" borderId="2" xfId="0" applyNumberFormat="1" applyFont="1" applyFill="1" applyBorder="1" applyAlignment="1">
      <alignment horizontal="right"/>
    </xf>
    <xf numFmtId="3" fontId="2" fillId="0" borderId="4" xfId="9" applyNumberFormat="1" applyFont="1" applyFill="1" applyBorder="1" applyAlignment="1"/>
    <xf numFmtId="3" fontId="2" fillId="0" borderId="2" xfId="9" applyNumberFormat="1" applyFont="1" applyFill="1" applyBorder="1" applyAlignment="1"/>
    <xf numFmtId="3" fontId="2" fillId="0" borderId="2" xfId="2" applyNumberFormat="1" applyFont="1" applyFill="1" applyBorder="1" applyAlignment="1"/>
    <xf numFmtId="3" fontId="2" fillId="0" borderId="2" xfId="0" applyNumberFormat="1" applyFont="1" applyFill="1" applyBorder="1" applyAlignment="1"/>
    <xf numFmtId="49" fontId="2" fillId="0" borderId="0" xfId="0" applyNumberFormat="1" applyFont="1" applyFill="1" applyAlignment="1">
      <alignment horizontal="right"/>
    </xf>
    <xf numFmtId="0" fontId="22" fillId="0" borderId="0" xfId="0" applyFont="1" applyFill="1" applyAlignment="1">
      <alignment horizontal="right"/>
    </xf>
    <xf numFmtId="2" fontId="17" fillId="0" borderId="0" xfId="10" applyNumberFormat="1" applyFont="1" applyFill="1" applyBorder="1" applyAlignment="1">
      <alignment horizontal="right"/>
    </xf>
    <xf numFmtId="2" fontId="2" fillId="0" borderId="0" xfId="0" applyNumberFormat="1" applyFont="1" applyFill="1" applyAlignment="1">
      <alignment horizontal="right"/>
    </xf>
    <xf numFmtId="4" fontId="17" fillId="0" borderId="0" xfId="10" applyNumberFormat="1" applyFont="1" applyFill="1" applyBorder="1" applyAlignment="1">
      <alignment horizontal="right"/>
    </xf>
    <xf numFmtId="3" fontId="1" fillId="0" borderId="1" xfId="0" applyNumberFormat="1" applyFont="1" applyFill="1" applyBorder="1" applyAlignment="1">
      <alignment horizontal="right" wrapText="1"/>
    </xf>
    <xf numFmtId="3" fontId="22" fillId="0" borderId="0" xfId="0" applyNumberFormat="1" applyFont="1" applyFill="1"/>
    <xf numFmtId="0" fontId="22" fillId="0" borderId="0" xfId="0" applyFont="1" applyFill="1" applyAlignment="1">
      <alignment wrapText="1"/>
    </xf>
    <xf numFmtId="0" fontId="23" fillId="0" borderId="0" xfId="0" applyFont="1" applyFill="1"/>
    <xf numFmtId="0" fontId="24" fillId="0" borderId="6" xfId="0" applyFont="1" applyFill="1" applyBorder="1"/>
    <xf numFmtId="0" fontId="24" fillId="0" borderId="7" xfId="0" applyFont="1" applyFill="1" applyBorder="1" applyAlignment="1">
      <alignment horizontal="left"/>
    </xf>
    <xf numFmtId="0" fontId="24" fillId="0" borderId="8" xfId="0" applyFont="1" applyFill="1" applyBorder="1" applyAlignment="1">
      <alignment horizontal="left"/>
    </xf>
    <xf numFmtId="3" fontId="24" fillId="0" borderId="6" xfId="0" applyNumberFormat="1" applyFont="1" applyFill="1" applyBorder="1" applyAlignment="1"/>
    <xf numFmtId="3" fontId="24" fillId="0" borderId="7" xfId="0" applyNumberFormat="1" applyFont="1" applyFill="1" applyBorder="1"/>
    <xf numFmtId="3" fontId="24" fillId="0" borderId="7" xfId="0" applyNumberFormat="1" applyFont="1" applyFill="1" applyBorder="1" applyAlignment="1">
      <alignment horizontal="right"/>
    </xf>
    <xf numFmtId="3" fontId="24" fillId="0" borderId="8" xfId="0" applyNumberFormat="1" applyFont="1" applyFill="1" applyBorder="1"/>
  </cellXfs>
  <cellStyles count="11">
    <cellStyle name="Comma 3" xfId="9"/>
    <cellStyle name="Heading 1 2" xfId="5"/>
    <cellStyle name="Heading 2 2" xfId="6"/>
    <cellStyle name="Hyperlink" xfId="1" builtinId="8"/>
    <cellStyle name="Normal" xfId="0" builtinId="0"/>
    <cellStyle name="Normal 2" xfId="2"/>
    <cellStyle name="Normal 2 2" xfId="3"/>
    <cellStyle name="Normal 2 3" xfId="7"/>
    <cellStyle name="Normal 3" xfId="4"/>
    <cellStyle name="Normal 6" xfId="10"/>
    <cellStyle name="Paragraph Han" xfId="8"/>
  </cellStyles>
  <dxfs count="408">
    <dxf>
      <font>
        <b val="0"/>
        <i val="0"/>
        <strike val="0"/>
        <condense val="0"/>
        <extend val="0"/>
        <outline val="0"/>
        <shadow val="0"/>
        <u val="none"/>
        <vertAlign val="baseline"/>
        <sz val="12"/>
        <color auto="1"/>
        <name val="Arial"/>
        <scheme val="none"/>
      </font>
      <numFmt numFmtId="2" formatCode="0.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bottom" textRotation="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bottom" textRotation="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auto="1"/>
        </patternFill>
      </fill>
    </dxf>
    <dxf>
      <font>
        <b val="0"/>
        <i val="0"/>
        <strike val="0"/>
        <condense val="0"/>
        <extend val="0"/>
        <outline val="0"/>
        <shadow val="0"/>
        <u val="none"/>
        <vertAlign val="baseline"/>
        <sz val="12"/>
        <color auto="1"/>
        <name val="Arial"/>
        <scheme val="none"/>
      </font>
      <fill>
        <patternFill patternType="none">
          <fgColor indexed="64"/>
          <bgColor auto="1"/>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m/d/yyyy"/>
      <fill>
        <patternFill patternType="none">
          <fgColor indexed="64"/>
          <bgColor auto="1"/>
        </patternFill>
      </fill>
      <alignment horizontal="left" textRotation="0" wrapText="0" indent="0" justifyLastLine="0" shrinkToFit="0" readingOrder="0"/>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30" formatCode="@"/>
      <fill>
        <patternFill patternType="none">
          <fgColor indexed="64"/>
          <bgColor auto="1"/>
        </patternFill>
      </fill>
    </dxf>
    <dxf>
      <border outline="0">
        <bottom style="medium">
          <color indexed="64"/>
        </bottom>
      </border>
    </dxf>
    <dxf>
      <font>
        <b/>
        <i val="0"/>
        <strike val="0"/>
        <condense val="0"/>
        <extend val="0"/>
        <outline val="0"/>
        <shadow val="0"/>
        <u val="none"/>
        <vertAlign val="baseline"/>
        <sz val="12"/>
        <color auto="1"/>
        <name val="Arial"/>
        <scheme val="none"/>
      </font>
      <numFmt numFmtId="30" formatCode="@"/>
      <fill>
        <patternFill patternType="none">
          <fgColor indexed="64"/>
          <bgColor auto="1"/>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scheme val="none"/>
      </font>
      <numFmt numFmtId="3" formatCode="#,##0"/>
      <fill>
        <patternFill patternType="none">
          <fgColor indexed="64"/>
          <bgColor indexed="65"/>
        </patternFill>
      </fill>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i val="0"/>
        <strike val="0"/>
        <condense val="0"/>
        <extend val="0"/>
        <outline val="0"/>
        <shadow val="0"/>
        <u val="none"/>
        <vertAlign val="baseline"/>
        <sz val="12"/>
        <color auto="1"/>
        <name val="Arial"/>
        <scheme val="none"/>
      </font>
      <numFmt numFmtId="3" formatCode="#,##0"/>
      <fill>
        <patternFill patternType="none">
          <fgColor indexed="64"/>
          <bgColor indexed="65"/>
        </patternFill>
      </fill>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indent="0" justifyLastLine="0" shrinkToFit="0" readingOrder="0"/>
    </dxf>
    <dxf>
      <font>
        <b/>
        <i val="0"/>
        <strike val="0"/>
        <condense val="0"/>
        <extend val="0"/>
        <outline val="0"/>
        <shadow val="0"/>
        <u val="none"/>
        <vertAlign val="baseline"/>
        <sz val="12"/>
        <color auto="1"/>
        <name val="Arial"/>
        <scheme val="none"/>
      </font>
      <numFmt numFmtId="3" formatCode="#,##0"/>
      <fill>
        <patternFill patternType="none">
          <fgColor indexed="64"/>
          <bgColor indexed="65"/>
        </patternFill>
      </fill>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dxf>
    <dxf>
      <font>
        <b/>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general" vertical="bottom" textRotation="0" wrapText="0" indent="0" justifyLastLine="0" shrinkToFit="0" readingOrder="0"/>
      <border diagonalUp="0" diagonalDown="0" outline="0">
        <left style="thin">
          <color indexed="64"/>
        </left>
        <right/>
        <top/>
        <bottom/>
      </border>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166" formatCode="d\-mmm\-yy"/>
      <fill>
        <patternFill patternType="none">
          <fgColor indexed="64"/>
          <bgColor auto="1"/>
        </patternFill>
      </fill>
      <alignment horizontal="left" vertical="bottom" textRotation="0" wrapText="0" indent="0" justifyLastLine="0" shrinkToFit="0" readingOrder="0"/>
      <border outline="0">
        <right style="thin">
          <color indexed="64"/>
        </right>
      </border>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left" vertical="bottom" textRotation="0" wrapText="0" indent="0" justifyLastLine="0" shrinkToFit="0" readingOrder="0"/>
    </dxf>
    <dxf>
      <font>
        <b/>
        <i val="0"/>
        <strike val="0"/>
        <condense val="0"/>
        <extend val="0"/>
        <outline val="0"/>
        <shadow val="0"/>
        <u val="none"/>
        <vertAlign val="baseline"/>
        <sz val="12"/>
        <color auto="1"/>
        <name val="Arial"/>
        <scheme val="none"/>
      </font>
      <fill>
        <patternFill patternType="none">
          <fgColor indexed="64"/>
          <bgColor indexed="65"/>
        </patternFill>
      </fill>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30" formatCode="@"/>
      <fill>
        <patternFill patternType="none">
          <fgColor indexed="64"/>
          <bgColor auto="1"/>
        </patternFill>
      </fill>
    </dxf>
    <dxf>
      <border>
        <top style="thin">
          <color indexed="64"/>
        </top>
      </border>
    </dxf>
    <dxf>
      <font>
        <b/>
      </font>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30" formatCode="@"/>
      <fill>
        <patternFill patternType="none">
          <fgColor indexed="64"/>
          <bgColor auto="1"/>
        </patternFill>
      </fill>
    </dxf>
    <dxf>
      <border outline="0">
        <bottom style="medium">
          <color indexed="64"/>
        </bottom>
      </border>
    </dxf>
    <dxf>
      <font>
        <b/>
        <i val="0"/>
        <strike val="0"/>
        <condense val="0"/>
        <extend val="0"/>
        <outline val="0"/>
        <shadow val="0"/>
        <u val="none"/>
        <vertAlign val="baseline"/>
        <sz val="12"/>
        <color auto="1"/>
        <name val="Arial"/>
        <scheme val="none"/>
      </font>
      <numFmt numFmtId="30" formatCode="@"/>
      <fill>
        <patternFill patternType="none">
          <fgColor indexed="64"/>
          <bgColor auto="1"/>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auto="1"/>
        <name val="Arial"/>
        <scheme val="none"/>
      </font>
      <numFmt numFmtId="166" formatCode="d\-mmm\-yy"/>
      <fill>
        <patternFill patternType="none">
          <bgColor auto="1"/>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bgColor auto="1"/>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0" formatCode="@"/>
      <fill>
        <patternFill patternType="none">
          <bgColor auto="1"/>
        </patternFill>
      </fill>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30" formatCode="@"/>
      <fill>
        <patternFill patternType="none">
          <bgColor auto="1"/>
        </patternFill>
      </fill>
    </dxf>
    <dxf>
      <border outline="0">
        <bottom style="medium">
          <color indexed="64"/>
        </bottom>
      </border>
    </dxf>
    <dxf>
      <font>
        <b/>
        <i val="0"/>
        <strike val="0"/>
        <condense val="0"/>
        <extend val="0"/>
        <outline val="0"/>
        <shadow val="0"/>
        <u val="none"/>
        <vertAlign val="baseline"/>
        <sz val="12"/>
        <color auto="1"/>
        <name val="Arial"/>
        <scheme val="none"/>
      </font>
      <numFmt numFmtId="30" formatCode="@"/>
      <fill>
        <patternFill patternType="none">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auto="1"/>
        <name val="Arial"/>
        <scheme val="none"/>
      </font>
      <numFmt numFmtId="166" formatCode="d\-mmm\-yy"/>
      <fill>
        <patternFill patternType="none">
          <bgColor auto="1"/>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bgColor auto="1"/>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0" formatCode="@"/>
      <fill>
        <patternFill patternType="none">
          <bgColor auto="1"/>
        </patternFill>
      </fill>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30" formatCode="@"/>
      <fill>
        <patternFill patternType="none">
          <bgColor auto="1"/>
        </patternFill>
      </fill>
    </dxf>
    <dxf>
      <border outline="0">
        <bottom style="medium">
          <color indexed="64"/>
        </bottom>
      </border>
    </dxf>
    <dxf>
      <font>
        <b/>
        <i val="0"/>
        <strike val="0"/>
        <condense val="0"/>
        <extend val="0"/>
        <outline val="0"/>
        <shadow val="0"/>
        <u val="none"/>
        <vertAlign val="baseline"/>
        <sz val="12"/>
        <color auto="1"/>
        <name val="Arial"/>
        <scheme val="none"/>
      </font>
      <numFmt numFmtId="30" formatCode="@"/>
      <fill>
        <patternFill patternType="none">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auto="1"/>
        <name val="Arial"/>
        <scheme val="none"/>
      </font>
      <numFmt numFmtId="166" formatCode="d\-mmm\-yy"/>
      <fill>
        <patternFill patternType="none">
          <bgColor auto="1"/>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bgColor auto="1"/>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0" formatCode="@"/>
      <fill>
        <patternFill patternType="none">
          <bgColor auto="1"/>
        </patternFill>
      </fill>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30" formatCode="@"/>
      <fill>
        <patternFill patternType="none">
          <bgColor auto="1"/>
        </patternFill>
      </fill>
    </dxf>
    <dxf>
      <border outline="0">
        <bottom style="medium">
          <color indexed="64"/>
        </bottom>
      </border>
    </dxf>
    <dxf>
      <font>
        <b/>
        <i val="0"/>
        <strike val="0"/>
        <condense val="0"/>
        <extend val="0"/>
        <outline val="0"/>
        <shadow val="0"/>
        <u val="none"/>
        <vertAlign val="baseline"/>
        <sz val="12"/>
        <color auto="1"/>
        <name val="Arial"/>
        <scheme val="none"/>
      </font>
      <numFmt numFmtId="30" formatCode="@"/>
      <fill>
        <patternFill patternType="none">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auto="1"/>
        <name val="Arial"/>
        <scheme val="none"/>
      </font>
      <numFmt numFmtId="166" formatCode="d\-mmm\-yy"/>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bgColor auto="1"/>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0" formatCode="@"/>
      <fill>
        <patternFill patternType="none">
          <bgColor auto="1"/>
        </patternFill>
      </fill>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30" formatCode="@"/>
      <fill>
        <patternFill patternType="none">
          <bgColor auto="1"/>
        </patternFill>
      </fill>
    </dxf>
    <dxf>
      <border outline="0">
        <bottom style="medium">
          <color indexed="64"/>
        </bottom>
      </border>
    </dxf>
    <dxf>
      <font>
        <b/>
        <i val="0"/>
        <strike val="0"/>
        <condense val="0"/>
        <extend val="0"/>
        <outline val="0"/>
        <shadow val="0"/>
        <u val="none"/>
        <vertAlign val="baseline"/>
        <sz val="12"/>
        <color auto="1"/>
        <name val="Arial"/>
        <scheme val="none"/>
      </font>
      <numFmt numFmtId="30" formatCode="@"/>
      <fill>
        <patternFill patternType="none">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bgColor auto="1"/>
        </patternFill>
      </fill>
    </dxf>
    <dxf>
      <font>
        <b val="0"/>
        <i val="0"/>
        <strike val="0"/>
        <condense val="0"/>
        <extend val="0"/>
        <outline val="0"/>
        <shadow val="0"/>
        <u val="none"/>
        <vertAlign val="baseline"/>
        <sz val="12"/>
        <color auto="1"/>
        <name val="Arial"/>
        <scheme val="none"/>
      </font>
      <numFmt numFmtId="3" formatCode="#,##0"/>
      <fill>
        <patternFill patternType="none">
          <bgColor auto="1"/>
        </patternFill>
      </fill>
    </dxf>
    <dxf>
      <font>
        <b val="0"/>
        <i val="0"/>
        <strike val="0"/>
        <condense val="0"/>
        <extend val="0"/>
        <outline val="0"/>
        <shadow val="0"/>
        <u val="none"/>
        <vertAlign val="baseline"/>
        <sz val="12"/>
        <color auto="1"/>
        <name val="Arial"/>
        <scheme val="none"/>
      </font>
      <numFmt numFmtId="3" formatCode="#,##0"/>
      <fill>
        <patternFill patternType="none">
          <bgColor auto="1"/>
        </patternFill>
      </fill>
    </dxf>
    <dxf>
      <font>
        <b val="0"/>
        <i val="0"/>
        <strike val="0"/>
        <condense val="0"/>
        <extend val="0"/>
        <outline val="0"/>
        <shadow val="0"/>
        <u val="none"/>
        <vertAlign val="baseline"/>
        <sz val="12"/>
        <color auto="1"/>
        <name val="Arial"/>
        <scheme val="none"/>
      </font>
      <numFmt numFmtId="3" formatCode="#,##0"/>
      <fill>
        <patternFill patternType="none">
          <bgColor auto="1"/>
        </patternFill>
      </fill>
    </dxf>
    <dxf>
      <font>
        <b val="0"/>
        <i val="0"/>
        <strike val="0"/>
        <condense val="0"/>
        <extend val="0"/>
        <outline val="0"/>
        <shadow val="0"/>
        <u val="none"/>
        <vertAlign val="baseline"/>
        <sz val="12"/>
        <color auto="1"/>
        <name val="Arial"/>
        <scheme val="none"/>
      </font>
      <numFmt numFmtId="3" formatCode="#,##0"/>
      <fill>
        <patternFill patternType="none">
          <bgColor auto="1"/>
        </patternFill>
      </fill>
    </dxf>
    <dxf>
      <font>
        <b val="0"/>
        <i val="0"/>
        <strike val="0"/>
        <condense val="0"/>
        <extend val="0"/>
        <outline val="0"/>
        <shadow val="0"/>
        <u val="none"/>
        <vertAlign val="baseline"/>
        <sz val="12"/>
        <color auto="1"/>
        <name val="Arial"/>
        <scheme val="none"/>
      </font>
      <numFmt numFmtId="3" formatCode="#,##0"/>
      <fill>
        <patternFill patternType="none">
          <bgColor auto="1"/>
        </patternFill>
      </fill>
    </dxf>
    <dxf>
      <font>
        <b val="0"/>
        <i val="0"/>
        <strike val="0"/>
        <condense val="0"/>
        <extend val="0"/>
        <outline val="0"/>
        <shadow val="0"/>
        <u val="none"/>
        <vertAlign val="baseline"/>
        <sz val="12"/>
        <color auto="1"/>
        <name val="Arial"/>
        <scheme val="none"/>
      </font>
      <numFmt numFmtId="3" formatCode="#,##0"/>
      <fill>
        <patternFill patternType="none">
          <bgColor auto="1"/>
        </patternFill>
      </fill>
    </dxf>
    <dxf>
      <font>
        <b val="0"/>
        <i val="0"/>
        <strike val="0"/>
        <condense val="0"/>
        <extend val="0"/>
        <outline val="0"/>
        <shadow val="0"/>
        <u val="none"/>
        <vertAlign val="baseline"/>
        <sz val="12"/>
        <color auto="1"/>
        <name val="Arial"/>
        <scheme val="none"/>
      </font>
      <numFmt numFmtId="3" formatCode="#,##0"/>
      <fill>
        <patternFill patternType="none">
          <bgColor auto="1"/>
        </patternFill>
      </fill>
    </dxf>
    <dxf>
      <font>
        <b val="0"/>
        <i val="0"/>
        <strike val="0"/>
        <condense val="0"/>
        <extend val="0"/>
        <outline val="0"/>
        <shadow val="0"/>
        <u val="none"/>
        <vertAlign val="baseline"/>
        <sz val="12"/>
        <color auto="1"/>
        <name val="Arial"/>
        <scheme val="none"/>
      </font>
      <numFmt numFmtId="3" formatCode="#,##0"/>
      <fill>
        <patternFill patternType="none">
          <bgColor auto="1"/>
        </patternFill>
      </fill>
      <alignment horizontal="general"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auto="1"/>
        <name val="Arial"/>
        <scheme val="none"/>
      </font>
      <numFmt numFmtId="166" formatCode="d\-mmm\-yy"/>
      <fill>
        <patternFill patternType="none">
          <bgColor auto="1"/>
        </patternFill>
      </fill>
      <alignment horizontal="left" vertical="bottom" textRotation="0" wrapText="0" indent="0" justifyLastLine="0" shrinkToFit="0" readingOrder="0"/>
      <border outline="0">
        <right style="thin">
          <color indexed="64"/>
        </right>
      </border>
    </dxf>
    <dxf>
      <font>
        <b val="0"/>
        <i val="0"/>
        <strike val="0"/>
        <condense val="0"/>
        <extend val="0"/>
        <outline val="0"/>
        <shadow val="0"/>
        <u val="none"/>
        <vertAlign val="baseline"/>
        <sz val="12"/>
        <color auto="1"/>
        <name val="Arial"/>
        <scheme val="none"/>
      </font>
      <fill>
        <patternFill patternType="none">
          <bgColor auto="1"/>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0" formatCode="@"/>
      <fill>
        <patternFill patternType="none">
          <bgColor auto="1"/>
        </patternFill>
      </fill>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30" formatCode="@"/>
      <fill>
        <patternFill patternType="none">
          <bgColor auto="1"/>
        </patternFill>
      </fill>
    </dxf>
    <dxf>
      <border outline="0">
        <bottom style="medium">
          <color indexed="64"/>
        </bottom>
      </border>
    </dxf>
    <dxf>
      <font>
        <b/>
        <i val="0"/>
        <strike val="0"/>
        <condense val="0"/>
        <extend val="0"/>
        <outline val="0"/>
        <shadow val="0"/>
        <u val="none"/>
        <vertAlign val="baseline"/>
        <sz val="12"/>
        <color auto="1"/>
        <name val="Arial"/>
        <scheme val="none"/>
      </font>
      <numFmt numFmtId="30" formatCode="@"/>
      <fill>
        <patternFill patternType="none">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auto="1"/>
        </patternFill>
      </fill>
    </dxf>
    <dxf>
      <font>
        <b val="0"/>
        <i val="0"/>
        <strike val="0"/>
        <condense val="0"/>
        <extend val="0"/>
        <outline val="0"/>
        <shadow val="0"/>
        <u val="none"/>
        <vertAlign val="baseline"/>
        <sz val="12"/>
        <color auto="1"/>
        <name val="Arial"/>
        <scheme val="none"/>
      </font>
      <fill>
        <patternFill patternType="none">
          <fgColor indexed="64"/>
          <bgColor auto="1"/>
        </patternFill>
      </fill>
    </dxf>
    <dxf>
      <font>
        <b val="0"/>
        <i val="0"/>
        <strike val="0"/>
        <condense val="0"/>
        <extend val="0"/>
        <outline val="0"/>
        <shadow val="0"/>
        <u val="none"/>
        <vertAlign val="baseline"/>
        <sz val="12"/>
        <color auto="1"/>
        <name val="Arial"/>
        <scheme val="none"/>
      </font>
      <fill>
        <patternFill patternType="none">
          <fgColor indexed="64"/>
          <bgColor auto="1"/>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dxf>
    <dxf>
      <font>
        <b val="0"/>
        <i val="0"/>
        <strike val="0"/>
        <condense val="0"/>
        <extend val="0"/>
        <outline val="0"/>
        <shadow val="0"/>
        <u val="none"/>
        <vertAlign val="baseline"/>
        <sz val="12"/>
        <color auto="1"/>
        <name val="Arial"/>
        <scheme val="none"/>
      </font>
      <fill>
        <patternFill patternType="none">
          <fgColor indexed="64"/>
          <bgColor auto="1"/>
        </patternFill>
      </fill>
    </dxf>
    <dxf>
      <font>
        <b val="0"/>
        <i val="0"/>
        <strike val="0"/>
        <condense val="0"/>
        <extend val="0"/>
        <outline val="0"/>
        <shadow val="0"/>
        <u val="none"/>
        <vertAlign val="baseline"/>
        <sz val="12"/>
        <color auto="1"/>
        <name val="Arial"/>
        <scheme val="none"/>
      </font>
      <fill>
        <patternFill patternType="none">
          <fgColor indexed="64"/>
          <bgColor auto="1"/>
        </patternFill>
      </fill>
    </dxf>
    <dxf>
      <font>
        <b val="0"/>
        <i val="0"/>
        <strike val="0"/>
        <condense val="0"/>
        <extend val="0"/>
        <outline val="0"/>
        <shadow val="0"/>
        <u val="none"/>
        <vertAlign val="baseline"/>
        <sz val="12"/>
        <color auto="1"/>
        <name val="Arial"/>
        <scheme val="none"/>
      </font>
      <fill>
        <patternFill patternType="none">
          <fgColor indexed="64"/>
          <bgColor auto="1"/>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general"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auto="1"/>
        <name val="Arial"/>
        <scheme val="none"/>
      </font>
      <numFmt numFmtId="166" formatCode="d\-mmm\-yy"/>
      <fill>
        <patternFill patternType="none">
          <fgColor indexed="64"/>
          <bgColor auto="1"/>
        </patternFill>
      </fill>
      <alignment horizontal="left" vertical="bottom" textRotation="0" wrapText="0" indent="0" justifyLastLine="0" shrinkToFit="0" readingOrder="0"/>
      <border outline="0">
        <right style="thin">
          <color indexed="64"/>
        </right>
      </border>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0" formatCode="@"/>
      <fill>
        <patternFill patternType="none">
          <fgColor indexed="64"/>
          <bgColor auto="1"/>
        </patternFill>
      </fill>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30" formatCode="@"/>
      <fill>
        <patternFill patternType="none">
          <fgColor indexed="64"/>
          <bgColor auto="1"/>
        </patternFill>
      </fill>
    </dxf>
    <dxf>
      <border outline="0">
        <bottom style="medium">
          <color indexed="64"/>
        </bottom>
      </border>
    </dxf>
    <dxf>
      <font>
        <b/>
        <i val="0"/>
        <strike val="0"/>
        <condense val="0"/>
        <extend val="0"/>
        <outline val="0"/>
        <shadow val="0"/>
        <u val="none"/>
        <vertAlign val="baseline"/>
        <sz val="12"/>
        <color auto="1"/>
        <name val="Arial"/>
        <scheme val="none"/>
      </font>
      <numFmt numFmtId="30" formatCode="@"/>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bottom" textRotation="0" wrapText="0" indent="0" justifyLastLine="0" shrinkToFit="0" readingOrder="0"/>
    </dxf>
    <dxf>
      <font>
        <strike val="0"/>
        <outline val="0"/>
        <shadow val="0"/>
        <u val="none"/>
        <vertAlign val="baseline"/>
        <sz val="12"/>
        <color auto="1"/>
        <name val="Arial"/>
        <scheme val="none"/>
      </font>
      <numFmt numFmtId="3" formatCode="#,##0"/>
      <fill>
        <patternFill patternType="none">
          <fgColor indexed="64"/>
          <bgColor auto="1"/>
        </patternFill>
      </fill>
      <alignment horizontal="right" vertical="bottom" textRotation="0" wrapText="0" indent="0" justifyLastLine="0" shrinkToFit="0" readingOrder="0"/>
      <border diagonalUp="0" diagonalDown="0">
        <left style="thin">
          <color indexed="64"/>
        </left>
        <right/>
        <top style="medium">
          <color auto="1"/>
        </top>
        <bottom style="medium">
          <color auto="1"/>
        </bottom>
      </border>
    </dxf>
    <dxf>
      <font>
        <b val="0"/>
        <i val="0"/>
        <strike val="0"/>
        <condense val="0"/>
        <extend val="0"/>
        <outline val="0"/>
        <shadow val="0"/>
        <u val="none"/>
        <vertAlign val="baseline"/>
        <sz val="12"/>
        <color auto="1"/>
        <name val="Arial"/>
        <scheme val="none"/>
      </font>
      <numFmt numFmtId="166" formatCode="d\-mmm\-yy"/>
      <fill>
        <patternFill patternType="none">
          <fgColor indexed="64"/>
          <bgColor auto="1"/>
        </patternFill>
      </fill>
      <alignment horizontal="left" vertical="bottom"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0" formatCode="@"/>
      <fill>
        <patternFill patternType="none">
          <fgColor indexed="64"/>
          <bgColor auto="1"/>
        </patternFill>
      </fill>
      <alignment horizontal="right" vertical="bottom" textRotation="0" wrapText="0" indent="0" justifyLastLine="0" shrinkToFit="0" readingOrder="0"/>
    </dxf>
    <dxf>
      <font>
        <strike val="0"/>
        <outline val="0"/>
        <shadow val="0"/>
        <u val="none"/>
        <vertAlign val="baseline"/>
        <sz val="12"/>
      </font>
      <fill>
        <patternFill patternType="none">
          <fgColor indexed="64"/>
          <bgColor auto="1"/>
        </patternFill>
      </fill>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right" vertical="bottom" textRotation="0" wrapText="0" indent="0" justifyLastLine="0" shrinkToFit="0" readingOrder="0"/>
    </dxf>
    <dxf>
      <border outline="0">
        <bottom style="medium">
          <color indexed="64"/>
        </bottom>
      </border>
    </dxf>
    <dxf>
      <font>
        <b/>
        <i val="0"/>
        <strike val="0"/>
        <condense val="0"/>
        <extend val="0"/>
        <outline val="0"/>
        <shadow val="0"/>
        <u val="none"/>
        <vertAlign val="baseline"/>
        <sz val="12"/>
        <color auto="1"/>
        <name val="Arial"/>
        <scheme val="none"/>
      </font>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30" formatCode="@"/>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0" formatCode="@"/>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auto="1"/>
        <name val="Arial"/>
        <scheme val="none"/>
      </font>
      <numFmt numFmtId="166" formatCode="d\-mmm\-yy"/>
      <fill>
        <patternFill patternType="none">
          <fgColor indexed="64"/>
          <bgColor auto="1"/>
        </patternFill>
      </fill>
      <alignment horizontal="left" vertical="bottom" textRotation="0" wrapText="0" indent="0" justifyLastLine="0" shrinkToFit="0" readingOrder="0"/>
      <border outline="0">
        <right style="thin">
          <color indexed="64"/>
        </right>
      </border>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0" formatCode="@"/>
      <fill>
        <patternFill patternType="none">
          <fgColor indexed="64"/>
          <bgColor auto="1"/>
        </patternFill>
      </fill>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30" formatCode="@"/>
      <fill>
        <patternFill patternType="none">
          <fgColor indexed="64"/>
          <bgColor auto="1"/>
        </patternFill>
      </fill>
    </dxf>
    <dxf>
      <border outline="0">
        <bottom style="medium">
          <color indexed="64"/>
        </bottom>
      </border>
    </dxf>
    <dxf>
      <font>
        <b/>
        <i val="0"/>
        <strike val="0"/>
        <condense val="0"/>
        <extend val="0"/>
        <outline val="0"/>
        <shadow val="0"/>
        <u val="none"/>
        <vertAlign val="baseline"/>
        <sz val="12"/>
        <color auto="1"/>
        <name val="Arial"/>
        <scheme val="none"/>
      </font>
      <numFmt numFmtId="30" formatCode="@"/>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bgColor auto="1"/>
        </patternFill>
      </fill>
    </dxf>
    <dxf>
      <font>
        <b val="0"/>
        <i val="0"/>
        <strike val="0"/>
        <condense val="0"/>
        <extend val="0"/>
        <outline val="0"/>
        <shadow val="0"/>
        <u val="none"/>
        <vertAlign val="baseline"/>
        <sz val="12"/>
        <color auto="1"/>
        <name val="Arial"/>
        <scheme val="none"/>
      </font>
      <fill>
        <patternFill patternType="none">
          <bgColor auto="1"/>
        </patternFill>
      </fill>
    </dxf>
    <dxf>
      <font>
        <b val="0"/>
        <i val="0"/>
        <strike val="0"/>
        <condense val="0"/>
        <extend val="0"/>
        <outline val="0"/>
        <shadow val="0"/>
        <u val="none"/>
        <vertAlign val="baseline"/>
        <sz val="12"/>
        <color auto="1"/>
        <name val="Arial"/>
        <scheme val="none"/>
      </font>
      <fill>
        <patternFill patternType="none">
          <bgColor auto="1"/>
        </patternFill>
      </fill>
    </dxf>
    <dxf>
      <font>
        <b val="0"/>
        <i val="0"/>
        <strike val="0"/>
        <condense val="0"/>
        <extend val="0"/>
        <outline val="0"/>
        <shadow val="0"/>
        <u val="none"/>
        <vertAlign val="baseline"/>
        <sz val="12"/>
        <color auto="1"/>
        <name val="Arial"/>
        <scheme val="none"/>
      </font>
      <fill>
        <patternFill patternType="none">
          <bgColor auto="1"/>
        </patternFill>
      </fill>
    </dxf>
    <dxf>
      <font>
        <b val="0"/>
        <i val="0"/>
        <strike val="0"/>
        <condense val="0"/>
        <extend val="0"/>
        <outline val="0"/>
        <shadow val="0"/>
        <u val="none"/>
        <vertAlign val="baseline"/>
        <sz val="12"/>
        <color auto="1"/>
        <name val="Arial"/>
        <scheme val="none"/>
      </font>
      <fill>
        <patternFill patternType="none">
          <bgColor auto="1"/>
        </patternFill>
      </fill>
    </dxf>
    <dxf>
      <font>
        <b val="0"/>
        <i val="0"/>
        <strike val="0"/>
        <condense val="0"/>
        <extend val="0"/>
        <outline val="0"/>
        <shadow val="0"/>
        <u val="none"/>
        <vertAlign val="baseline"/>
        <sz val="12"/>
        <color auto="1"/>
        <name val="Arial"/>
        <scheme val="none"/>
      </font>
      <fill>
        <patternFill patternType="none">
          <bgColor auto="1"/>
        </patternFill>
      </fill>
    </dxf>
    <dxf>
      <font>
        <b val="0"/>
        <i val="0"/>
        <strike val="0"/>
        <condense val="0"/>
        <extend val="0"/>
        <outline val="0"/>
        <shadow val="0"/>
        <u val="none"/>
        <vertAlign val="baseline"/>
        <sz val="12"/>
        <color auto="1"/>
        <name val="Arial"/>
        <scheme val="none"/>
      </font>
      <numFmt numFmtId="3" formatCode="#,##0"/>
      <fill>
        <patternFill patternType="none">
          <bgColor auto="1"/>
        </patternFill>
      </fill>
    </dxf>
    <dxf>
      <font>
        <b val="0"/>
        <i val="0"/>
        <strike val="0"/>
        <condense val="0"/>
        <extend val="0"/>
        <outline val="0"/>
        <shadow val="0"/>
        <u val="none"/>
        <vertAlign val="baseline"/>
        <sz val="12"/>
        <color auto="1"/>
        <name val="Arial"/>
        <scheme val="none"/>
      </font>
      <numFmt numFmtId="3" formatCode="#,##0"/>
      <fill>
        <patternFill patternType="none">
          <bgColor auto="1"/>
        </patternFill>
      </fill>
      <alignment horizontal="left" vertical="bottom" textRotation="0" wrapText="0" indent="0" justifyLastLine="0" shrinkToFit="0" readingOrder="0"/>
      <border diagonalUp="0" diagonalDown="0">
        <left style="thin">
          <color indexed="64"/>
        </left>
        <right/>
        <top/>
        <bottom/>
      </border>
    </dxf>
    <dxf>
      <font>
        <b val="0"/>
        <i val="0"/>
        <strike val="0"/>
        <condense val="0"/>
        <extend val="0"/>
        <outline val="0"/>
        <shadow val="0"/>
        <u val="none"/>
        <vertAlign val="baseline"/>
        <sz val="12"/>
        <color auto="1"/>
        <name val="Arial"/>
        <scheme val="none"/>
      </font>
      <numFmt numFmtId="166" formatCode="d\-mmm\-yy"/>
      <fill>
        <patternFill patternType="none">
          <bgColor auto="1"/>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bgColor auto="1"/>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0" formatCode="@"/>
      <fill>
        <patternFill patternType="none">
          <bgColor auto="1"/>
        </patternFill>
      </fill>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30" formatCode="@"/>
      <fill>
        <patternFill patternType="none">
          <bgColor auto="1"/>
        </patternFill>
      </fill>
    </dxf>
    <dxf>
      <border outline="0">
        <bottom style="medium">
          <color indexed="64"/>
        </bottom>
      </border>
    </dxf>
    <dxf>
      <font>
        <b/>
        <i val="0"/>
        <strike val="0"/>
        <condense val="0"/>
        <extend val="0"/>
        <outline val="0"/>
        <shadow val="0"/>
        <u val="none"/>
        <vertAlign val="baseline"/>
        <sz val="12"/>
        <color auto="1"/>
        <name val="Arial"/>
        <scheme val="none"/>
      </font>
      <numFmt numFmtId="30" formatCode="@"/>
      <fill>
        <patternFill patternType="none">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fill>
        <patternFill patternType="none">
          <bgColor auto="1"/>
        </patternFill>
      </fill>
    </dxf>
    <dxf>
      <font>
        <b val="0"/>
        <i val="0"/>
        <strike val="0"/>
        <condense val="0"/>
        <extend val="0"/>
        <outline val="0"/>
        <shadow val="0"/>
        <u val="none"/>
        <vertAlign val="baseline"/>
        <sz val="12"/>
        <color auto="1"/>
        <name val="Arial"/>
        <scheme val="none"/>
      </font>
      <fill>
        <patternFill patternType="none">
          <bgColor auto="1"/>
        </patternFill>
      </fill>
    </dxf>
    <dxf>
      <font>
        <b val="0"/>
        <i val="0"/>
        <strike val="0"/>
        <condense val="0"/>
        <extend val="0"/>
        <outline val="0"/>
        <shadow val="0"/>
        <u val="none"/>
        <vertAlign val="baseline"/>
        <sz val="12"/>
        <color auto="1"/>
        <name val="Arial"/>
        <scheme val="none"/>
      </font>
      <fill>
        <patternFill patternType="none">
          <bgColor auto="1"/>
        </patternFill>
      </fill>
    </dxf>
    <dxf>
      <font>
        <b val="0"/>
        <i val="0"/>
        <strike val="0"/>
        <condense val="0"/>
        <extend val="0"/>
        <outline val="0"/>
        <shadow val="0"/>
        <u val="none"/>
        <vertAlign val="baseline"/>
        <sz val="12"/>
        <color auto="1"/>
        <name val="Arial"/>
        <scheme val="none"/>
      </font>
      <fill>
        <patternFill patternType="none">
          <bgColor auto="1"/>
        </patternFill>
      </fill>
    </dxf>
    <dxf>
      <font>
        <b val="0"/>
        <i val="0"/>
        <strike val="0"/>
        <condense val="0"/>
        <extend val="0"/>
        <outline val="0"/>
        <shadow val="0"/>
        <u val="none"/>
        <vertAlign val="baseline"/>
        <sz val="12"/>
        <color auto="1"/>
        <name val="Arial"/>
        <scheme val="none"/>
      </font>
      <fill>
        <patternFill patternType="none">
          <bgColor auto="1"/>
        </patternFill>
      </fill>
    </dxf>
    <dxf>
      <font>
        <b val="0"/>
        <i val="0"/>
        <strike val="0"/>
        <condense val="0"/>
        <extend val="0"/>
        <outline val="0"/>
        <shadow val="0"/>
        <u val="none"/>
        <vertAlign val="baseline"/>
        <sz val="12"/>
        <color auto="1"/>
        <name val="Arial"/>
        <scheme val="none"/>
      </font>
      <fill>
        <patternFill patternType="none">
          <bgColor auto="1"/>
        </patternFill>
      </fill>
    </dxf>
    <dxf>
      <font>
        <b val="0"/>
        <i val="0"/>
        <strike val="0"/>
        <condense val="0"/>
        <extend val="0"/>
        <outline val="0"/>
        <shadow val="0"/>
        <u val="none"/>
        <vertAlign val="baseline"/>
        <sz val="12"/>
        <color auto="1"/>
        <name val="Arial"/>
        <scheme val="none"/>
      </font>
      <numFmt numFmtId="3" formatCode="#,##0"/>
      <fill>
        <patternFill patternType="none">
          <bgColor auto="1"/>
        </patternFill>
      </fill>
    </dxf>
    <dxf>
      <font>
        <b val="0"/>
        <i val="0"/>
        <strike val="0"/>
        <condense val="0"/>
        <extend val="0"/>
        <outline val="0"/>
        <shadow val="0"/>
        <u val="none"/>
        <vertAlign val="baseline"/>
        <sz val="12"/>
        <color auto="1"/>
        <name val="Arial"/>
        <scheme val="none"/>
      </font>
      <numFmt numFmtId="3" formatCode="#,##0"/>
      <fill>
        <patternFill patternType="none">
          <bgColor auto="1"/>
        </patternFill>
      </fill>
      <alignment horizontal="left" vertical="bottom" textRotation="0" wrapText="0" indent="0" justifyLastLine="0" shrinkToFit="0" readingOrder="0"/>
      <border diagonalUp="0" diagonalDown="0">
        <left style="thin">
          <color indexed="64"/>
        </left>
        <right/>
        <top/>
        <bottom/>
      </border>
    </dxf>
    <dxf>
      <font>
        <b val="0"/>
        <i val="0"/>
        <strike val="0"/>
        <condense val="0"/>
        <extend val="0"/>
        <outline val="0"/>
        <shadow val="0"/>
        <u val="none"/>
        <vertAlign val="baseline"/>
        <sz val="12"/>
        <color auto="1"/>
        <name val="Arial"/>
        <scheme val="none"/>
      </font>
      <numFmt numFmtId="166" formatCode="d\-mmm\-yy"/>
      <fill>
        <patternFill patternType="none">
          <bgColor auto="1"/>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bgColor auto="1"/>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0" formatCode="@"/>
      <fill>
        <patternFill patternType="none">
          <bgColor auto="1"/>
        </patternFill>
      </fill>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30" formatCode="@"/>
      <fill>
        <patternFill patternType="none">
          <bgColor auto="1"/>
        </patternFill>
      </fill>
    </dxf>
    <dxf>
      <border outline="0">
        <bottom style="medium">
          <color indexed="64"/>
        </bottom>
      </border>
    </dxf>
    <dxf>
      <font>
        <b/>
        <i val="0"/>
        <strike val="0"/>
        <condense val="0"/>
        <extend val="0"/>
        <outline val="0"/>
        <shadow val="0"/>
        <u val="none"/>
        <vertAlign val="baseline"/>
        <sz val="12"/>
        <color auto="1"/>
        <name val="Arial"/>
        <scheme val="none"/>
      </font>
      <numFmt numFmtId="30" formatCode="@"/>
      <fill>
        <patternFill patternType="none">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fill>
        <patternFill patternType="none">
          <bgColor auto="1"/>
        </patternFill>
      </fill>
    </dxf>
    <dxf>
      <font>
        <b val="0"/>
        <i val="0"/>
        <strike val="0"/>
        <condense val="0"/>
        <extend val="0"/>
        <outline val="0"/>
        <shadow val="0"/>
        <u val="none"/>
        <vertAlign val="baseline"/>
        <sz val="12"/>
        <color auto="1"/>
        <name val="Arial"/>
        <scheme val="none"/>
      </font>
      <fill>
        <patternFill patternType="none">
          <bgColor auto="1"/>
        </patternFill>
      </fill>
    </dxf>
    <dxf>
      <font>
        <b val="0"/>
        <i val="0"/>
        <strike val="0"/>
        <condense val="0"/>
        <extend val="0"/>
        <outline val="0"/>
        <shadow val="0"/>
        <u val="none"/>
        <vertAlign val="baseline"/>
        <sz val="12"/>
        <color auto="1"/>
        <name val="Arial"/>
        <scheme val="none"/>
      </font>
      <fill>
        <patternFill patternType="none">
          <bgColor auto="1"/>
        </patternFill>
      </fill>
    </dxf>
    <dxf>
      <font>
        <b val="0"/>
        <i val="0"/>
        <strike val="0"/>
        <condense val="0"/>
        <extend val="0"/>
        <outline val="0"/>
        <shadow val="0"/>
        <u val="none"/>
        <vertAlign val="baseline"/>
        <sz val="12"/>
        <color auto="1"/>
        <name val="Arial"/>
        <scheme val="none"/>
      </font>
      <fill>
        <patternFill patternType="none">
          <bgColor auto="1"/>
        </patternFill>
      </fill>
    </dxf>
    <dxf>
      <font>
        <b val="0"/>
        <i val="0"/>
        <strike val="0"/>
        <condense val="0"/>
        <extend val="0"/>
        <outline val="0"/>
        <shadow val="0"/>
        <u val="none"/>
        <vertAlign val="baseline"/>
        <sz val="12"/>
        <color auto="1"/>
        <name val="Arial"/>
        <scheme val="none"/>
      </font>
      <fill>
        <patternFill patternType="none">
          <bgColor auto="1"/>
        </patternFill>
      </fill>
    </dxf>
    <dxf>
      <font>
        <b val="0"/>
        <i val="0"/>
        <strike val="0"/>
        <condense val="0"/>
        <extend val="0"/>
        <outline val="0"/>
        <shadow val="0"/>
        <u val="none"/>
        <vertAlign val="baseline"/>
        <sz val="12"/>
        <color auto="1"/>
        <name val="Arial"/>
        <scheme val="none"/>
      </font>
      <fill>
        <patternFill patternType="none">
          <bgColor auto="1"/>
        </patternFill>
      </fill>
    </dxf>
    <dxf>
      <font>
        <b val="0"/>
        <i val="0"/>
        <strike val="0"/>
        <condense val="0"/>
        <extend val="0"/>
        <outline val="0"/>
        <shadow val="0"/>
        <u val="none"/>
        <vertAlign val="baseline"/>
        <sz val="12"/>
        <color auto="1"/>
        <name val="Arial"/>
        <scheme val="none"/>
      </font>
      <numFmt numFmtId="3" formatCode="#,##0"/>
      <fill>
        <patternFill patternType="none">
          <bgColor auto="1"/>
        </patternFill>
      </fill>
    </dxf>
    <dxf>
      <font>
        <b val="0"/>
        <i val="0"/>
        <strike val="0"/>
        <condense val="0"/>
        <extend val="0"/>
        <outline val="0"/>
        <shadow val="0"/>
        <u val="none"/>
        <vertAlign val="baseline"/>
        <sz val="12"/>
        <color auto="1"/>
        <name val="Arial"/>
        <scheme val="none"/>
      </font>
      <numFmt numFmtId="3" formatCode="#,##0"/>
      <fill>
        <patternFill patternType="none">
          <bgColor auto="1"/>
        </patternFill>
      </fill>
      <alignment horizontal="left" vertical="bottom" textRotation="0" wrapText="0" indent="0" justifyLastLine="0" shrinkToFit="0" readingOrder="0"/>
      <border diagonalUp="0" diagonalDown="0">
        <left style="thin">
          <color indexed="64"/>
        </left>
        <right/>
        <top/>
        <bottom/>
      </border>
    </dxf>
    <dxf>
      <font>
        <b val="0"/>
        <i val="0"/>
        <strike val="0"/>
        <condense val="0"/>
        <extend val="0"/>
        <outline val="0"/>
        <shadow val="0"/>
        <u val="none"/>
        <vertAlign val="baseline"/>
        <sz val="12"/>
        <color auto="1"/>
        <name val="Arial"/>
        <scheme val="none"/>
      </font>
      <numFmt numFmtId="166" formatCode="d\-mmm\-yy"/>
      <fill>
        <patternFill patternType="none">
          <bgColor auto="1"/>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bgColor auto="1"/>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0" formatCode="@"/>
      <fill>
        <patternFill patternType="none">
          <bgColor auto="1"/>
        </patternFill>
      </fill>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30" formatCode="@"/>
      <fill>
        <patternFill patternType="none">
          <bgColor auto="1"/>
        </patternFill>
      </fill>
    </dxf>
    <dxf>
      <border outline="0">
        <bottom style="medium">
          <color indexed="64"/>
        </bottom>
      </border>
    </dxf>
    <dxf>
      <font>
        <b/>
        <i val="0"/>
        <strike val="0"/>
        <condense val="0"/>
        <extend val="0"/>
        <outline val="0"/>
        <shadow val="0"/>
        <u val="none"/>
        <vertAlign val="baseline"/>
        <sz val="12"/>
        <color auto="1"/>
        <name val="Arial"/>
        <scheme val="none"/>
      </font>
      <numFmt numFmtId="30" formatCode="@"/>
      <fill>
        <patternFill patternType="none">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bottom" textRotation="0" wrapText="0" indent="0" justifyLastLine="0" shrinkToFit="0" readingOrder="0"/>
    </dxf>
    <dxf>
      <font>
        <strike val="0"/>
        <outline val="0"/>
        <shadow val="0"/>
        <u val="none"/>
        <vertAlign val="baseline"/>
        <sz val="12"/>
        <color auto="1"/>
        <name val="Arial"/>
        <scheme val="none"/>
      </font>
      <numFmt numFmtId="3" formatCode="#,##0"/>
      <fill>
        <patternFill patternType="none">
          <fgColor indexed="64"/>
          <bgColor auto="1"/>
        </patternFill>
      </fill>
      <alignment horizontal="right" vertical="bottom" textRotation="0" wrapText="0" indent="0" justifyLastLine="0" shrinkToFit="0" readingOrder="0"/>
      <border diagonalUp="0" diagonalDown="0">
        <left style="thin">
          <color indexed="64"/>
        </left>
        <right/>
        <top style="medium">
          <color auto="1"/>
        </top>
        <bottom style="medium">
          <color auto="1"/>
        </bottom>
      </border>
    </dxf>
    <dxf>
      <font>
        <b val="0"/>
        <i val="0"/>
        <strike val="0"/>
        <condense val="0"/>
        <extend val="0"/>
        <outline val="0"/>
        <shadow val="0"/>
        <u val="none"/>
        <vertAlign val="baseline"/>
        <sz val="12"/>
        <color auto="1"/>
        <name val="Arial"/>
        <scheme val="none"/>
      </font>
      <numFmt numFmtId="166" formatCode="d\-mmm\-yy"/>
      <fill>
        <patternFill patternType="none">
          <fgColor indexed="64"/>
          <bgColor auto="1"/>
        </patternFill>
      </fill>
      <alignment horizontal="left" vertical="bottom"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0" formatCode="@"/>
      <fill>
        <patternFill patternType="none">
          <fgColor indexed="64"/>
          <bgColor auto="1"/>
        </patternFill>
      </fill>
      <alignment horizontal="right" vertical="bottom" textRotation="0" wrapText="0" indent="0" justifyLastLine="0" shrinkToFit="0" readingOrder="0"/>
    </dxf>
    <dxf>
      <font>
        <strike val="0"/>
        <outline val="0"/>
        <shadow val="0"/>
        <u val="none"/>
        <vertAlign val="baseline"/>
        <sz val="12"/>
      </font>
      <fill>
        <patternFill patternType="none">
          <fgColor indexed="64"/>
          <bgColor auto="1"/>
        </patternFill>
      </fill>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right" vertical="bottom" textRotation="0" wrapText="0" indent="0" justifyLastLine="0" shrinkToFit="0" readingOrder="0"/>
    </dxf>
    <dxf>
      <border outline="0">
        <bottom style="medium">
          <color indexed="64"/>
        </bottom>
      </border>
    </dxf>
    <dxf>
      <font>
        <b/>
        <i val="0"/>
        <strike val="0"/>
        <condense val="0"/>
        <extend val="0"/>
        <outline val="0"/>
        <shadow val="0"/>
        <u val="none"/>
        <vertAlign val="baseline"/>
        <sz val="12"/>
        <color auto="1"/>
        <name val="Arial"/>
        <scheme val="none"/>
      </font>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left" vertical="bottom" textRotation="0" wrapText="0" indent="0" justifyLastLine="0" shrinkToFit="0" readingOrder="0"/>
      <border diagonalUp="0" diagonalDown="0">
        <left style="thin">
          <color indexed="64"/>
        </left>
        <right/>
        <top/>
        <bottom/>
      </border>
    </dxf>
    <dxf>
      <font>
        <b val="0"/>
        <i val="0"/>
        <strike val="0"/>
        <condense val="0"/>
        <extend val="0"/>
        <outline val="0"/>
        <shadow val="0"/>
        <u val="none"/>
        <vertAlign val="baseline"/>
        <sz val="12"/>
        <color auto="1"/>
        <name val="Arial"/>
        <scheme val="none"/>
      </font>
      <numFmt numFmtId="166" formatCode="d\-mmm\-yy"/>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0" formatCode="@"/>
      <fill>
        <patternFill patternType="none">
          <fgColor indexed="64"/>
          <bgColor auto="1"/>
        </patternFill>
      </fill>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30" formatCode="@"/>
      <fill>
        <patternFill patternType="none">
          <fgColor indexed="64"/>
          <bgColor auto="1"/>
        </patternFill>
      </fill>
    </dxf>
    <dxf>
      <border outline="0">
        <bottom style="medium">
          <color indexed="64"/>
        </bottom>
      </border>
    </dxf>
    <dxf>
      <font>
        <b/>
        <i val="0"/>
        <strike val="0"/>
        <condense val="0"/>
        <extend val="0"/>
        <outline val="0"/>
        <shadow val="0"/>
        <u val="none"/>
        <vertAlign val="baseline"/>
        <sz val="12"/>
        <color auto="1"/>
        <name val="Arial"/>
        <scheme val="none"/>
      </font>
      <numFmt numFmtId="30" formatCode="@"/>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bgColor auto="1"/>
        </patternFill>
      </fill>
    </dxf>
    <dxf>
      <font>
        <b val="0"/>
        <i val="0"/>
        <strike val="0"/>
        <condense val="0"/>
        <extend val="0"/>
        <outline val="0"/>
        <shadow val="0"/>
        <u val="none"/>
        <vertAlign val="baseline"/>
        <sz val="12"/>
        <color auto="1"/>
        <name val="Arial"/>
        <scheme val="none"/>
      </font>
      <numFmt numFmtId="3" formatCode="#,##0"/>
      <fill>
        <patternFill patternType="none">
          <bgColor auto="1"/>
        </patternFill>
      </fill>
    </dxf>
    <dxf>
      <font>
        <b val="0"/>
        <i val="0"/>
        <strike val="0"/>
        <condense val="0"/>
        <extend val="0"/>
        <outline val="0"/>
        <shadow val="0"/>
        <u val="none"/>
        <vertAlign val="baseline"/>
        <sz val="12"/>
        <color auto="1"/>
        <name val="Arial"/>
        <scheme val="none"/>
      </font>
      <numFmt numFmtId="3" formatCode="#,##0"/>
      <fill>
        <patternFill patternType="none">
          <bgColor auto="1"/>
        </patternFill>
      </fill>
    </dxf>
    <dxf>
      <font>
        <b val="0"/>
        <i val="0"/>
        <strike val="0"/>
        <condense val="0"/>
        <extend val="0"/>
        <outline val="0"/>
        <shadow val="0"/>
        <u val="none"/>
        <vertAlign val="baseline"/>
        <sz val="12"/>
        <color auto="1"/>
        <name val="Arial"/>
        <scheme val="none"/>
      </font>
      <numFmt numFmtId="3" formatCode="#,##0"/>
      <fill>
        <patternFill patternType="none">
          <bgColor auto="1"/>
        </patternFill>
      </fill>
    </dxf>
    <dxf>
      <font>
        <b val="0"/>
        <i val="0"/>
        <strike val="0"/>
        <condense val="0"/>
        <extend val="0"/>
        <outline val="0"/>
        <shadow val="0"/>
        <u val="none"/>
        <vertAlign val="baseline"/>
        <sz val="12"/>
        <color auto="1"/>
        <name val="Arial"/>
        <scheme val="none"/>
      </font>
      <numFmt numFmtId="3" formatCode="#,##0"/>
      <fill>
        <patternFill patternType="none">
          <bgColor auto="1"/>
        </patternFill>
      </fill>
    </dxf>
    <dxf>
      <font>
        <b val="0"/>
        <i val="0"/>
        <strike val="0"/>
        <condense val="0"/>
        <extend val="0"/>
        <outline val="0"/>
        <shadow val="0"/>
        <u val="none"/>
        <vertAlign val="baseline"/>
        <sz val="12"/>
        <color auto="1"/>
        <name val="Arial"/>
        <scheme val="none"/>
      </font>
      <numFmt numFmtId="3" formatCode="#,##0"/>
      <fill>
        <patternFill patternType="none">
          <bgColor auto="1"/>
        </patternFill>
      </fill>
    </dxf>
    <dxf>
      <font>
        <b val="0"/>
        <i val="0"/>
        <strike val="0"/>
        <condense val="0"/>
        <extend val="0"/>
        <outline val="0"/>
        <shadow val="0"/>
        <u val="none"/>
        <vertAlign val="baseline"/>
        <sz val="12"/>
        <color auto="1"/>
        <name val="Arial"/>
        <scheme val="none"/>
      </font>
      <numFmt numFmtId="3" formatCode="#,##0"/>
      <fill>
        <patternFill patternType="none">
          <bgColor auto="1"/>
        </patternFill>
      </fill>
    </dxf>
    <dxf>
      <font>
        <b val="0"/>
        <i val="0"/>
        <strike val="0"/>
        <condense val="0"/>
        <extend val="0"/>
        <outline val="0"/>
        <shadow val="0"/>
        <u val="none"/>
        <vertAlign val="baseline"/>
        <sz val="12"/>
        <color auto="1"/>
        <name val="Arial"/>
        <scheme val="none"/>
      </font>
      <numFmt numFmtId="1" formatCode="0"/>
      <fill>
        <patternFill patternType="none">
          <bgColor auto="1"/>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6" formatCode="d\-mmm\-yy"/>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bgColor auto="1"/>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0" formatCode="@"/>
      <fill>
        <patternFill patternType="none">
          <bgColor auto="1"/>
        </patternFill>
      </fill>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30" formatCode="@"/>
      <fill>
        <patternFill patternType="none">
          <bgColor auto="1"/>
        </patternFill>
      </fill>
    </dxf>
    <dxf>
      <border outline="0">
        <bottom style="medium">
          <color indexed="64"/>
        </bottom>
      </border>
    </dxf>
    <dxf>
      <font>
        <b/>
        <i val="0"/>
        <strike val="0"/>
        <condense val="0"/>
        <extend val="0"/>
        <outline val="0"/>
        <shadow val="0"/>
        <u val="none"/>
        <vertAlign val="baseline"/>
        <sz val="12"/>
        <color auto="1"/>
        <name val="Arial"/>
        <scheme val="none"/>
      </font>
      <numFmt numFmtId="30" formatCode="@"/>
      <fill>
        <patternFill patternType="none">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bgColor auto="1"/>
        </patternFill>
      </fill>
    </dxf>
    <dxf>
      <font>
        <b val="0"/>
        <i val="0"/>
        <strike val="0"/>
        <condense val="0"/>
        <extend val="0"/>
        <outline val="0"/>
        <shadow val="0"/>
        <u val="none"/>
        <vertAlign val="baseline"/>
        <sz val="12"/>
        <color auto="1"/>
        <name val="Arial"/>
        <scheme val="none"/>
      </font>
      <numFmt numFmtId="3" formatCode="#,##0"/>
      <fill>
        <patternFill patternType="none">
          <bgColor auto="1"/>
        </patternFill>
      </fill>
    </dxf>
    <dxf>
      <font>
        <b val="0"/>
        <i val="0"/>
        <strike val="0"/>
        <condense val="0"/>
        <extend val="0"/>
        <outline val="0"/>
        <shadow val="0"/>
        <u val="none"/>
        <vertAlign val="baseline"/>
        <sz val="12"/>
        <color auto="1"/>
        <name val="Arial"/>
        <scheme val="none"/>
      </font>
      <numFmt numFmtId="3" formatCode="#,##0"/>
      <fill>
        <patternFill patternType="none">
          <bgColor auto="1"/>
        </patternFill>
      </fill>
    </dxf>
    <dxf>
      <font>
        <b val="0"/>
        <i val="0"/>
        <strike val="0"/>
        <condense val="0"/>
        <extend val="0"/>
        <outline val="0"/>
        <shadow val="0"/>
        <u val="none"/>
        <vertAlign val="baseline"/>
        <sz val="12"/>
        <color auto="1"/>
        <name val="Arial"/>
        <scheme val="none"/>
      </font>
      <numFmt numFmtId="3" formatCode="#,##0"/>
      <fill>
        <patternFill patternType="none">
          <bgColor auto="1"/>
        </patternFill>
      </fill>
    </dxf>
    <dxf>
      <font>
        <b val="0"/>
        <i val="0"/>
        <strike val="0"/>
        <condense val="0"/>
        <extend val="0"/>
        <outline val="0"/>
        <shadow val="0"/>
        <u val="none"/>
        <vertAlign val="baseline"/>
        <sz val="12"/>
        <color auto="1"/>
        <name val="Arial"/>
        <scheme val="none"/>
      </font>
      <numFmt numFmtId="3" formatCode="#,##0"/>
      <fill>
        <patternFill patternType="none">
          <bgColor auto="1"/>
        </patternFill>
      </fill>
    </dxf>
    <dxf>
      <font>
        <b val="0"/>
        <i val="0"/>
        <strike val="0"/>
        <condense val="0"/>
        <extend val="0"/>
        <outline val="0"/>
        <shadow val="0"/>
        <u val="none"/>
        <vertAlign val="baseline"/>
        <sz val="12"/>
        <color auto="1"/>
        <name val="Arial"/>
        <scheme val="none"/>
      </font>
      <numFmt numFmtId="3" formatCode="#,##0"/>
      <fill>
        <patternFill patternType="none">
          <bgColor auto="1"/>
        </patternFill>
      </fill>
    </dxf>
    <dxf>
      <font>
        <b val="0"/>
        <i val="0"/>
        <strike val="0"/>
        <condense val="0"/>
        <extend val="0"/>
        <outline val="0"/>
        <shadow val="0"/>
        <u val="none"/>
        <vertAlign val="baseline"/>
        <sz val="12"/>
        <color auto="1"/>
        <name val="Arial"/>
        <scheme val="none"/>
      </font>
      <numFmt numFmtId="3" formatCode="#,##0"/>
      <fill>
        <patternFill patternType="none">
          <bgColor auto="1"/>
        </patternFill>
      </fill>
    </dxf>
    <dxf>
      <font>
        <b val="0"/>
        <i val="0"/>
        <strike val="0"/>
        <condense val="0"/>
        <extend val="0"/>
        <outline val="0"/>
        <shadow val="0"/>
        <u val="none"/>
        <vertAlign val="baseline"/>
        <sz val="12"/>
        <color auto="1"/>
        <name val="Arial"/>
        <scheme val="none"/>
      </font>
      <numFmt numFmtId="3" formatCode="#,##0"/>
      <fill>
        <patternFill patternType="none">
          <bgColor auto="1"/>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6" formatCode="d\-mmm\-yy"/>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bgColor auto="1"/>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0" formatCode="@"/>
      <fill>
        <patternFill patternType="none">
          <bgColor auto="1"/>
        </patternFill>
      </fill>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30" formatCode="@"/>
      <fill>
        <patternFill patternType="none">
          <bgColor auto="1"/>
        </patternFill>
      </fill>
    </dxf>
    <dxf>
      <font>
        <b/>
        <i val="0"/>
        <strike val="0"/>
        <condense val="0"/>
        <extend val="0"/>
        <outline val="0"/>
        <shadow val="0"/>
        <u val="none"/>
        <vertAlign val="baseline"/>
        <sz val="12"/>
        <color auto="1"/>
        <name val="Arial"/>
        <scheme val="none"/>
      </font>
      <numFmt numFmtId="30" formatCode="@"/>
      <fill>
        <patternFill patternType="none">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fill>
        <patternFill patternType="none">
          <bgColor auto="1"/>
        </patternFill>
      </fill>
    </dxf>
    <dxf>
      <font>
        <b val="0"/>
        <i val="0"/>
        <strike val="0"/>
        <condense val="0"/>
        <extend val="0"/>
        <outline val="0"/>
        <shadow val="0"/>
        <u val="none"/>
        <vertAlign val="baseline"/>
        <sz val="12"/>
        <color auto="1"/>
        <name val="Arial"/>
        <scheme val="none"/>
      </font>
      <fill>
        <patternFill patternType="none">
          <bgColor auto="1"/>
        </patternFill>
      </fill>
    </dxf>
    <dxf>
      <font>
        <b val="0"/>
        <i val="0"/>
        <strike val="0"/>
        <condense val="0"/>
        <extend val="0"/>
        <outline val="0"/>
        <shadow val="0"/>
        <u val="none"/>
        <vertAlign val="baseline"/>
        <sz val="12"/>
        <color auto="1"/>
        <name val="Arial"/>
        <scheme val="none"/>
      </font>
      <fill>
        <patternFill patternType="none">
          <bgColor auto="1"/>
        </patternFill>
      </fill>
    </dxf>
    <dxf>
      <font>
        <b val="0"/>
        <i val="0"/>
        <strike val="0"/>
        <condense val="0"/>
        <extend val="0"/>
        <outline val="0"/>
        <shadow val="0"/>
        <u val="none"/>
        <vertAlign val="baseline"/>
        <sz val="12"/>
        <color auto="1"/>
        <name val="Arial"/>
        <scheme val="none"/>
      </font>
      <fill>
        <patternFill patternType="none">
          <bgColor auto="1"/>
        </patternFill>
      </fill>
    </dxf>
    <dxf>
      <font>
        <b val="0"/>
        <i val="0"/>
        <strike val="0"/>
        <condense val="0"/>
        <extend val="0"/>
        <outline val="0"/>
        <shadow val="0"/>
        <u val="none"/>
        <vertAlign val="baseline"/>
        <sz val="12"/>
        <color auto="1"/>
        <name val="Arial"/>
        <scheme val="none"/>
      </font>
      <fill>
        <patternFill patternType="none">
          <bgColor auto="1"/>
        </patternFill>
      </fill>
    </dxf>
    <dxf>
      <font>
        <b val="0"/>
        <i val="0"/>
        <strike val="0"/>
        <condense val="0"/>
        <extend val="0"/>
        <outline val="0"/>
        <shadow val="0"/>
        <u val="none"/>
        <vertAlign val="baseline"/>
        <sz val="12"/>
        <color auto="1"/>
        <name val="Arial"/>
        <scheme val="none"/>
      </font>
      <numFmt numFmtId="3" formatCode="#,##0"/>
      <fill>
        <patternFill patternType="none">
          <bgColor auto="1"/>
        </patternFill>
      </fill>
    </dxf>
    <dxf>
      <font>
        <b val="0"/>
        <i val="0"/>
        <strike val="0"/>
        <condense val="0"/>
        <extend val="0"/>
        <outline val="0"/>
        <shadow val="0"/>
        <u val="none"/>
        <vertAlign val="baseline"/>
        <sz val="12"/>
        <color auto="1"/>
        <name val="Arial"/>
        <scheme val="none"/>
      </font>
      <numFmt numFmtId="3" formatCode="#,##0"/>
      <fill>
        <patternFill patternType="none">
          <bgColor auto="1"/>
        </patternFill>
      </fill>
    </dxf>
    <dxf>
      <font>
        <b val="0"/>
        <i val="0"/>
        <strike val="0"/>
        <condense val="0"/>
        <extend val="0"/>
        <outline val="0"/>
        <shadow val="0"/>
        <u val="none"/>
        <vertAlign val="baseline"/>
        <sz val="12"/>
        <color auto="1"/>
        <name val="Arial"/>
        <scheme val="none"/>
      </font>
      <numFmt numFmtId="3" formatCode="#,##0"/>
      <fill>
        <patternFill patternType="none">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6" formatCode="d\-mmm\-yy"/>
      <fill>
        <patternFill patternType="none">
          <bgColor auto="1"/>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bgColor auto="1"/>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0" formatCode="@"/>
      <fill>
        <patternFill patternType="none">
          <bgColor auto="1"/>
        </patternFill>
      </fill>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30" formatCode="@"/>
      <fill>
        <patternFill patternType="none">
          <bgColor auto="1"/>
        </patternFill>
      </fill>
    </dxf>
    <dxf>
      <font>
        <b/>
        <i val="0"/>
        <strike val="0"/>
        <condense val="0"/>
        <extend val="0"/>
        <outline val="0"/>
        <shadow val="0"/>
        <u val="none"/>
        <vertAlign val="baseline"/>
        <sz val="12"/>
        <color auto="1"/>
        <name val="Arial"/>
        <scheme val="none"/>
      </font>
      <numFmt numFmtId="30" formatCode="@"/>
      <fill>
        <patternFill patternType="none">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none">
          <fgColor indexed="64"/>
          <bgColor auto="1"/>
        </patternFill>
      </fill>
    </dxf>
    <dxf>
      <font>
        <b val="0"/>
        <i val="0"/>
        <strike val="0"/>
        <condense val="0"/>
        <extend val="0"/>
        <outline val="0"/>
        <shadow val="0"/>
        <u val="none"/>
        <vertAlign val="baseline"/>
        <sz val="12"/>
        <color theme="1"/>
        <name val="Arial"/>
        <scheme val="none"/>
      </font>
      <fill>
        <patternFill patternType="none">
          <fgColor indexed="64"/>
          <bgColor auto="1"/>
        </patternFill>
      </fill>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none">
          <fgColor indexed="64"/>
          <bgColor auto="1"/>
        </patternFill>
      </fill>
    </dxf>
    <dxf>
      <font>
        <b val="0"/>
        <i val="0"/>
        <strike val="0"/>
        <condense val="0"/>
        <extend val="0"/>
        <outline val="0"/>
        <shadow val="0"/>
        <u val="none"/>
        <vertAlign val="baseline"/>
        <sz val="12"/>
        <color theme="1"/>
        <name val="Arial"/>
        <scheme val="none"/>
      </font>
      <fill>
        <patternFill patternType="none">
          <fgColor indexed="64"/>
          <bgColor auto="1"/>
        </patternFill>
      </fill>
    </dxf>
    <dxf>
      <font>
        <b/>
        <i val="0"/>
        <strike val="0"/>
        <condense val="0"/>
        <extend val="0"/>
        <outline val="0"/>
        <shadow val="0"/>
        <u val="none"/>
        <vertAlign val="baseline"/>
        <sz val="12"/>
        <color theme="1"/>
        <name val="Arial"/>
        <scheme val="none"/>
      </font>
      <fill>
        <patternFill patternType="none">
          <fgColor indexed="64"/>
          <bgColor auto="1"/>
        </patternFill>
      </fill>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general" vertical="center" textRotation="0" wrapText="1" indent="0" justifyLastLine="0" shrinkToFit="0" readingOrder="0"/>
      <protection locked="1" hidden="0"/>
    </dxf>
    <dxf>
      <font>
        <b val="0"/>
        <i val="0"/>
        <strike val="0"/>
        <condense val="0"/>
        <extend val="0"/>
        <outline val="0"/>
        <shadow val="0"/>
        <u val="none"/>
        <vertAlign val="baseline"/>
        <sz val="12"/>
        <color indexed="12"/>
        <name val="Arial"/>
        <scheme val="none"/>
      </font>
      <fill>
        <patternFill patternType="none">
          <fgColor indexed="64"/>
          <bgColor auto="1"/>
        </patternFill>
      </fill>
      <alignment horizontal="center" vertical="center" textRotation="0" wrapText="0" indent="0" justifyLastLine="0" shrinkToFit="0" readingOrder="0"/>
    </dxf>
    <dxf>
      <font>
        <strike val="0"/>
        <outline val="0"/>
        <shadow val="0"/>
        <vertAlign val="baseline"/>
        <sz val="12"/>
        <name val="Arial"/>
        <scheme val="none"/>
      </font>
      <fill>
        <patternFill patternType="none">
          <fgColor indexed="64"/>
          <bgColor auto="1"/>
        </patternFill>
      </fill>
    </dxf>
    <dxf>
      <font>
        <b/>
        <i val="0"/>
        <strike val="0"/>
        <condense val="0"/>
        <extend val="0"/>
        <outline val="0"/>
        <shadow val="0"/>
        <u val="none"/>
        <vertAlign val="baseline"/>
        <sz val="12"/>
        <color auto="1"/>
        <name val="Arial"/>
        <scheme val="none"/>
      </font>
      <fill>
        <patternFill patternType="none">
          <fgColor indexed="64"/>
          <bgColor auto="1"/>
        </patternFill>
      </fill>
    </dxf>
  </dxfs>
  <tableStyles count="0" defaultPivotStyle="PivotStyleLight16"/>
  <colors>
    <mruColors>
      <color rgb="FF284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hartsheet" Target="chartsheets/sheet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hartsheet" Target="chartsheets/sheet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8.6229759741570766E-2"/>
          <c:y val="7.7353478215816868E-2"/>
          <c:w val="0.90658325401632478"/>
          <c:h val="0.71786539654325565"/>
        </c:manualLayout>
      </c:layout>
      <c:lineChart>
        <c:grouping val="standard"/>
        <c:varyColors val="0"/>
        <c:ser>
          <c:idx val="0"/>
          <c:order val="0"/>
          <c:tx>
            <c:strRef>
              <c:f>'9'!$G$5</c:f>
              <c:strCache>
                <c:ptCount val="1"/>
                <c:pt idx="0">
                  <c:v>Deaths where COVID-19 was mentioned</c:v>
                </c:pt>
              </c:strCache>
            </c:strRef>
          </c:tx>
          <c:spPr>
            <a:ln w="28575" cap="rnd">
              <a:solidFill>
                <a:srgbClr val="284F99"/>
              </a:solidFill>
              <a:round/>
            </a:ln>
            <a:effectLst/>
          </c:spPr>
          <c:marker>
            <c:symbol val="none"/>
          </c:marker>
          <c:dLbls>
            <c:dLbl>
              <c:idx val="16"/>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67DA-4CB7-9972-B44D105644FE}"/>
                </c:ext>
              </c:extLst>
            </c:dLbl>
            <c:dLbl>
              <c:idx val="45"/>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67DA-4CB7-9972-B44D105644FE}"/>
                </c:ext>
              </c:extLst>
            </c:dLbl>
            <c:dLbl>
              <c:idx val="55"/>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67DA-4CB7-9972-B44D105644FE}"/>
                </c:ext>
              </c:extLst>
            </c:dLbl>
            <c:dLbl>
              <c:idx val="90"/>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67DA-4CB7-9972-B44D105644FE}"/>
                </c:ext>
              </c:extLst>
            </c:dLbl>
            <c:dLbl>
              <c:idx val="116"/>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C94A-441C-BBCB-2C0232F73686}"/>
                </c:ext>
              </c:extLst>
            </c:dLbl>
            <c:dLbl>
              <c:idx val="128"/>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C94A-441C-BBCB-2C0232F73686}"/>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t"/>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'9'!$C$6:$C$134</c:f>
              <c:numCache>
                <c:formatCode>d\-mmm\-yy</c:formatCode>
                <c:ptCount val="129"/>
                <c:pt idx="0">
                  <c:v>43829</c:v>
                </c:pt>
                <c:pt idx="1">
                  <c:v>43836</c:v>
                </c:pt>
                <c:pt idx="2">
                  <c:v>43843</c:v>
                </c:pt>
                <c:pt idx="3">
                  <c:v>43850</c:v>
                </c:pt>
                <c:pt idx="4">
                  <c:v>43857</c:v>
                </c:pt>
                <c:pt idx="5">
                  <c:v>43864</c:v>
                </c:pt>
                <c:pt idx="6">
                  <c:v>43871</c:v>
                </c:pt>
                <c:pt idx="7">
                  <c:v>43878</c:v>
                </c:pt>
                <c:pt idx="8">
                  <c:v>43885</c:v>
                </c:pt>
                <c:pt idx="9">
                  <c:v>43892</c:v>
                </c:pt>
                <c:pt idx="10">
                  <c:v>43899</c:v>
                </c:pt>
                <c:pt idx="11">
                  <c:v>43906</c:v>
                </c:pt>
                <c:pt idx="12">
                  <c:v>43913</c:v>
                </c:pt>
                <c:pt idx="13">
                  <c:v>43920</c:v>
                </c:pt>
                <c:pt idx="14">
                  <c:v>43927</c:v>
                </c:pt>
                <c:pt idx="15">
                  <c:v>43934</c:v>
                </c:pt>
                <c:pt idx="16">
                  <c:v>43941</c:v>
                </c:pt>
                <c:pt idx="17">
                  <c:v>43948</c:v>
                </c:pt>
                <c:pt idx="18">
                  <c:v>43955</c:v>
                </c:pt>
                <c:pt idx="19">
                  <c:v>43962</c:v>
                </c:pt>
                <c:pt idx="20">
                  <c:v>43969</c:v>
                </c:pt>
                <c:pt idx="21">
                  <c:v>43976</c:v>
                </c:pt>
                <c:pt idx="22">
                  <c:v>43983</c:v>
                </c:pt>
                <c:pt idx="23">
                  <c:v>43990</c:v>
                </c:pt>
                <c:pt idx="24">
                  <c:v>43997</c:v>
                </c:pt>
                <c:pt idx="25">
                  <c:v>44004</c:v>
                </c:pt>
                <c:pt idx="26">
                  <c:v>44011</c:v>
                </c:pt>
                <c:pt idx="27">
                  <c:v>44018</c:v>
                </c:pt>
                <c:pt idx="28">
                  <c:v>44025</c:v>
                </c:pt>
                <c:pt idx="29">
                  <c:v>44032</c:v>
                </c:pt>
                <c:pt idx="30">
                  <c:v>44039</c:v>
                </c:pt>
                <c:pt idx="31">
                  <c:v>44046</c:v>
                </c:pt>
                <c:pt idx="32">
                  <c:v>44053</c:v>
                </c:pt>
                <c:pt idx="33">
                  <c:v>44060</c:v>
                </c:pt>
                <c:pt idx="34">
                  <c:v>44067</c:v>
                </c:pt>
                <c:pt idx="35">
                  <c:v>44074</c:v>
                </c:pt>
                <c:pt idx="36">
                  <c:v>44081</c:v>
                </c:pt>
                <c:pt idx="37">
                  <c:v>44088</c:v>
                </c:pt>
                <c:pt idx="38">
                  <c:v>44095</c:v>
                </c:pt>
                <c:pt idx="39">
                  <c:v>44102</c:v>
                </c:pt>
                <c:pt idx="40">
                  <c:v>44109</c:v>
                </c:pt>
                <c:pt idx="41">
                  <c:v>44116</c:v>
                </c:pt>
                <c:pt idx="42">
                  <c:v>44123</c:v>
                </c:pt>
                <c:pt idx="43">
                  <c:v>44130</c:v>
                </c:pt>
                <c:pt idx="44">
                  <c:v>44137</c:v>
                </c:pt>
                <c:pt idx="45">
                  <c:v>44144</c:v>
                </c:pt>
                <c:pt idx="46">
                  <c:v>44151</c:v>
                </c:pt>
                <c:pt idx="47">
                  <c:v>44158</c:v>
                </c:pt>
                <c:pt idx="48">
                  <c:v>44165</c:v>
                </c:pt>
                <c:pt idx="49">
                  <c:v>44172</c:v>
                </c:pt>
                <c:pt idx="50">
                  <c:v>44179</c:v>
                </c:pt>
                <c:pt idx="51">
                  <c:v>44186</c:v>
                </c:pt>
                <c:pt idx="52">
                  <c:v>44193</c:v>
                </c:pt>
                <c:pt idx="53">
                  <c:v>44200</c:v>
                </c:pt>
                <c:pt idx="54">
                  <c:v>44207</c:v>
                </c:pt>
                <c:pt idx="55">
                  <c:v>44214</c:v>
                </c:pt>
                <c:pt idx="56">
                  <c:v>44221</c:v>
                </c:pt>
                <c:pt idx="57">
                  <c:v>44228</c:v>
                </c:pt>
                <c:pt idx="58">
                  <c:v>44235</c:v>
                </c:pt>
                <c:pt idx="59">
                  <c:v>44242</c:v>
                </c:pt>
                <c:pt idx="60">
                  <c:v>44249</c:v>
                </c:pt>
                <c:pt idx="61">
                  <c:v>44256</c:v>
                </c:pt>
                <c:pt idx="62">
                  <c:v>44263</c:v>
                </c:pt>
                <c:pt idx="63">
                  <c:v>44270</c:v>
                </c:pt>
                <c:pt idx="64">
                  <c:v>44277</c:v>
                </c:pt>
                <c:pt idx="65">
                  <c:v>44284</c:v>
                </c:pt>
                <c:pt idx="66">
                  <c:v>44291</c:v>
                </c:pt>
                <c:pt idx="67">
                  <c:v>44298</c:v>
                </c:pt>
                <c:pt idx="68">
                  <c:v>44305</c:v>
                </c:pt>
                <c:pt idx="69">
                  <c:v>44312</c:v>
                </c:pt>
                <c:pt idx="70">
                  <c:v>44319</c:v>
                </c:pt>
                <c:pt idx="71">
                  <c:v>44326</c:v>
                </c:pt>
                <c:pt idx="72">
                  <c:v>44333</c:v>
                </c:pt>
                <c:pt idx="73">
                  <c:v>44340</c:v>
                </c:pt>
                <c:pt idx="74">
                  <c:v>44347</c:v>
                </c:pt>
                <c:pt idx="75">
                  <c:v>44354</c:v>
                </c:pt>
                <c:pt idx="76">
                  <c:v>44361</c:v>
                </c:pt>
                <c:pt idx="77">
                  <c:v>44368</c:v>
                </c:pt>
                <c:pt idx="78">
                  <c:v>44375</c:v>
                </c:pt>
                <c:pt idx="79">
                  <c:v>44382</c:v>
                </c:pt>
                <c:pt idx="80">
                  <c:v>44389</c:v>
                </c:pt>
                <c:pt idx="81">
                  <c:v>44396</c:v>
                </c:pt>
                <c:pt idx="82">
                  <c:v>44403</c:v>
                </c:pt>
                <c:pt idx="83">
                  <c:v>44410</c:v>
                </c:pt>
                <c:pt idx="84">
                  <c:v>44417</c:v>
                </c:pt>
                <c:pt idx="85">
                  <c:v>44424</c:v>
                </c:pt>
                <c:pt idx="86">
                  <c:v>44431</c:v>
                </c:pt>
                <c:pt idx="87">
                  <c:v>44438</c:v>
                </c:pt>
                <c:pt idx="88">
                  <c:v>44445</c:v>
                </c:pt>
                <c:pt idx="89">
                  <c:v>44452</c:v>
                </c:pt>
                <c:pt idx="90">
                  <c:v>44459</c:v>
                </c:pt>
                <c:pt idx="91">
                  <c:v>44466</c:v>
                </c:pt>
                <c:pt idx="92">
                  <c:v>44473</c:v>
                </c:pt>
                <c:pt idx="93">
                  <c:v>44480</c:v>
                </c:pt>
                <c:pt idx="94">
                  <c:v>44487</c:v>
                </c:pt>
                <c:pt idx="95">
                  <c:v>44494</c:v>
                </c:pt>
                <c:pt idx="96">
                  <c:v>44501</c:v>
                </c:pt>
                <c:pt idx="97">
                  <c:v>44508</c:v>
                </c:pt>
                <c:pt idx="98">
                  <c:v>44515</c:v>
                </c:pt>
                <c:pt idx="99">
                  <c:v>44522</c:v>
                </c:pt>
                <c:pt idx="100">
                  <c:v>44529</c:v>
                </c:pt>
                <c:pt idx="101">
                  <c:v>44536</c:v>
                </c:pt>
                <c:pt idx="102">
                  <c:v>44543</c:v>
                </c:pt>
                <c:pt idx="103">
                  <c:v>44550</c:v>
                </c:pt>
                <c:pt idx="104">
                  <c:v>44557</c:v>
                </c:pt>
                <c:pt idx="105">
                  <c:v>44564</c:v>
                </c:pt>
                <c:pt idx="106">
                  <c:v>44571</c:v>
                </c:pt>
                <c:pt idx="107">
                  <c:v>44578</c:v>
                </c:pt>
                <c:pt idx="108">
                  <c:v>44585</c:v>
                </c:pt>
                <c:pt idx="109">
                  <c:v>44592</c:v>
                </c:pt>
                <c:pt idx="110">
                  <c:v>44599</c:v>
                </c:pt>
                <c:pt idx="111">
                  <c:v>44606</c:v>
                </c:pt>
                <c:pt idx="112">
                  <c:v>44613</c:v>
                </c:pt>
                <c:pt idx="113">
                  <c:v>44620</c:v>
                </c:pt>
                <c:pt idx="114">
                  <c:v>44627</c:v>
                </c:pt>
                <c:pt idx="115">
                  <c:v>44634</c:v>
                </c:pt>
                <c:pt idx="116">
                  <c:v>44641</c:v>
                </c:pt>
                <c:pt idx="117">
                  <c:v>44648</c:v>
                </c:pt>
                <c:pt idx="118">
                  <c:v>44655</c:v>
                </c:pt>
                <c:pt idx="119">
                  <c:v>44662</c:v>
                </c:pt>
                <c:pt idx="120">
                  <c:v>44669</c:v>
                </c:pt>
                <c:pt idx="121">
                  <c:v>44676</c:v>
                </c:pt>
                <c:pt idx="122">
                  <c:v>44683</c:v>
                </c:pt>
                <c:pt idx="123">
                  <c:v>44690</c:v>
                </c:pt>
                <c:pt idx="124">
                  <c:v>44697</c:v>
                </c:pt>
                <c:pt idx="125">
                  <c:v>44704</c:v>
                </c:pt>
                <c:pt idx="126">
                  <c:v>44711</c:v>
                </c:pt>
                <c:pt idx="127">
                  <c:v>44718</c:v>
                </c:pt>
                <c:pt idx="128">
                  <c:v>44725</c:v>
                </c:pt>
              </c:numCache>
            </c:numRef>
          </c:cat>
          <c:val>
            <c:numRef>
              <c:f>'9'!$G$6:$G$162</c:f>
              <c:numCache>
                <c:formatCode>#,##0</c:formatCode>
                <c:ptCount val="157"/>
                <c:pt idx="0">
                  <c:v>0</c:v>
                </c:pt>
                <c:pt idx="1">
                  <c:v>0</c:v>
                </c:pt>
                <c:pt idx="2">
                  <c:v>0</c:v>
                </c:pt>
                <c:pt idx="3">
                  <c:v>0</c:v>
                </c:pt>
                <c:pt idx="4">
                  <c:v>0</c:v>
                </c:pt>
                <c:pt idx="5">
                  <c:v>0</c:v>
                </c:pt>
                <c:pt idx="6">
                  <c:v>0</c:v>
                </c:pt>
                <c:pt idx="7">
                  <c:v>0</c:v>
                </c:pt>
                <c:pt idx="8">
                  <c:v>0</c:v>
                </c:pt>
                <c:pt idx="9">
                  <c:v>0</c:v>
                </c:pt>
                <c:pt idx="10">
                  <c:v>0</c:v>
                </c:pt>
                <c:pt idx="11">
                  <c:v>11</c:v>
                </c:pt>
                <c:pt idx="12">
                  <c:v>62</c:v>
                </c:pt>
                <c:pt idx="13">
                  <c:v>282</c:v>
                </c:pt>
                <c:pt idx="14">
                  <c:v>609</c:v>
                </c:pt>
                <c:pt idx="15">
                  <c:v>650</c:v>
                </c:pt>
                <c:pt idx="16">
                  <c:v>663</c:v>
                </c:pt>
                <c:pt idx="17">
                  <c:v>527</c:v>
                </c:pt>
                <c:pt idx="18">
                  <c:v>414</c:v>
                </c:pt>
                <c:pt idx="19">
                  <c:v>336</c:v>
                </c:pt>
                <c:pt idx="20">
                  <c:v>230</c:v>
                </c:pt>
                <c:pt idx="21">
                  <c:v>131</c:v>
                </c:pt>
                <c:pt idx="22">
                  <c:v>91</c:v>
                </c:pt>
                <c:pt idx="23">
                  <c:v>67</c:v>
                </c:pt>
                <c:pt idx="24">
                  <c:v>49</c:v>
                </c:pt>
                <c:pt idx="25">
                  <c:v>36</c:v>
                </c:pt>
                <c:pt idx="26">
                  <c:v>19</c:v>
                </c:pt>
                <c:pt idx="27">
                  <c:v>13</c:v>
                </c:pt>
                <c:pt idx="28">
                  <c:v>6</c:v>
                </c:pt>
                <c:pt idx="29">
                  <c:v>8</c:v>
                </c:pt>
                <c:pt idx="30">
                  <c:v>6</c:v>
                </c:pt>
                <c:pt idx="31">
                  <c:v>5</c:v>
                </c:pt>
                <c:pt idx="32">
                  <c:v>3</c:v>
                </c:pt>
                <c:pt idx="33">
                  <c:v>5</c:v>
                </c:pt>
                <c:pt idx="34">
                  <c:v>7</c:v>
                </c:pt>
                <c:pt idx="35">
                  <c:v>2</c:v>
                </c:pt>
                <c:pt idx="36">
                  <c:v>5</c:v>
                </c:pt>
                <c:pt idx="37">
                  <c:v>11</c:v>
                </c:pt>
                <c:pt idx="38">
                  <c:v>10</c:v>
                </c:pt>
                <c:pt idx="39">
                  <c:v>20</c:v>
                </c:pt>
                <c:pt idx="40">
                  <c:v>25</c:v>
                </c:pt>
                <c:pt idx="41">
                  <c:v>76</c:v>
                </c:pt>
                <c:pt idx="42">
                  <c:v>107</c:v>
                </c:pt>
                <c:pt idx="43">
                  <c:v>168</c:v>
                </c:pt>
                <c:pt idx="44">
                  <c:v>209</c:v>
                </c:pt>
                <c:pt idx="45">
                  <c:v>280</c:v>
                </c:pt>
                <c:pt idx="46">
                  <c:v>249</c:v>
                </c:pt>
                <c:pt idx="47">
                  <c:v>252</c:v>
                </c:pt>
                <c:pt idx="48">
                  <c:v>233</c:v>
                </c:pt>
                <c:pt idx="49">
                  <c:v>227</c:v>
                </c:pt>
                <c:pt idx="50">
                  <c:v>208</c:v>
                </c:pt>
                <c:pt idx="51">
                  <c:v>203</c:v>
                </c:pt>
                <c:pt idx="52">
                  <c:v>187</c:v>
                </c:pt>
                <c:pt idx="53">
                  <c:v>392</c:v>
                </c:pt>
                <c:pt idx="54">
                  <c:v>375</c:v>
                </c:pt>
                <c:pt idx="55">
                  <c:v>452</c:v>
                </c:pt>
                <c:pt idx="56">
                  <c:v>446</c:v>
                </c:pt>
                <c:pt idx="57">
                  <c:v>380</c:v>
                </c:pt>
                <c:pt idx="58">
                  <c:v>326</c:v>
                </c:pt>
                <c:pt idx="59">
                  <c:v>295</c:v>
                </c:pt>
                <c:pt idx="60">
                  <c:v>233</c:v>
                </c:pt>
                <c:pt idx="61">
                  <c:v>142</c:v>
                </c:pt>
                <c:pt idx="62">
                  <c:v>105</c:v>
                </c:pt>
                <c:pt idx="63">
                  <c:v>69</c:v>
                </c:pt>
                <c:pt idx="64">
                  <c:v>62</c:v>
                </c:pt>
                <c:pt idx="65">
                  <c:v>38</c:v>
                </c:pt>
                <c:pt idx="66">
                  <c:v>34</c:v>
                </c:pt>
                <c:pt idx="67">
                  <c:v>24</c:v>
                </c:pt>
                <c:pt idx="68">
                  <c:v>23</c:v>
                </c:pt>
                <c:pt idx="69">
                  <c:v>19</c:v>
                </c:pt>
                <c:pt idx="70">
                  <c:v>8</c:v>
                </c:pt>
                <c:pt idx="71">
                  <c:v>6</c:v>
                </c:pt>
                <c:pt idx="72">
                  <c:v>4</c:v>
                </c:pt>
                <c:pt idx="73">
                  <c:v>8</c:v>
                </c:pt>
                <c:pt idx="74">
                  <c:v>8</c:v>
                </c:pt>
                <c:pt idx="75">
                  <c:v>7</c:v>
                </c:pt>
                <c:pt idx="76">
                  <c:v>13</c:v>
                </c:pt>
                <c:pt idx="77">
                  <c:v>17</c:v>
                </c:pt>
                <c:pt idx="78">
                  <c:v>22</c:v>
                </c:pt>
                <c:pt idx="79">
                  <c:v>31</c:v>
                </c:pt>
                <c:pt idx="80">
                  <c:v>48</c:v>
                </c:pt>
                <c:pt idx="81">
                  <c:v>55</c:v>
                </c:pt>
                <c:pt idx="82">
                  <c:v>46</c:v>
                </c:pt>
                <c:pt idx="83">
                  <c:v>55</c:v>
                </c:pt>
                <c:pt idx="84">
                  <c:v>40</c:v>
                </c:pt>
                <c:pt idx="85">
                  <c:v>43</c:v>
                </c:pt>
                <c:pt idx="86">
                  <c:v>50</c:v>
                </c:pt>
                <c:pt idx="87">
                  <c:v>60</c:v>
                </c:pt>
                <c:pt idx="88">
                  <c:v>80</c:v>
                </c:pt>
                <c:pt idx="89">
                  <c:v>136</c:v>
                </c:pt>
                <c:pt idx="90">
                  <c:v>168</c:v>
                </c:pt>
                <c:pt idx="91">
                  <c:v>144</c:v>
                </c:pt>
                <c:pt idx="92">
                  <c:v>133</c:v>
                </c:pt>
                <c:pt idx="93">
                  <c:v>141</c:v>
                </c:pt>
                <c:pt idx="94">
                  <c:v>131</c:v>
                </c:pt>
                <c:pt idx="95">
                  <c:v>135</c:v>
                </c:pt>
                <c:pt idx="96">
                  <c:v>145</c:v>
                </c:pt>
                <c:pt idx="97">
                  <c:v>121</c:v>
                </c:pt>
                <c:pt idx="98">
                  <c:v>97</c:v>
                </c:pt>
                <c:pt idx="99">
                  <c:v>99</c:v>
                </c:pt>
                <c:pt idx="100">
                  <c:v>91</c:v>
                </c:pt>
                <c:pt idx="101">
                  <c:v>86</c:v>
                </c:pt>
                <c:pt idx="102">
                  <c:v>73</c:v>
                </c:pt>
                <c:pt idx="103">
                  <c:v>55</c:v>
                </c:pt>
                <c:pt idx="104">
                  <c:v>47</c:v>
                </c:pt>
                <c:pt idx="105">
                  <c:v>72</c:v>
                </c:pt>
                <c:pt idx="106">
                  <c:v>136</c:v>
                </c:pt>
                <c:pt idx="107">
                  <c:v>146</c:v>
                </c:pt>
                <c:pt idx="108">
                  <c:v>122</c:v>
                </c:pt>
                <c:pt idx="109">
                  <c:v>119</c:v>
                </c:pt>
                <c:pt idx="110">
                  <c:v>80</c:v>
                </c:pt>
                <c:pt idx="111">
                  <c:v>76</c:v>
                </c:pt>
                <c:pt idx="112">
                  <c:v>80</c:v>
                </c:pt>
                <c:pt idx="113">
                  <c:v>112</c:v>
                </c:pt>
                <c:pt idx="114">
                  <c:v>118</c:v>
                </c:pt>
                <c:pt idx="115">
                  <c:v>121</c:v>
                </c:pt>
                <c:pt idx="116">
                  <c:v>193</c:v>
                </c:pt>
                <c:pt idx="117">
                  <c:v>172</c:v>
                </c:pt>
                <c:pt idx="118">
                  <c:v>142</c:v>
                </c:pt>
                <c:pt idx="119">
                  <c:v>129</c:v>
                </c:pt>
                <c:pt idx="120">
                  <c:v>121</c:v>
                </c:pt>
                <c:pt idx="121">
                  <c:v>95</c:v>
                </c:pt>
                <c:pt idx="122">
                  <c:v>87</c:v>
                </c:pt>
                <c:pt idx="123">
                  <c:v>61</c:v>
                </c:pt>
                <c:pt idx="124">
                  <c:v>53</c:v>
                </c:pt>
                <c:pt idx="125">
                  <c:v>46</c:v>
                </c:pt>
                <c:pt idx="126">
                  <c:v>20</c:v>
                </c:pt>
                <c:pt idx="127">
                  <c:v>39</c:v>
                </c:pt>
                <c:pt idx="128">
                  <c:v>41</c:v>
                </c:pt>
              </c:numCache>
            </c:numRef>
          </c:val>
          <c:smooth val="0"/>
          <c:extLst>
            <c:ext xmlns:c16="http://schemas.microsoft.com/office/drawing/2014/chart" uri="{C3380CC4-5D6E-409C-BE32-E72D297353CC}">
              <c16:uniqueId val="{00000000-E469-45C5-A708-3E4DD18C3D37}"/>
            </c:ext>
          </c:extLst>
        </c:ser>
        <c:dLbls>
          <c:showLegendKey val="0"/>
          <c:showVal val="0"/>
          <c:showCatName val="0"/>
          <c:showSerName val="0"/>
          <c:showPercent val="0"/>
          <c:showBubbleSize val="0"/>
        </c:dLbls>
        <c:smooth val="0"/>
        <c:axId val="470178984"/>
        <c:axId val="470173080"/>
      </c:lineChart>
      <c:dateAx>
        <c:axId val="470178984"/>
        <c:scaling>
          <c:orientation val="minMax"/>
          <c:min val="43906"/>
        </c:scaling>
        <c:delete val="0"/>
        <c:axPos val="b"/>
        <c:title>
          <c:tx>
            <c:rich>
              <a:bodyPr rot="0" spcFirstLastPara="1" vertOverflow="ellipsis" vert="horz" wrap="square" anchor="ctr" anchorCtr="1"/>
              <a:lstStyle/>
              <a:p>
                <a:pPr>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sz="1400" b="1"/>
                  <a:t>Week</a:t>
                </a:r>
                <a:r>
                  <a:rPr lang="en-GB" sz="1400" b="1" baseline="0"/>
                  <a:t> beginning</a:t>
                </a:r>
                <a:endParaRPr lang="en-GB" sz="1400" b="1"/>
              </a:p>
            </c:rich>
          </c:tx>
          <c:layout/>
          <c:overlay val="0"/>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d\-mmm\-yy"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70173080"/>
        <c:crosses val="autoZero"/>
        <c:auto val="1"/>
        <c:lblOffset val="100"/>
        <c:baseTimeUnit val="days"/>
        <c:majorUnit val="28"/>
        <c:majorTimeUnit val="days"/>
      </c:dateAx>
      <c:valAx>
        <c:axId val="470173080"/>
        <c:scaling>
          <c:orientation val="minMax"/>
        </c:scaling>
        <c:delete val="0"/>
        <c:axPos val="l"/>
        <c:title>
          <c:tx>
            <c:rich>
              <a:bodyPr rot="-5400000" spcFirstLastPara="1" vertOverflow="ellipsis" vert="horz" wrap="square" anchor="ctr" anchorCtr="1"/>
              <a:lstStyle/>
              <a:p>
                <a:pPr>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sz="1400" b="1"/>
                  <a:t>Deaths</a:t>
                </a:r>
              </a:p>
            </c:rich>
          </c:tx>
          <c:layout/>
          <c:overlay val="0"/>
          <c:spPr>
            <a:noFill/>
            <a:ln>
              <a:noFill/>
            </a:ln>
            <a:effectLst/>
          </c:spPr>
          <c:txPr>
            <a:bodyPr rot="-5400000" spcFirstLastPara="1" vertOverflow="ellipsis" vert="horz" wrap="square" anchor="ctr" anchorCtr="1"/>
            <a:lstStyle/>
            <a:p>
              <a:pPr>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701789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1"/>
      </a:solid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GB" sz="1400" b="1"/>
              <a:t>Deaths involving COVID-19</a:t>
            </a:r>
            <a:r>
              <a:rPr lang="en-GB" sz="1400" b="1" baseline="0"/>
              <a:t> by date of occurence and date of registration</a:t>
            </a:r>
            <a:endParaRPr lang="en-GB" sz="1400" b="1"/>
          </a:p>
        </c:rich>
      </c:tx>
      <c:layout/>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0396172327506216"/>
          <c:y val="5.507902871812459E-2"/>
          <c:w val="0.87389870150362114"/>
          <c:h val="0.66117998886502827"/>
        </c:manualLayout>
      </c:layout>
      <c:lineChart>
        <c:grouping val="standard"/>
        <c:varyColors val="0"/>
        <c:ser>
          <c:idx val="1"/>
          <c:order val="0"/>
          <c:tx>
            <c:strRef>
              <c:f>'10'!$E$5</c:f>
              <c:strCache>
                <c:ptCount val="1"/>
                <c:pt idx="0">
                  <c:v>7 day average by date of registration
COVID-19 mentioned</c:v>
                </c:pt>
              </c:strCache>
            </c:strRef>
          </c:tx>
          <c:spPr>
            <a:ln w="28575" cap="rnd">
              <a:solidFill>
                <a:schemeClr val="bg1">
                  <a:lumMod val="65000"/>
                </a:schemeClr>
              </a:solidFill>
              <a:round/>
            </a:ln>
            <a:effectLst/>
          </c:spPr>
          <c:marker>
            <c:symbol val="none"/>
          </c:marker>
          <c:cat>
            <c:numRef>
              <c:f>'10'!$A$66:$A$1101</c:f>
              <c:numCache>
                <c:formatCode>m/d/yyyy</c:formatCode>
                <c:ptCount val="1036"/>
                <c:pt idx="0">
                  <c:v>43891</c:v>
                </c:pt>
                <c:pt idx="1">
                  <c:v>43892</c:v>
                </c:pt>
                <c:pt idx="2">
                  <c:v>43893</c:v>
                </c:pt>
                <c:pt idx="3">
                  <c:v>43894</c:v>
                </c:pt>
                <c:pt idx="4">
                  <c:v>43895</c:v>
                </c:pt>
                <c:pt idx="5">
                  <c:v>43896</c:v>
                </c:pt>
                <c:pt idx="6">
                  <c:v>43897</c:v>
                </c:pt>
                <c:pt idx="7">
                  <c:v>43898</c:v>
                </c:pt>
                <c:pt idx="8">
                  <c:v>43899</c:v>
                </c:pt>
                <c:pt idx="9">
                  <c:v>43900</c:v>
                </c:pt>
                <c:pt idx="10">
                  <c:v>43901</c:v>
                </c:pt>
                <c:pt idx="11">
                  <c:v>43902</c:v>
                </c:pt>
                <c:pt idx="12">
                  <c:v>43903</c:v>
                </c:pt>
                <c:pt idx="13">
                  <c:v>43904</c:v>
                </c:pt>
                <c:pt idx="14">
                  <c:v>43905</c:v>
                </c:pt>
                <c:pt idx="15">
                  <c:v>43906</c:v>
                </c:pt>
                <c:pt idx="16">
                  <c:v>43907</c:v>
                </c:pt>
                <c:pt idx="17">
                  <c:v>43908</c:v>
                </c:pt>
                <c:pt idx="18">
                  <c:v>43909</c:v>
                </c:pt>
                <c:pt idx="19">
                  <c:v>43910</c:v>
                </c:pt>
                <c:pt idx="20">
                  <c:v>43911</c:v>
                </c:pt>
                <c:pt idx="21">
                  <c:v>43912</c:v>
                </c:pt>
                <c:pt idx="22">
                  <c:v>43913</c:v>
                </c:pt>
                <c:pt idx="23">
                  <c:v>43914</c:v>
                </c:pt>
                <c:pt idx="24">
                  <c:v>43915</c:v>
                </c:pt>
                <c:pt idx="25">
                  <c:v>43916</c:v>
                </c:pt>
                <c:pt idx="26">
                  <c:v>43917</c:v>
                </c:pt>
                <c:pt idx="27">
                  <c:v>43918</c:v>
                </c:pt>
                <c:pt idx="28">
                  <c:v>43919</c:v>
                </c:pt>
                <c:pt idx="29">
                  <c:v>43920</c:v>
                </c:pt>
                <c:pt idx="30">
                  <c:v>43921</c:v>
                </c:pt>
                <c:pt idx="31">
                  <c:v>43922</c:v>
                </c:pt>
                <c:pt idx="32">
                  <c:v>43923</c:v>
                </c:pt>
                <c:pt idx="33">
                  <c:v>43924</c:v>
                </c:pt>
                <c:pt idx="34">
                  <c:v>43925</c:v>
                </c:pt>
                <c:pt idx="35">
                  <c:v>43926</c:v>
                </c:pt>
                <c:pt idx="36">
                  <c:v>43927</c:v>
                </c:pt>
                <c:pt idx="37">
                  <c:v>43928</c:v>
                </c:pt>
                <c:pt idx="38">
                  <c:v>43929</c:v>
                </c:pt>
                <c:pt idx="39">
                  <c:v>43930</c:v>
                </c:pt>
                <c:pt idx="40">
                  <c:v>43931</c:v>
                </c:pt>
                <c:pt idx="41">
                  <c:v>43932</c:v>
                </c:pt>
                <c:pt idx="42">
                  <c:v>43933</c:v>
                </c:pt>
                <c:pt idx="43">
                  <c:v>43934</c:v>
                </c:pt>
                <c:pt idx="44">
                  <c:v>43935</c:v>
                </c:pt>
                <c:pt idx="45">
                  <c:v>43936</c:v>
                </c:pt>
                <c:pt idx="46">
                  <c:v>43937</c:v>
                </c:pt>
                <c:pt idx="47">
                  <c:v>43938</c:v>
                </c:pt>
                <c:pt idx="48">
                  <c:v>43939</c:v>
                </c:pt>
                <c:pt idx="49">
                  <c:v>43940</c:v>
                </c:pt>
                <c:pt idx="50">
                  <c:v>43941</c:v>
                </c:pt>
                <c:pt idx="51">
                  <c:v>43942</c:v>
                </c:pt>
                <c:pt idx="52">
                  <c:v>43943</c:v>
                </c:pt>
                <c:pt idx="53">
                  <c:v>43944</c:v>
                </c:pt>
                <c:pt idx="54">
                  <c:v>43945</c:v>
                </c:pt>
                <c:pt idx="55">
                  <c:v>43946</c:v>
                </c:pt>
                <c:pt idx="56">
                  <c:v>43947</c:v>
                </c:pt>
                <c:pt idx="57">
                  <c:v>43948</c:v>
                </c:pt>
                <c:pt idx="58">
                  <c:v>43949</c:v>
                </c:pt>
                <c:pt idx="59">
                  <c:v>43950</c:v>
                </c:pt>
                <c:pt idx="60">
                  <c:v>43951</c:v>
                </c:pt>
                <c:pt idx="61">
                  <c:v>43952</c:v>
                </c:pt>
                <c:pt idx="62">
                  <c:v>43953</c:v>
                </c:pt>
                <c:pt idx="63">
                  <c:v>43954</c:v>
                </c:pt>
                <c:pt idx="64">
                  <c:v>43955</c:v>
                </c:pt>
                <c:pt idx="65">
                  <c:v>43956</c:v>
                </c:pt>
                <c:pt idx="66">
                  <c:v>43957</c:v>
                </c:pt>
                <c:pt idx="67">
                  <c:v>43958</c:v>
                </c:pt>
                <c:pt idx="68">
                  <c:v>43959</c:v>
                </c:pt>
                <c:pt idx="69">
                  <c:v>43960</c:v>
                </c:pt>
                <c:pt idx="70">
                  <c:v>43961</c:v>
                </c:pt>
                <c:pt idx="71">
                  <c:v>43962</c:v>
                </c:pt>
                <c:pt idx="72">
                  <c:v>43963</c:v>
                </c:pt>
                <c:pt idx="73">
                  <c:v>43964</c:v>
                </c:pt>
                <c:pt idx="74">
                  <c:v>43965</c:v>
                </c:pt>
                <c:pt idx="75">
                  <c:v>43966</c:v>
                </c:pt>
                <c:pt idx="76">
                  <c:v>43967</c:v>
                </c:pt>
                <c:pt idx="77">
                  <c:v>43968</c:v>
                </c:pt>
                <c:pt idx="78">
                  <c:v>43969</c:v>
                </c:pt>
                <c:pt idx="79">
                  <c:v>43970</c:v>
                </c:pt>
                <c:pt idx="80">
                  <c:v>43971</c:v>
                </c:pt>
                <c:pt idx="81">
                  <c:v>43972</c:v>
                </c:pt>
                <c:pt idx="82">
                  <c:v>43973</c:v>
                </c:pt>
                <c:pt idx="83">
                  <c:v>43974</c:v>
                </c:pt>
                <c:pt idx="84">
                  <c:v>43975</c:v>
                </c:pt>
                <c:pt idx="85">
                  <c:v>43976</c:v>
                </c:pt>
                <c:pt idx="86">
                  <c:v>43977</c:v>
                </c:pt>
                <c:pt idx="87">
                  <c:v>43978</c:v>
                </c:pt>
                <c:pt idx="88">
                  <c:v>43979</c:v>
                </c:pt>
                <c:pt idx="89">
                  <c:v>43980</c:v>
                </c:pt>
                <c:pt idx="90">
                  <c:v>43981</c:v>
                </c:pt>
                <c:pt idx="91">
                  <c:v>43982</c:v>
                </c:pt>
                <c:pt idx="92">
                  <c:v>43983</c:v>
                </c:pt>
                <c:pt idx="93">
                  <c:v>43984</c:v>
                </c:pt>
                <c:pt idx="94">
                  <c:v>43985</c:v>
                </c:pt>
                <c:pt idx="95">
                  <c:v>43986</c:v>
                </c:pt>
                <c:pt idx="96">
                  <c:v>43987</c:v>
                </c:pt>
                <c:pt idx="97">
                  <c:v>43988</c:v>
                </c:pt>
                <c:pt idx="98">
                  <c:v>43989</c:v>
                </c:pt>
                <c:pt idx="99">
                  <c:v>43990</c:v>
                </c:pt>
                <c:pt idx="100">
                  <c:v>43991</c:v>
                </c:pt>
                <c:pt idx="101">
                  <c:v>43992</c:v>
                </c:pt>
                <c:pt idx="102">
                  <c:v>43993</c:v>
                </c:pt>
                <c:pt idx="103">
                  <c:v>43994</c:v>
                </c:pt>
                <c:pt idx="104">
                  <c:v>43995</c:v>
                </c:pt>
                <c:pt idx="105">
                  <c:v>43996</c:v>
                </c:pt>
                <c:pt idx="106">
                  <c:v>43997</c:v>
                </c:pt>
                <c:pt idx="107">
                  <c:v>43998</c:v>
                </c:pt>
                <c:pt idx="108">
                  <c:v>43999</c:v>
                </c:pt>
                <c:pt idx="109">
                  <c:v>44000</c:v>
                </c:pt>
                <c:pt idx="110">
                  <c:v>44001</c:v>
                </c:pt>
                <c:pt idx="111">
                  <c:v>44002</c:v>
                </c:pt>
                <c:pt idx="112">
                  <c:v>44003</c:v>
                </c:pt>
                <c:pt idx="113">
                  <c:v>44004</c:v>
                </c:pt>
                <c:pt idx="114">
                  <c:v>44005</c:v>
                </c:pt>
                <c:pt idx="115">
                  <c:v>44006</c:v>
                </c:pt>
                <c:pt idx="116">
                  <c:v>44007</c:v>
                </c:pt>
                <c:pt idx="117">
                  <c:v>44008</c:v>
                </c:pt>
                <c:pt idx="118">
                  <c:v>44009</c:v>
                </c:pt>
                <c:pt idx="119">
                  <c:v>44010</c:v>
                </c:pt>
                <c:pt idx="120">
                  <c:v>44011</c:v>
                </c:pt>
                <c:pt idx="121">
                  <c:v>44012</c:v>
                </c:pt>
                <c:pt idx="122">
                  <c:v>44013</c:v>
                </c:pt>
                <c:pt idx="123">
                  <c:v>44014</c:v>
                </c:pt>
                <c:pt idx="124">
                  <c:v>44015</c:v>
                </c:pt>
                <c:pt idx="125">
                  <c:v>44016</c:v>
                </c:pt>
                <c:pt idx="126">
                  <c:v>44017</c:v>
                </c:pt>
                <c:pt idx="127">
                  <c:v>44018</c:v>
                </c:pt>
                <c:pt idx="128">
                  <c:v>44019</c:v>
                </c:pt>
                <c:pt idx="129">
                  <c:v>44020</c:v>
                </c:pt>
                <c:pt idx="130">
                  <c:v>44021</c:v>
                </c:pt>
                <c:pt idx="131">
                  <c:v>44022</c:v>
                </c:pt>
                <c:pt idx="132">
                  <c:v>44023</c:v>
                </c:pt>
                <c:pt idx="133">
                  <c:v>44024</c:v>
                </c:pt>
                <c:pt idx="134">
                  <c:v>44025</c:v>
                </c:pt>
                <c:pt idx="135">
                  <c:v>44026</c:v>
                </c:pt>
                <c:pt idx="136">
                  <c:v>44027</c:v>
                </c:pt>
                <c:pt idx="137">
                  <c:v>44028</c:v>
                </c:pt>
                <c:pt idx="138">
                  <c:v>44029</c:v>
                </c:pt>
                <c:pt idx="139">
                  <c:v>44030</c:v>
                </c:pt>
                <c:pt idx="140">
                  <c:v>44031</c:v>
                </c:pt>
                <c:pt idx="141">
                  <c:v>44032</c:v>
                </c:pt>
                <c:pt idx="142">
                  <c:v>44033</c:v>
                </c:pt>
                <c:pt idx="143">
                  <c:v>44034</c:v>
                </c:pt>
                <c:pt idx="144">
                  <c:v>44035</c:v>
                </c:pt>
                <c:pt idx="145">
                  <c:v>44036</c:v>
                </c:pt>
                <c:pt idx="146">
                  <c:v>44037</c:v>
                </c:pt>
                <c:pt idx="147">
                  <c:v>44038</c:v>
                </c:pt>
                <c:pt idx="148">
                  <c:v>44039</c:v>
                </c:pt>
                <c:pt idx="149">
                  <c:v>44040</c:v>
                </c:pt>
                <c:pt idx="150">
                  <c:v>44041</c:v>
                </c:pt>
                <c:pt idx="151">
                  <c:v>44042</c:v>
                </c:pt>
                <c:pt idx="152">
                  <c:v>44043</c:v>
                </c:pt>
                <c:pt idx="153">
                  <c:v>44044</c:v>
                </c:pt>
                <c:pt idx="154">
                  <c:v>44045</c:v>
                </c:pt>
                <c:pt idx="155">
                  <c:v>44046</c:v>
                </c:pt>
                <c:pt idx="156">
                  <c:v>44047</c:v>
                </c:pt>
                <c:pt idx="157">
                  <c:v>44048</c:v>
                </c:pt>
                <c:pt idx="158">
                  <c:v>44049</c:v>
                </c:pt>
                <c:pt idx="159">
                  <c:v>44050</c:v>
                </c:pt>
                <c:pt idx="160">
                  <c:v>44051</c:v>
                </c:pt>
                <c:pt idx="161">
                  <c:v>44052</c:v>
                </c:pt>
                <c:pt idx="162">
                  <c:v>44053</c:v>
                </c:pt>
                <c:pt idx="163">
                  <c:v>44054</c:v>
                </c:pt>
                <c:pt idx="164">
                  <c:v>44055</c:v>
                </c:pt>
                <c:pt idx="165">
                  <c:v>44056</c:v>
                </c:pt>
                <c:pt idx="166">
                  <c:v>44057</c:v>
                </c:pt>
                <c:pt idx="167">
                  <c:v>44058</c:v>
                </c:pt>
                <c:pt idx="168">
                  <c:v>44059</c:v>
                </c:pt>
                <c:pt idx="169">
                  <c:v>44060</c:v>
                </c:pt>
                <c:pt idx="170">
                  <c:v>44061</c:v>
                </c:pt>
                <c:pt idx="171">
                  <c:v>44062</c:v>
                </c:pt>
                <c:pt idx="172">
                  <c:v>44063</c:v>
                </c:pt>
                <c:pt idx="173">
                  <c:v>44064</c:v>
                </c:pt>
                <c:pt idx="174">
                  <c:v>44065</c:v>
                </c:pt>
                <c:pt idx="175">
                  <c:v>44066</c:v>
                </c:pt>
                <c:pt idx="176">
                  <c:v>44067</c:v>
                </c:pt>
                <c:pt idx="177">
                  <c:v>44068</c:v>
                </c:pt>
                <c:pt idx="178">
                  <c:v>44069</c:v>
                </c:pt>
                <c:pt idx="179">
                  <c:v>44070</c:v>
                </c:pt>
                <c:pt idx="180">
                  <c:v>44071</c:v>
                </c:pt>
                <c:pt idx="181">
                  <c:v>44072</c:v>
                </c:pt>
                <c:pt idx="182">
                  <c:v>44073</c:v>
                </c:pt>
                <c:pt idx="183">
                  <c:v>44074</c:v>
                </c:pt>
                <c:pt idx="184">
                  <c:v>44075</c:v>
                </c:pt>
                <c:pt idx="185">
                  <c:v>44076</c:v>
                </c:pt>
                <c:pt idx="186">
                  <c:v>44077</c:v>
                </c:pt>
                <c:pt idx="187">
                  <c:v>44078</c:v>
                </c:pt>
                <c:pt idx="188">
                  <c:v>44079</c:v>
                </c:pt>
                <c:pt idx="189">
                  <c:v>44080</c:v>
                </c:pt>
                <c:pt idx="190">
                  <c:v>44081</c:v>
                </c:pt>
                <c:pt idx="191">
                  <c:v>44082</c:v>
                </c:pt>
                <c:pt idx="192">
                  <c:v>44083</c:v>
                </c:pt>
                <c:pt idx="193">
                  <c:v>44084</c:v>
                </c:pt>
                <c:pt idx="194">
                  <c:v>44085</c:v>
                </c:pt>
                <c:pt idx="195">
                  <c:v>44086</c:v>
                </c:pt>
                <c:pt idx="196">
                  <c:v>44087</c:v>
                </c:pt>
                <c:pt idx="197">
                  <c:v>44088</c:v>
                </c:pt>
                <c:pt idx="198">
                  <c:v>44089</c:v>
                </c:pt>
                <c:pt idx="199">
                  <c:v>44090</c:v>
                </c:pt>
                <c:pt idx="200">
                  <c:v>44091</c:v>
                </c:pt>
                <c:pt idx="201">
                  <c:v>44092</c:v>
                </c:pt>
                <c:pt idx="202">
                  <c:v>44093</c:v>
                </c:pt>
                <c:pt idx="203">
                  <c:v>44094</c:v>
                </c:pt>
                <c:pt idx="204">
                  <c:v>44095</c:v>
                </c:pt>
                <c:pt idx="205">
                  <c:v>44096</c:v>
                </c:pt>
                <c:pt idx="206">
                  <c:v>44097</c:v>
                </c:pt>
                <c:pt idx="207">
                  <c:v>44098</c:v>
                </c:pt>
                <c:pt idx="208">
                  <c:v>44099</c:v>
                </c:pt>
                <c:pt idx="209">
                  <c:v>44100</c:v>
                </c:pt>
                <c:pt idx="210">
                  <c:v>44101</c:v>
                </c:pt>
                <c:pt idx="211">
                  <c:v>44102</c:v>
                </c:pt>
                <c:pt idx="212">
                  <c:v>44103</c:v>
                </c:pt>
                <c:pt idx="213">
                  <c:v>44104</c:v>
                </c:pt>
                <c:pt idx="214">
                  <c:v>44105</c:v>
                </c:pt>
                <c:pt idx="215">
                  <c:v>44106</c:v>
                </c:pt>
                <c:pt idx="216">
                  <c:v>44107</c:v>
                </c:pt>
                <c:pt idx="217">
                  <c:v>44108</c:v>
                </c:pt>
                <c:pt idx="218">
                  <c:v>44109</c:v>
                </c:pt>
                <c:pt idx="219">
                  <c:v>44110</c:v>
                </c:pt>
                <c:pt idx="220">
                  <c:v>44111</c:v>
                </c:pt>
                <c:pt idx="221">
                  <c:v>44112</c:v>
                </c:pt>
                <c:pt idx="222">
                  <c:v>44113</c:v>
                </c:pt>
                <c:pt idx="223">
                  <c:v>44114</c:v>
                </c:pt>
                <c:pt idx="224">
                  <c:v>44115</c:v>
                </c:pt>
                <c:pt idx="225">
                  <c:v>44116</c:v>
                </c:pt>
                <c:pt idx="226">
                  <c:v>44117</c:v>
                </c:pt>
                <c:pt idx="227">
                  <c:v>44118</c:v>
                </c:pt>
                <c:pt idx="228">
                  <c:v>44119</c:v>
                </c:pt>
                <c:pt idx="229">
                  <c:v>44120</c:v>
                </c:pt>
                <c:pt idx="230">
                  <c:v>44121</c:v>
                </c:pt>
                <c:pt idx="231">
                  <c:v>44122</c:v>
                </c:pt>
                <c:pt idx="232">
                  <c:v>44123</c:v>
                </c:pt>
                <c:pt idx="233">
                  <c:v>44124</c:v>
                </c:pt>
                <c:pt idx="234">
                  <c:v>44125</c:v>
                </c:pt>
                <c:pt idx="235">
                  <c:v>44126</c:v>
                </c:pt>
                <c:pt idx="236">
                  <c:v>44127</c:v>
                </c:pt>
                <c:pt idx="237">
                  <c:v>44128</c:v>
                </c:pt>
                <c:pt idx="238">
                  <c:v>44129</c:v>
                </c:pt>
                <c:pt idx="239">
                  <c:v>44130</c:v>
                </c:pt>
                <c:pt idx="240">
                  <c:v>44131</c:v>
                </c:pt>
                <c:pt idx="241">
                  <c:v>44132</c:v>
                </c:pt>
                <c:pt idx="242">
                  <c:v>44133</c:v>
                </c:pt>
                <c:pt idx="243">
                  <c:v>44134</c:v>
                </c:pt>
                <c:pt idx="244">
                  <c:v>44135</c:v>
                </c:pt>
                <c:pt idx="245">
                  <c:v>44136</c:v>
                </c:pt>
                <c:pt idx="246">
                  <c:v>44137</c:v>
                </c:pt>
                <c:pt idx="247">
                  <c:v>44138</c:v>
                </c:pt>
                <c:pt idx="248">
                  <c:v>44139</c:v>
                </c:pt>
                <c:pt idx="249">
                  <c:v>44140</c:v>
                </c:pt>
                <c:pt idx="250">
                  <c:v>44141</c:v>
                </c:pt>
                <c:pt idx="251">
                  <c:v>44142</c:v>
                </c:pt>
                <c:pt idx="252">
                  <c:v>44143</c:v>
                </c:pt>
                <c:pt idx="253">
                  <c:v>44144</c:v>
                </c:pt>
                <c:pt idx="254">
                  <c:v>44145</c:v>
                </c:pt>
                <c:pt idx="255">
                  <c:v>44146</c:v>
                </c:pt>
                <c:pt idx="256">
                  <c:v>44147</c:v>
                </c:pt>
                <c:pt idx="257">
                  <c:v>44148</c:v>
                </c:pt>
                <c:pt idx="258">
                  <c:v>44149</c:v>
                </c:pt>
                <c:pt idx="259">
                  <c:v>44150</c:v>
                </c:pt>
                <c:pt idx="260">
                  <c:v>44151</c:v>
                </c:pt>
                <c:pt idx="261">
                  <c:v>44152</c:v>
                </c:pt>
                <c:pt idx="262">
                  <c:v>44153</c:v>
                </c:pt>
                <c:pt idx="263">
                  <c:v>44154</c:v>
                </c:pt>
                <c:pt idx="264">
                  <c:v>44155</c:v>
                </c:pt>
                <c:pt idx="265">
                  <c:v>44156</c:v>
                </c:pt>
                <c:pt idx="266">
                  <c:v>44157</c:v>
                </c:pt>
                <c:pt idx="267">
                  <c:v>44158</c:v>
                </c:pt>
                <c:pt idx="268">
                  <c:v>44159</c:v>
                </c:pt>
                <c:pt idx="269">
                  <c:v>44160</c:v>
                </c:pt>
                <c:pt idx="270">
                  <c:v>44161</c:v>
                </c:pt>
                <c:pt idx="271">
                  <c:v>44162</c:v>
                </c:pt>
                <c:pt idx="272">
                  <c:v>44163</c:v>
                </c:pt>
                <c:pt idx="273">
                  <c:v>44164</c:v>
                </c:pt>
                <c:pt idx="274">
                  <c:v>44165</c:v>
                </c:pt>
                <c:pt idx="275">
                  <c:v>44166</c:v>
                </c:pt>
                <c:pt idx="276">
                  <c:v>44167</c:v>
                </c:pt>
                <c:pt idx="277">
                  <c:v>44168</c:v>
                </c:pt>
                <c:pt idx="278">
                  <c:v>44169</c:v>
                </c:pt>
                <c:pt idx="279">
                  <c:v>44170</c:v>
                </c:pt>
                <c:pt idx="280">
                  <c:v>44171</c:v>
                </c:pt>
                <c:pt idx="281">
                  <c:v>44172</c:v>
                </c:pt>
                <c:pt idx="282">
                  <c:v>44173</c:v>
                </c:pt>
                <c:pt idx="283">
                  <c:v>44174</c:v>
                </c:pt>
                <c:pt idx="284">
                  <c:v>44175</c:v>
                </c:pt>
                <c:pt idx="285">
                  <c:v>44176</c:v>
                </c:pt>
                <c:pt idx="286">
                  <c:v>44177</c:v>
                </c:pt>
                <c:pt idx="287">
                  <c:v>44178</c:v>
                </c:pt>
                <c:pt idx="288">
                  <c:v>44179</c:v>
                </c:pt>
                <c:pt idx="289">
                  <c:v>44180</c:v>
                </c:pt>
                <c:pt idx="290">
                  <c:v>44181</c:v>
                </c:pt>
                <c:pt idx="291">
                  <c:v>44182</c:v>
                </c:pt>
                <c:pt idx="292">
                  <c:v>44183</c:v>
                </c:pt>
                <c:pt idx="293">
                  <c:v>44184</c:v>
                </c:pt>
                <c:pt idx="294">
                  <c:v>44185</c:v>
                </c:pt>
                <c:pt idx="295">
                  <c:v>44186</c:v>
                </c:pt>
                <c:pt idx="296">
                  <c:v>44187</c:v>
                </c:pt>
                <c:pt idx="297">
                  <c:v>44188</c:v>
                </c:pt>
                <c:pt idx="298">
                  <c:v>44189</c:v>
                </c:pt>
                <c:pt idx="299">
                  <c:v>44190</c:v>
                </c:pt>
                <c:pt idx="300">
                  <c:v>44191</c:v>
                </c:pt>
                <c:pt idx="301">
                  <c:v>44192</c:v>
                </c:pt>
                <c:pt idx="302">
                  <c:v>44193</c:v>
                </c:pt>
                <c:pt idx="303">
                  <c:v>44194</c:v>
                </c:pt>
                <c:pt idx="304">
                  <c:v>44195</c:v>
                </c:pt>
                <c:pt idx="305">
                  <c:v>44196</c:v>
                </c:pt>
                <c:pt idx="306">
                  <c:v>44197</c:v>
                </c:pt>
                <c:pt idx="307">
                  <c:v>44198</c:v>
                </c:pt>
                <c:pt idx="308">
                  <c:v>44199</c:v>
                </c:pt>
                <c:pt idx="309">
                  <c:v>44200</c:v>
                </c:pt>
                <c:pt idx="310">
                  <c:v>44201</c:v>
                </c:pt>
                <c:pt idx="311">
                  <c:v>44202</c:v>
                </c:pt>
                <c:pt idx="312">
                  <c:v>44203</c:v>
                </c:pt>
                <c:pt idx="313">
                  <c:v>44204</c:v>
                </c:pt>
                <c:pt idx="314">
                  <c:v>44205</c:v>
                </c:pt>
                <c:pt idx="315">
                  <c:v>44206</c:v>
                </c:pt>
                <c:pt idx="316">
                  <c:v>44207</c:v>
                </c:pt>
                <c:pt idx="317">
                  <c:v>44208</c:v>
                </c:pt>
                <c:pt idx="318">
                  <c:v>44209</c:v>
                </c:pt>
                <c:pt idx="319">
                  <c:v>44210</c:v>
                </c:pt>
                <c:pt idx="320">
                  <c:v>44211</c:v>
                </c:pt>
                <c:pt idx="321">
                  <c:v>44212</c:v>
                </c:pt>
                <c:pt idx="322">
                  <c:v>44213</c:v>
                </c:pt>
                <c:pt idx="323">
                  <c:v>44214</c:v>
                </c:pt>
                <c:pt idx="324">
                  <c:v>44215</c:v>
                </c:pt>
                <c:pt idx="325">
                  <c:v>44216</c:v>
                </c:pt>
                <c:pt idx="326">
                  <c:v>44217</c:v>
                </c:pt>
                <c:pt idx="327">
                  <c:v>44218</c:v>
                </c:pt>
                <c:pt idx="328">
                  <c:v>44219</c:v>
                </c:pt>
                <c:pt idx="329">
                  <c:v>44220</c:v>
                </c:pt>
                <c:pt idx="330">
                  <c:v>44221</c:v>
                </c:pt>
                <c:pt idx="331">
                  <c:v>44222</c:v>
                </c:pt>
                <c:pt idx="332">
                  <c:v>44223</c:v>
                </c:pt>
                <c:pt idx="333">
                  <c:v>44224</c:v>
                </c:pt>
                <c:pt idx="334">
                  <c:v>44225</c:v>
                </c:pt>
                <c:pt idx="335">
                  <c:v>44226</c:v>
                </c:pt>
                <c:pt idx="336">
                  <c:v>44227</c:v>
                </c:pt>
                <c:pt idx="337">
                  <c:v>44228</c:v>
                </c:pt>
                <c:pt idx="338">
                  <c:v>44229</c:v>
                </c:pt>
                <c:pt idx="339">
                  <c:v>44230</c:v>
                </c:pt>
                <c:pt idx="340">
                  <c:v>44231</c:v>
                </c:pt>
                <c:pt idx="341">
                  <c:v>44232</c:v>
                </c:pt>
                <c:pt idx="342">
                  <c:v>44233</c:v>
                </c:pt>
                <c:pt idx="343">
                  <c:v>44234</c:v>
                </c:pt>
                <c:pt idx="344">
                  <c:v>44235</c:v>
                </c:pt>
                <c:pt idx="345">
                  <c:v>44236</c:v>
                </c:pt>
                <c:pt idx="346">
                  <c:v>44237</c:v>
                </c:pt>
                <c:pt idx="347">
                  <c:v>44238</c:v>
                </c:pt>
                <c:pt idx="348">
                  <c:v>44239</c:v>
                </c:pt>
                <c:pt idx="349">
                  <c:v>44240</c:v>
                </c:pt>
                <c:pt idx="350">
                  <c:v>44241</c:v>
                </c:pt>
                <c:pt idx="351">
                  <c:v>44242</c:v>
                </c:pt>
                <c:pt idx="352">
                  <c:v>44243</c:v>
                </c:pt>
                <c:pt idx="353">
                  <c:v>44244</c:v>
                </c:pt>
                <c:pt idx="354">
                  <c:v>44245</c:v>
                </c:pt>
                <c:pt idx="355">
                  <c:v>44246</c:v>
                </c:pt>
                <c:pt idx="356">
                  <c:v>44247</c:v>
                </c:pt>
                <c:pt idx="357">
                  <c:v>44248</c:v>
                </c:pt>
                <c:pt idx="358">
                  <c:v>44249</c:v>
                </c:pt>
                <c:pt idx="359">
                  <c:v>44250</c:v>
                </c:pt>
                <c:pt idx="360">
                  <c:v>44251</c:v>
                </c:pt>
                <c:pt idx="361">
                  <c:v>44252</c:v>
                </c:pt>
                <c:pt idx="362">
                  <c:v>44253</c:v>
                </c:pt>
                <c:pt idx="363">
                  <c:v>44254</c:v>
                </c:pt>
                <c:pt idx="364">
                  <c:v>44255</c:v>
                </c:pt>
                <c:pt idx="365">
                  <c:v>44256</c:v>
                </c:pt>
                <c:pt idx="366">
                  <c:v>44257</c:v>
                </c:pt>
                <c:pt idx="367">
                  <c:v>44258</c:v>
                </c:pt>
                <c:pt idx="368">
                  <c:v>44259</c:v>
                </c:pt>
                <c:pt idx="369">
                  <c:v>44260</c:v>
                </c:pt>
                <c:pt idx="370">
                  <c:v>44261</c:v>
                </c:pt>
                <c:pt idx="371">
                  <c:v>44262</c:v>
                </c:pt>
                <c:pt idx="372">
                  <c:v>44263</c:v>
                </c:pt>
                <c:pt idx="373">
                  <c:v>44264</c:v>
                </c:pt>
                <c:pt idx="374">
                  <c:v>44265</c:v>
                </c:pt>
                <c:pt idx="375">
                  <c:v>44266</c:v>
                </c:pt>
                <c:pt idx="376">
                  <c:v>44267</c:v>
                </c:pt>
                <c:pt idx="377">
                  <c:v>44268</c:v>
                </c:pt>
                <c:pt idx="378">
                  <c:v>44269</c:v>
                </c:pt>
                <c:pt idx="379">
                  <c:v>44270</c:v>
                </c:pt>
                <c:pt idx="380">
                  <c:v>44271</c:v>
                </c:pt>
                <c:pt idx="381">
                  <c:v>44272</c:v>
                </c:pt>
                <c:pt idx="382">
                  <c:v>44273</c:v>
                </c:pt>
                <c:pt idx="383">
                  <c:v>44274</c:v>
                </c:pt>
                <c:pt idx="384">
                  <c:v>44275</c:v>
                </c:pt>
                <c:pt idx="385">
                  <c:v>44276</c:v>
                </c:pt>
                <c:pt idx="386">
                  <c:v>44277</c:v>
                </c:pt>
                <c:pt idx="387">
                  <c:v>44278</c:v>
                </c:pt>
                <c:pt idx="388">
                  <c:v>44279</c:v>
                </c:pt>
                <c:pt idx="389">
                  <c:v>44280</c:v>
                </c:pt>
                <c:pt idx="390">
                  <c:v>44281</c:v>
                </c:pt>
                <c:pt idx="391">
                  <c:v>44282</c:v>
                </c:pt>
                <c:pt idx="392">
                  <c:v>44283</c:v>
                </c:pt>
                <c:pt idx="393">
                  <c:v>44284</c:v>
                </c:pt>
                <c:pt idx="394">
                  <c:v>44285</c:v>
                </c:pt>
                <c:pt idx="395">
                  <c:v>44286</c:v>
                </c:pt>
                <c:pt idx="396">
                  <c:v>44287</c:v>
                </c:pt>
                <c:pt idx="397">
                  <c:v>44288</c:v>
                </c:pt>
                <c:pt idx="398">
                  <c:v>44289</c:v>
                </c:pt>
                <c:pt idx="399">
                  <c:v>44290</c:v>
                </c:pt>
                <c:pt idx="400">
                  <c:v>44291</c:v>
                </c:pt>
                <c:pt idx="401">
                  <c:v>44292</c:v>
                </c:pt>
                <c:pt idx="402">
                  <c:v>44293</c:v>
                </c:pt>
                <c:pt idx="403">
                  <c:v>44294</c:v>
                </c:pt>
                <c:pt idx="404">
                  <c:v>44295</c:v>
                </c:pt>
                <c:pt idx="405">
                  <c:v>44296</c:v>
                </c:pt>
                <c:pt idx="406">
                  <c:v>44297</c:v>
                </c:pt>
                <c:pt idx="407">
                  <c:v>44298</c:v>
                </c:pt>
                <c:pt idx="408">
                  <c:v>44299</c:v>
                </c:pt>
                <c:pt idx="409">
                  <c:v>44300</c:v>
                </c:pt>
                <c:pt idx="410">
                  <c:v>44301</c:v>
                </c:pt>
                <c:pt idx="411">
                  <c:v>44302</c:v>
                </c:pt>
                <c:pt idx="412">
                  <c:v>44303</c:v>
                </c:pt>
                <c:pt idx="413">
                  <c:v>44304</c:v>
                </c:pt>
                <c:pt idx="414">
                  <c:v>44305</c:v>
                </c:pt>
                <c:pt idx="415">
                  <c:v>44306</c:v>
                </c:pt>
                <c:pt idx="416">
                  <c:v>44307</c:v>
                </c:pt>
                <c:pt idx="417">
                  <c:v>44308</c:v>
                </c:pt>
                <c:pt idx="418">
                  <c:v>44309</c:v>
                </c:pt>
                <c:pt idx="419">
                  <c:v>44310</c:v>
                </c:pt>
                <c:pt idx="420">
                  <c:v>44311</c:v>
                </c:pt>
                <c:pt idx="421">
                  <c:v>44312</c:v>
                </c:pt>
                <c:pt idx="422">
                  <c:v>44313</c:v>
                </c:pt>
                <c:pt idx="423">
                  <c:v>44314</c:v>
                </c:pt>
                <c:pt idx="424">
                  <c:v>44315</c:v>
                </c:pt>
                <c:pt idx="425">
                  <c:v>44316</c:v>
                </c:pt>
                <c:pt idx="426">
                  <c:v>44317</c:v>
                </c:pt>
                <c:pt idx="427">
                  <c:v>44318</c:v>
                </c:pt>
                <c:pt idx="428">
                  <c:v>44319</c:v>
                </c:pt>
                <c:pt idx="429">
                  <c:v>44320</c:v>
                </c:pt>
                <c:pt idx="430">
                  <c:v>44321</c:v>
                </c:pt>
                <c:pt idx="431">
                  <c:v>44322</c:v>
                </c:pt>
                <c:pt idx="432">
                  <c:v>44323</c:v>
                </c:pt>
                <c:pt idx="433">
                  <c:v>44324</c:v>
                </c:pt>
                <c:pt idx="434">
                  <c:v>44325</c:v>
                </c:pt>
                <c:pt idx="435">
                  <c:v>44326</c:v>
                </c:pt>
                <c:pt idx="436">
                  <c:v>44327</c:v>
                </c:pt>
                <c:pt idx="437">
                  <c:v>44328</c:v>
                </c:pt>
                <c:pt idx="438">
                  <c:v>44329</c:v>
                </c:pt>
                <c:pt idx="439">
                  <c:v>44330</c:v>
                </c:pt>
                <c:pt idx="440">
                  <c:v>44331</c:v>
                </c:pt>
                <c:pt idx="441">
                  <c:v>44332</c:v>
                </c:pt>
                <c:pt idx="442">
                  <c:v>44333</c:v>
                </c:pt>
                <c:pt idx="443">
                  <c:v>44334</c:v>
                </c:pt>
                <c:pt idx="444">
                  <c:v>44335</c:v>
                </c:pt>
                <c:pt idx="445">
                  <c:v>44336</c:v>
                </c:pt>
                <c:pt idx="446">
                  <c:v>44337</c:v>
                </c:pt>
                <c:pt idx="447">
                  <c:v>44338</c:v>
                </c:pt>
                <c:pt idx="448">
                  <c:v>44339</c:v>
                </c:pt>
                <c:pt idx="449">
                  <c:v>44340</c:v>
                </c:pt>
                <c:pt idx="450">
                  <c:v>44341</c:v>
                </c:pt>
                <c:pt idx="451">
                  <c:v>44342</c:v>
                </c:pt>
                <c:pt idx="452">
                  <c:v>44343</c:v>
                </c:pt>
                <c:pt idx="453">
                  <c:v>44344</c:v>
                </c:pt>
                <c:pt idx="454">
                  <c:v>44345</c:v>
                </c:pt>
                <c:pt idx="455">
                  <c:v>44346</c:v>
                </c:pt>
                <c:pt idx="456">
                  <c:v>44347</c:v>
                </c:pt>
                <c:pt idx="457">
                  <c:v>44348</c:v>
                </c:pt>
                <c:pt idx="458">
                  <c:v>44349</c:v>
                </c:pt>
                <c:pt idx="459">
                  <c:v>44350</c:v>
                </c:pt>
                <c:pt idx="460">
                  <c:v>44351</c:v>
                </c:pt>
                <c:pt idx="461">
                  <c:v>44352</c:v>
                </c:pt>
                <c:pt idx="462">
                  <c:v>44353</c:v>
                </c:pt>
                <c:pt idx="463">
                  <c:v>44354</c:v>
                </c:pt>
                <c:pt idx="464">
                  <c:v>44355</c:v>
                </c:pt>
                <c:pt idx="465">
                  <c:v>44356</c:v>
                </c:pt>
                <c:pt idx="466">
                  <c:v>44357</c:v>
                </c:pt>
                <c:pt idx="467">
                  <c:v>44358</c:v>
                </c:pt>
                <c:pt idx="468">
                  <c:v>44359</c:v>
                </c:pt>
                <c:pt idx="469">
                  <c:v>44360</c:v>
                </c:pt>
                <c:pt idx="470">
                  <c:v>44361</c:v>
                </c:pt>
                <c:pt idx="471">
                  <c:v>44362</c:v>
                </c:pt>
                <c:pt idx="472">
                  <c:v>44363</c:v>
                </c:pt>
                <c:pt idx="473">
                  <c:v>44364</c:v>
                </c:pt>
                <c:pt idx="474">
                  <c:v>44365</c:v>
                </c:pt>
                <c:pt idx="475">
                  <c:v>44366</c:v>
                </c:pt>
                <c:pt idx="476">
                  <c:v>44367</c:v>
                </c:pt>
                <c:pt idx="477">
                  <c:v>44368</c:v>
                </c:pt>
                <c:pt idx="478">
                  <c:v>44369</c:v>
                </c:pt>
                <c:pt idx="479">
                  <c:v>44370</c:v>
                </c:pt>
                <c:pt idx="480">
                  <c:v>44371</c:v>
                </c:pt>
                <c:pt idx="481">
                  <c:v>44372</c:v>
                </c:pt>
                <c:pt idx="482">
                  <c:v>44373</c:v>
                </c:pt>
                <c:pt idx="483">
                  <c:v>44374</c:v>
                </c:pt>
                <c:pt idx="484">
                  <c:v>44375</c:v>
                </c:pt>
                <c:pt idx="485">
                  <c:v>44376</c:v>
                </c:pt>
                <c:pt idx="486">
                  <c:v>44377</c:v>
                </c:pt>
                <c:pt idx="487">
                  <c:v>44378</c:v>
                </c:pt>
                <c:pt idx="488">
                  <c:v>44379</c:v>
                </c:pt>
                <c:pt idx="489">
                  <c:v>44380</c:v>
                </c:pt>
                <c:pt idx="490">
                  <c:v>44381</c:v>
                </c:pt>
                <c:pt idx="491">
                  <c:v>44382</c:v>
                </c:pt>
                <c:pt idx="492">
                  <c:v>44383</c:v>
                </c:pt>
                <c:pt idx="493">
                  <c:v>44384</c:v>
                </c:pt>
                <c:pt idx="494">
                  <c:v>44385</c:v>
                </c:pt>
                <c:pt idx="495">
                  <c:v>44386</c:v>
                </c:pt>
                <c:pt idx="496">
                  <c:v>44387</c:v>
                </c:pt>
                <c:pt idx="497">
                  <c:v>44388</c:v>
                </c:pt>
                <c:pt idx="498">
                  <c:v>44389</c:v>
                </c:pt>
                <c:pt idx="499">
                  <c:v>44390</c:v>
                </c:pt>
                <c:pt idx="500">
                  <c:v>44391</c:v>
                </c:pt>
                <c:pt idx="501">
                  <c:v>44392</c:v>
                </c:pt>
                <c:pt idx="502">
                  <c:v>44393</c:v>
                </c:pt>
                <c:pt idx="503">
                  <c:v>44394</c:v>
                </c:pt>
                <c:pt idx="504">
                  <c:v>44395</c:v>
                </c:pt>
                <c:pt idx="505">
                  <c:v>44396</c:v>
                </c:pt>
                <c:pt idx="506">
                  <c:v>44397</c:v>
                </c:pt>
                <c:pt idx="507">
                  <c:v>44398</c:v>
                </c:pt>
                <c:pt idx="508">
                  <c:v>44399</c:v>
                </c:pt>
                <c:pt idx="509">
                  <c:v>44400</c:v>
                </c:pt>
                <c:pt idx="510">
                  <c:v>44401</c:v>
                </c:pt>
                <c:pt idx="511">
                  <c:v>44402</c:v>
                </c:pt>
                <c:pt idx="512">
                  <c:v>44403</c:v>
                </c:pt>
                <c:pt idx="513">
                  <c:v>44404</c:v>
                </c:pt>
                <c:pt idx="514">
                  <c:v>44405</c:v>
                </c:pt>
                <c:pt idx="515">
                  <c:v>44406</c:v>
                </c:pt>
                <c:pt idx="516">
                  <c:v>44407</c:v>
                </c:pt>
                <c:pt idx="517">
                  <c:v>44408</c:v>
                </c:pt>
                <c:pt idx="518">
                  <c:v>44409</c:v>
                </c:pt>
                <c:pt idx="519">
                  <c:v>44410</c:v>
                </c:pt>
                <c:pt idx="520">
                  <c:v>44411</c:v>
                </c:pt>
                <c:pt idx="521">
                  <c:v>44412</c:v>
                </c:pt>
                <c:pt idx="522">
                  <c:v>44413</c:v>
                </c:pt>
                <c:pt idx="523">
                  <c:v>44414</c:v>
                </c:pt>
                <c:pt idx="524">
                  <c:v>44415</c:v>
                </c:pt>
                <c:pt idx="525">
                  <c:v>44416</c:v>
                </c:pt>
                <c:pt idx="526">
                  <c:v>44417</c:v>
                </c:pt>
                <c:pt idx="527">
                  <c:v>44418</c:v>
                </c:pt>
                <c:pt idx="528">
                  <c:v>44419</c:v>
                </c:pt>
                <c:pt idx="529">
                  <c:v>44420</c:v>
                </c:pt>
                <c:pt idx="530">
                  <c:v>44421</c:v>
                </c:pt>
                <c:pt idx="531">
                  <c:v>44422</c:v>
                </c:pt>
                <c:pt idx="532">
                  <c:v>44423</c:v>
                </c:pt>
                <c:pt idx="533">
                  <c:v>44424</c:v>
                </c:pt>
                <c:pt idx="534">
                  <c:v>44425</c:v>
                </c:pt>
                <c:pt idx="535">
                  <c:v>44426</c:v>
                </c:pt>
                <c:pt idx="536">
                  <c:v>44427</c:v>
                </c:pt>
                <c:pt idx="537">
                  <c:v>44428</c:v>
                </c:pt>
                <c:pt idx="538">
                  <c:v>44429</c:v>
                </c:pt>
                <c:pt idx="539">
                  <c:v>44430</c:v>
                </c:pt>
                <c:pt idx="540">
                  <c:v>44431</c:v>
                </c:pt>
                <c:pt idx="541">
                  <c:v>44432</c:v>
                </c:pt>
                <c:pt idx="542">
                  <c:v>44433</c:v>
                </c:pt>
                <c:pt idx="543">
                  <c:v>44434</c:v>
                </c:pt>
                <c:pt idx="544">
                  <c:v>44435</c:v>
                </c:pt>
                <c:pt idx="545">
                  <c:v>44436</c:v>
                </c:pt>
                <c:pt idx="546">
                  <c:v>44437</c:v>
                </c:pt>
                <c:pt idx="547">
                  <c:v>44438</c:v>
                </c:pt>
                <c:pt idx="548">
                  <c:v>44439</c:v>
                </c:pt>
                <c:pt idx="549">
                  <c:v>44440</c:v>
                </c:pt>
                <c:pt idx="550">
                  <c:v>44441</c:v>
                </c:pt>
                <c:pt idx="551">
                  <c:v>44442</c:v>
                </c:pt>
                <c:pt idx="552">
                  <c:v>44443</c:v>
                </c:pt>
                <c:pt idx="553">
                  <c:v>44444</c:v>
                </c:pt>
                <c:pt idx="554">
                  <c:v>44445</c:v>
                </c:pt>
                <c:pt idx="555">
                  <c:v>44446</c:v>
                </c:pt>
                <c:pt idx="556">
                  <c:v>44447</c:v>
                </c:pt>
                <c:pt idx="557">
                  <c:v>44448</c:v>
                </c:pt>
                <c:pt idx="558">
                  <c:v>44449</c:v>
                </c:pt>
                <c:pt idx="559">
                  <c:v>44450</c:v>
                </c:pt>
                <c:pt idx="560">
                  <c:v>44451</c:v>
                </c:pt>
                <c:pt idx="561">
                  <c:v>44452</c:v>
                </c:pt>
                <c:pt idx="562">
                  <c:v>44453</c:v>
                </c:pt>
                <c:pt idx="563">
                  <c:v>44454</c:v>
                </c:pt>
                <c:pt idx="564">
                  <c:v>44455</c:v>
                </c:pt>
                <c:pt idx="565">
                  <c:v>44456</c:v>
                </c:pt>
                <c:pt idx="566">
                  <c:v>44457</c:v>
                </c:pt>
                <c:pt idx="567">
                  <c:v>44458</c:v>
                </c:pt>
                <c:pt idx="568">
                  <c:v>44459</c:v>
                </c:pt>
                <c:pt idx="569">
                  <c:v>44460</c:v>
                </c:pt>
                <c:pt idx="570">
                  <c:v>44461</c:v>
                </c:pt>
                <c:pt idx="571">
                  <c:v>44462</c:v>
                </c:pt>
                <c:pt idx="572">
                  <c:v>44463</c:v>
                </c:pt>
                <c:pt idx="573">
                  <c:v>44464</c:v>
                </c:pt>
                <c:pt idx="574">
                  <c:v>44465</c:v>
                </c:pt>
                <c:pt idx="575">
                  <c:v>44466</c:v>
                </c:pt>
                <c:pt idx="576">
                  <c:v>44467</c:v>
                </c:pt>
                <c:pt idx="577">
                  <c:v>44468</c:v>
                </c:pt>
                <c:pt idx="578">
                  <c:v>44469</c:v>
                </c:pt>
                <c:pt idx="579">
                  <c:v>44470</c:v>
                </c:pt>
                <c:pt idx="580">
                  <c:v>44471</c:v>
                </c:pt>
                <c:pt idx="581">
                  <c:v>44472</c:v>
                </c:pt>
                <c:pt idx="582">
                  <c:v>44473</c:v>
                </c:pt>
                <c:pt idx="583">
                  <c:v>44474</c:v>
                </c:pt>
                <c:pt idx="584">
                  <c:v>44475</c:v>
                </c:pt>
                <c:pt idx="585">
                  <c:v>44476</c:v>
                </c:pt>
                <c:pt idx="586">
                  <c:v>44477</c:v>
                </c:pt>
                <c:pt idx="587">
                  <c:v>44478</c:v>
                </c:pt>
                <c:pt idx="588">
                  <c:v>44479</c:v>
                </c:pt>
                <c:pt idx="589">
                  <c:v>44480</c:v>
                </c:pt>
                <c:pt idx="590">
                  <c:v>44481</c:v>
                </c:pt>
                <c:pt idx="591">
                  <c:v>44482</c:v>
                </c:pt>
                <c:pt idx="592">
                  <c:v>44483</c:v>
                </c:pt>
                <c:pt idx="593">
                  <c:v>44484</c:v>
                </c:pt>
                <c:pt idx="594">
                  <c:v>44485</c:v>
                </c:pt>
                <c:pt idx="595">
                  <c:v>44486</c:v>
                </c:pt>
                <c:pt idx="596">
                  <c:v>44487</c:v>
                </c:pt>
                <c:pt idx="597">
                  <c:v>44488</c:v>
                </c:pt>
                <c:pt idx="598">
                  <c:v>44489</c:v>
                </c:pt>
                <c:pt idx="599">
                  <c:v>44490</c:v>
                </c:pt>
                <c:pt idx="600">
                  <c:v>44491</c:v>
                </c:pt>
                <c:pt idx="601">
                  <c:v>44492</c:v>
                </c:pt>
                <c:pt idx="602">
                  <c:v>44493</c:v>
                </c:pt>
                <c:pt idx="603">
                  <c:v>44494</c:v>
                </c:pt>
                <c:pt idx="604">
                  <c:v>44495</c:v>
                </c:pt>
                <c:pt idx="605">
                  <c:v>44496</c:v>
                </c:pt>
                <c:pt idx="606">
                  <c:v>44497</c:v>
                </c:pt>
                <c:pt idx="607">
                  <c:v>44498</c:v>
                </c:pt>
                <c:pt idx="608">
                  <c:v>44499</c:v>
                </c:pt>
                <c:pt idx="609">
                  <c:v>44500</c:v>
                </c:pt>
                <c:pt idx="610">
                  <c:v>44501</c:v>
                </c:pt>
                <c:pt idx="611">
                  <c:v>44502</c:v>
                </c:pt>
                <c:pt idx="612">
                  <c:v>44503</c:v>
                </c:pt>
                <c:pt idx="613">
                  <c:v>44504</c:v>
                </c:pt>
                <c:pt idx="614">
                  <c:v>44505</c:v>
                </c:pt>
                <c:pt idx="615">
                  <c:v>44506</c:v>
                </c:pt>
                <c:pt idx="616">
                  <c:v>44507</c:v>
                </c:pt>
                <c:pt idx="617">
                  <c:v>44508</c:v>
                </c:pt>
                <c:pt idx="618">
                  <c:v>44509</c:v>
                </c:pt>
                <c:pt idx="619">
                  <c:v>44510</c:v>
                </c:pt>
                <c:pt idx="620">
                  <c:v>44511</c:v>
                </c:pt>
                <c:pt idx="621">
                  <c:v>44512</c:v>
                </c:pt>
                <c:pt idx="622">
                  <c:v>44513</c:v>
                </c:pt>
                <c:pt idx="623">
                  <c:v>44514</c:v>
                </c:pt>
                <c:pt idx="624">
                  <c:v>44515</c:v>
                </c:pt>
                <c:pt idx="625">
                  <c:v>44516</c:v>
                </c:pt>
                <c:pt idx="626">
                  <c:v>44517</c:v>
                </c:pt>
                <c:pt idx="627">
                  <c:v>44518</c:v>
                </c:pt>
                <c:pt idx="628">
                  <c:v>44519</c:v>
                </c:pt>
                <c:pt idx="629">
                  <c:v>44520</c:v>
                </c:pt>
                <c:pt idx="630">
                  <c:v>44521</c:v>
                </c:pt>
                <c:pt idx="631">
                  <c:v>44522</c:v>
                </c:pt>
                <c:pt idx="632">
                  <c:v>44523</c:v>
                </c:pt>
                <c:pt idx="633">
                  <c:v>44524</c:v>
                </c:pt>
                <c:pt idx="634">
                  <c:v>44525</c:v>
                </c:pt>
                <c:pt idx="635">
                  <c:v>44526</c:v>
                </c:pt>
                <c:pt idx="636">
                  <c:v>44527</c:v>
                </c:pt>
                <c:pt idx="637">
                  <c:v>44528</c:v>
                </c:pt>
                <c:pt idx="638">
                  <c:v>44529</c:v>
                </c:pt>
                <c:pt idx="639">
                  <c:v>44530</c:v>
                </c:pt>
                <c:pt idx="640">
                  <c:v>44531</c:v>
                </c:pt>
                <c:pt idx="641">
                  <c:v>44532</c:v>
                </c:pt>
                <c:pt idx="642">
                  <c:v>44533</c:v>
                </c:pt>
                <c:pt idx="643">
                  <c:v>44534</c:v>
                </c:pt>
                <c:pt idx="644">
                  <c:v>44535</c:v>
                </c:pt>
                <c:pt idx="645">
                  <c:v>44536</c:v>
                </c:pt>
                <c:pt idx="646">
                  <c:v>44537</c:v>
                </c:pt>
                <c:pt idx="647">
                  <c:v>44538</c:v>
                </c:pt>
                <c:pt idx="648">
                  <c:v>44539</c:v>
                </c:pt>
                <c:pt idx="649">
                  <c:v>44540</c:v>
                </c:pt>
                <c:pt idx="650">
                  <c:v>44541</c:v>
                </c:pt>
                <c:pt idx="651">
                  <c:v>44542</c:v>
                </c:pt>
                <c:pt idx="652">
                  <c:v>44543</c:v>
                </c:pt>
                <c:pt idx="653">
                  <c:v>44544</c:v>
                </c:pt>
                <c:pt idx="654">
                  <c:v>44545</c:v>
                </c:pt>
                <c:pt idx="655">
                  <c:v>44546</c:v>
                </c:pt>
                <c:pt idx="656">
                  <c:v>44547</c:v>
                </c:pt>
                <c:pt idx="657">
                  <c:v>44548</c:v>
                </c:pt>
                <c:pt idx="658">
                  <c:v>44549</c:v>
                </c:pt>
                <c:pt idx="659">
                  <c:v>44550</c:v>
                </c:pt>
                <c:pt idx="660">
                  <c:v>44551</c:v>
                </c:pt>
                <c:pt idx="661">
                  <c:v>44552</c:v>
                </c:pt>
                <c:pt idx="662">
                  <c:v>44553</c:v>
                </c:pt>
                <c:pt idx="663">
                  <c:v>44554</c:v>
                </c:pt>
                <c:pt idx="664">
                  <c:v>44555</c:v>
                </c:pt>
                <c:pt idx="665">
                  <c:v>44556</c:v>
                </c:pt>
                <c:pt idx="666">
                  <c:v>44557</c:v>
                </c:pt>
                <c:pt idx="667">
                  <c:v>44558</c:v>
                </c:pt>
                <c:pt idx="668">
                  <c:v>44559</c:v>
                </c:pt>
                <c:pt idx="669">
                  <c:v>44560</c:v>
                </c:pt>
                <c:pt idx="670">
                  <c:v>44561</c:v>
                </c:pt>
                <c:pt idx="671">
                  <c:v>44562</c:v>
                </c:pt>
                <c:pt idx="672">
                  <c:v>44563</c:v>
                </c:pt>
                <c:pt idx="673">
                  <c:v>44564</c:v>
                </c:pt>
                <c:pt idx="674">
                  <c:v>44565</c:v>
                </c:pt>
                <c:pt idx="675">
                  <c:v>44566</c:v>
                </c:pt>
                <c:pt idx="676">
                  <c:v>44567</c:v>
                </c:pt>
                <c:pt idx="677">
                  <c:v>44568</c:v>
                </c:pt>
                <c:pt idx="678">
                  <c:v>44569</c:v>
                </c:pt>
                <c:pt idx="679">
                  <c:v>44570</c:v>
                </c:pt>
                <c:pt idx="680">
                  <c:v>44571</c:v>
                </c:pt>
                <c:pt idx="681">
                  <c:v>44572</c:v>
                </c:pt>
                <c:pt idx="682">
                  <c:v>44573</c:v>
                </c:pt>
                <c:pt idx="683">
                  <c:v>44574</c:v>
                </c:pt>
                <c:pt idx="684">
                  <c:v>44575</c:v>
                </c:pt>
                <c:pt idx="685">
                  <c:v>44576</c:v>
                </c:pt>
                <c:pt idx="686">
                  <c:v>44577</c:v>
                </c:pt>
                <c:pt idx="687">
                  <c:v>44578</c:v>
                </c:pt>
                <c:pt idx="688">
                  <c:v>44579</c:v>
                </c:pt>
                <c:pt idx="689">
                  <c:v>44580</c:v>
                </c:pt>
                <c:pt idx="690">
                  <c:v>44581</c:v>
                </c:pt>
                <c:pt idx="691">
                  <c:v>44582</c:v>
                </c:pt>
                <c:pt idx="692">
                  <c:v>44583</c:v>
                </c:pt>
                <c:pt idx="693">
                  <c:v>44584</c:v>
                </c:pt>
                <c:pt idx="694">
                  <c:v>44585</c:v>
                </c:pt>
                <c:pt idx="695">
                  <c:v>44586</c:v>
                </c:pt>
                <c:pt idx="696">
                  <c:v>44587</c:v>
                </c:pt>
                <c:pt idx="697">
                  <c:v>44588</c:v>
                </c:pt>
                <c:pt idx="698">
                  <c:v>44589</c:v>
                </c:pt>
                <c:pt idx="699">
                  <c:v>44590</c:v>
                </c:pt>
                <c:pt idx="700">
                  <c:v>44591</c:v>
                </c:pt>
                <c:pt idx="701">
                  <c:v>44592</c:v>
                </c:pt>
                <c:pt idx="702">
                  <c:v>44593</c:v>
                </c:pt>
                <c:pt idx="703">
                  <c:v>44594</c:v>
                </c:pt>
                <c:pt idx="704">
                  <c:v>44595</c:v>
                </c:pt>
                <c:pt idx="705">
                  <c:v>44596</c:v>
                </c:pt>
                <c:pt idx="706">
                  <c:v>44597</c:v>
                </c:pt>
                <c:pt idx="707">
                  <c:v>44598</c:v>
                </c:pt>
                <c:pt idx="708">
                  <c:v>44599</c:v>
                </c:pt>
                <c:pt idx="709">
                  <c:v>44600</c:v>
                </c:pt>
                <c:pt idx="710">
                  <c:v>44601</c:v>
                </c:pt>
                <c:pt idx="711">
                  <c:v>44602</c:v>
                </c:pt>
                <c:pt idx="712">
                  <c:v>44603</c:v>
                </c:pt>
                <c:pt idx="713">
                  <c:v>44604</c:v>
                </c:pt>
                <c:pt idx="714">
                  <c:v>44605</c:v>
                </c:pt>
                <c:pt idx="715">
                  <c:v>44606</c:v>
                </c:pt>
                <c:pt idx="716">
                  <c:v>44607</c:v>
                </c:pt>
                <c:pt idx="717">
                  <c:v>44608</c:v>
                </c:pt>
                <c:pt idx="718">
                  <c:v>44609</c:v>
                </c:pt>
                <c:pt idx="719">
                  <c:v>44610</c:v>
                </c:pt>
                <c:pt idx="720">
                  <c:v>44611</c:v>
                </c:pt>
                <c:pt idx="721">
                  <c:v>44612</c:v>
                </c:pt>
                <c:pt idx="722">
                  <c:v>44613</c:v>
                </c:pt>
                <c:pt idx="723">
                  <c:v>44614</c:v>
                </c:pt>
                <c:pt idx="724">
                  <c:v>44615</c:v>
                </c:pt>
                <c:pt idx="725">
                  <c:v>44616</c:v>
                </c:pt>
                <c:pt idx="726">
                  <c:v>44617</c:v>
                </c:pt>
                <c:pt idx="727">
                  <c:v>44618</c:v>
                </c:pt>
                <c:pt idx="728">
                  <c:v>44619</c:v>
                </c:pt>
                <c:pt idx="729">
                  <c:v>44620</c:v>
                </c:pt>
                <c:pt idx="730">
                  <c:v>44621</c:v>
                </c:pt>
                <c:pt idx="731">
                  <c:v>44622</c:v>
                </c:pt>
                <c:pt idx="732">
                  <c:v>44623</c:v>
                </c:pt>
                <c:pt idx="733">
                  <c:v>44624</c:v>
                </c:pt>
                <c:pt idx="734">
                  <c:v>44625</c:v>
                </c:pt>
                <c:pt idx="735">
                  <c:v>44626</c:v>
                </c:pt>
                <c:pt idx="736">
                  <c:v>44627</c:v>
                </c:pt>
                <c:pt idx="737">
                  <c:v>44628</c:v>
                </c:pt>
                <c:pt idx="738">
                  <c:v>44629</c:v>
                </c:pt>
                <c:pt idx="739">
                  <c:v>44630</c:v>
                </c:pt>
                <c:pt idx="740">
                  <c:v>44631</c:v>
                </c:pt>
                <c:pt idx="741">
                  <c:v>44632</c:v>
                </c:pt>
                <c:pt idx="742">
                  <c:v>44633</c:v>
                </c:pt>
                <c:pt idx="743">
                  <c:v>44634</c:v>
                </c:pt>
                <c:pt idx="744">
                  <c:v>44635</c:v>
                </c:pt>
                <c:pt idx="745">
                  <c:v>44636</c:v>
                </c:pt>
                <c:pt idx="746">
                  <c:v>44637</c:v>
                </c:pt>
                <c:pt idx="747">
                  <c:v>44638</c:v>
                </c:pt>
                <c:pt idx="748">
                  <c:v>44639</c:v>
                </c:pt>
                <c:pt idx="749">
                  <c:v>44640</c:v>
                </c:pt>
                <c:pt idx="750">
                  <c:v>44641</c:v>
                </c:pt>
                <c:pt idx="751">
                  <c:v>44642</c:v>
                </c:pt>
                <c:pt idx="752">
                  <c:v>44643</c:v>
                </c:pt>
                <c:pt idx="753">
                  <c:v>44644</c:v>
                </c:pt>
                <c:pt idx="754">
                  <c:v>44645</c:v>
                </c:pt>
                <c:pt idx="755">
                  <c:v>44646</c:v>
                </c:pt>
                <c:pt idx="756">
                  <c:v>44647</c:v>
                </c:pt>
                <c:pt idx="757">
                  <c:v>44648</c:v>
                </c:pt>
                <c:pt idx="758">
                  <c:v>44649</c:v>
                </c:pt>
                <c:pt idx="759">
                  <c:v>44650</c:v>
                </c:pt>
                <c:pt idx="760">
                  <c:v>44651</c:v>
                </c:pt>
                <c:pt idx="761">
                  <c:v>44652</c:v>
                </c:pt>
                <c:pt idx="762">
                  <c:v>44653</c:v>
                </c:pt>
                <c:pt idx="763">
                  <c:v>44654</c:v>
                </c:pt>
                <c:pt idx="764">
                  <c:v>44655</c:v>
                </c:pt>
                <c:pt idx="765">
                  <c:v>44656</c:v>
                </c:pt>
                <c:pt idx="766">
                  <c:v>44657</c:v>
                </c:pt>
                <c:pt idx="767">
                  <c:v>44658</c:v>
                </c:pt>
                <c:pt idx="768">
                  <c:v>44659</c:v>
                </c:pt>
                <c:pt idx="769">
                  <c:v>44660</c:v>
                </c:pt>
                <c:pt idx="770">
                  <c:v>44661</c:v>
                </c:pt>
                <c:pt idx="771">
                  <c:v>44662</c:v>
                </c:pt>
                <c:pt idx="772">
                  <c:v>44663</c:v>
                </c:pt>
                <c:pt idx="773">
                  <c:v>44664</c:v>
                </c:pt>
                <c:pt idx="774">
                  <c:v>44665</c:v>
                </c:pt>
                <c:pt idx="775">
                  <c:v>44666</c:v>
                </c:pt>
                <c:pt idx="776">
                  <c:v>44667</c:v>
                </c:pt>
                <c:pt idx="777">
                  <c:v>44668</c:v>
                </c:pt>
                <c:pt idx="778">
                  <c:v>44669</c:v>
                </c:pt>
                <c:pt idx="779">
                  <c:v>44670</c:v>
                </c:pt>
                <c:pt idx="780">
                  <c:v>44671</c:v>
                </c:pt>
                <c:pt idx="781">
                  <c:v>44672</c:v>
                </c:pt>
                <c:pt idx="782">
                  <c:v>44673</c:v>
                </c:pt>
                <c:pt idx="783">
                  <c:v>44674</c:v>
                </c:pt>
                <c:pt idx="784">
                  <c:v>44675</c:v>
                </c:pt>
                <c:pt idx="785">
                  <c:v>44676</c:v>
                </c:pt>
                <c:pt idx="786">
                  <c:v>44677</c:v>
                </c:pt>
                <c:pt idx="787">
                  <c:v>44678</c:v>
                </c:pt>
                <c:pt idx="788">
                  <c:v>44679</c:v>
                </c:pt>
                <c:pt idx="789">
                  <c:v>44680</c:v>
                </c:pt>
                <c:pt idx="790">
                  <c:v>44681</c:v>
                </c:pt>
                <c:pt idx="791">
                  <c:v>44682</c:v>
                </c:pt>
                <c:pt idx="792">
                  <c:v>44683</c:v>
                </c:pt>
                <c:pt idx="793">
                  <c:v>44684</c:v>
                </c:pt>
                <c:pt idx="794">
                  <c:v>44685</c:v>
                </c:pt>
                <c:pt idx="795">
                  <c:v>44686</c:v>
                </c:pt>
                <c:pt idx="796">
                  <c:v>44687</c:v>
                </c:pt>
                <c:pt idx="797">
                  <c:v>44688</c:v>
                </c:pt>
                <c:pt idx="798">
                  <c:v>44689</c:v>
                </c:pt>
                <c:pt idx="799">
                  <c:v>44690</c:v>
                </c:pt>
                <c:pt idx="800">
                  <c:v>44691</c:v>
                </c:pt>
                <c:pt idx="801">
                  <c:v>44692</c:v>
                </c:pt>
                <c:pt idx="802">
                  <c:v>44693</c:v>
                </c:pt>
                <c:pt idx="803">
                  <c:v>44694</c:v>
                </c:pt>
                <c:pt idx="804">
                  <c:v>44695</c:v>
                </c:pt>
                <c:pt idx="805">
                  <c:v>44696</c:v>
                </c:pt>
                <c:pt idx="806">
                  <c:v>44697</c:v>
                </c:pt>
                <c:pt idx="807">
                  <c:v>44698</c:v>
                </c:pt>
                <c:pt idx="808">
                  <c:v>44699</c:v>
                </c:pt>
                <c:pt idx="809">
                  <c:v>44700</c:v>
                </c:pt>
                <c:pt idx="810">
                  <c:v>44701</c:v>
                </c:pt>
                <c:pt idx="811">
                  <c:v>44702</c:v>
                </c:pt>
                <c:pt idx="812">
                  <c:v>44703</c:v>
                </c:pt>
                <c:pt idx="813">
                  <c:v>44704</c:v>
                </c:pt>
                <c:pt idx="814">
                  <c:v>44705</c:v>
                </c:pt>
                <c:pt idx="815">
                  <c:v>44706</c:v>
                </c:pt>
                <c:pt idx="816">
                  <c:v>44707</c:v>
                </c:pt>
                <c:pt idx="817">
                  <c:v>44708</c:v>
                </c:pt>
                <c:pt idx="818">
                  <c:v>44709</c:v>
                </c:pt>
                <c:pt idx="819">
                  <c:v>44710</c:v>
                </c:pt>
                <c:pt idx="820">
                  <c:v>44711</c:v>
                </c:pt>
                <c:pt idx="821">
                  <c:v>44712</c:v>
                </c:pt>
                <c:pt idx="822">
                  <c:v>44713</c:v>
                </c:pt>
                <c:pt idx="823">
                  <c:v>44714</c:v>
                </c:pt>
                <c:pt idx="824">
                  <c:v>44715</c:v>
                </c:pt>
                <c:pt idx="825">
                  <c:v>44716</c:v>
                </c:pt>
                <c:pt idx="826">
                  <c:v>44717</c:v>
                </c:pt>
                <c:pt idx="827">
                  <c:v>44718</c:v>
                </c:pt>
                <c:pt idx="828">
                  <c:v>44719</c:v>
                </c:pt>
                <c:pt idx="829">
                  <c:v>44720</c:v>
                </c:pt>
                <c:pt idx="830">
                  <c:v>44721</c:v>
                </c:pt>
                <c:pt idx="831">
                  <c:v>44722</c:v>
                </c:pt>
                <c:pt idx="832">
                  <c:v>44723</c:v>
                </c:pt>
                <c:pt idx="833">
                  <c:v>44724</c:v>
                </c:pt>
                <c:pt idx="834">
                  <c:v>44725</c:v>
                </c:pt>
                <c:pt idx="835">
                  <c:v>44726</c:v>
                </c:pt>
                <c:pt idx="836">
                  <c:v>44727</c:v>
                </c:pt>
                <c:pt idx="837">
                  <c:v>44728</c:v>
                </c:pt>
                <c:pt idx="838">
                  <c:v>44729</c:v>
                </c:pt>
                <c:pt idx="839">
                  <c:v>44730</c:v>
                </c:pt>
                <c:pt idx="840">
                  <c:v>44731</c:v>
                </c:pt>
                <c:pt idx="841">
                  <c:v>44732</c:v>
                </c:pt>
                <c:pt idx="842">
                  <c:v>44733</c:v>
                </c:pt>
                <c:pt idx="843">
                  <c:v>44734</c:v>
                </c:pt>
                <c:pt idx="844">
                  <c:v>44735</c:v>
                </c:pt>
                <c:pt idx="845">
                  <c:v>44736</c:v>
                </c:pt>
                <c:pt idx="846">
                  <c:v>44737</c:v>
                </c:pt>
                <c:pt idx="847">
                  <c:v>44738</c:v>
                </c:pt>
                <c:pt idx="848">
                  <c:v>44739</c:v>
                </c:pt>
                <c:pt idx="849">
                  <c:v>44740</c:v>
                </c:pt>
                <c:pt idx="850">
                  <c:v>44741</c:v>
                </c:pt>
                <c:pt idx="851">
                  <c:v>44742</c:v>
                </c:pt>
                <c:pt idx="852">
                  <c:v>44743</c:v>
                </c:pt>
                <c:pt idx="853">
                  <c:v>44744</c:v>
                </c:pt>
                <c:pt idx="854">
                  <c:v>44745</c:v>
                </c:pt>
                <c:pt idx="855">
                  <c:v>44746</c:v>
                </c:pt>
                <c:pt idx="856">
                  <c:v>44747</c:v>
                </c:pt>
                <c:pt idx="857">
                  <c:v>44748</c:v>
                </c:pt>
                <c:pt idx="858">
                  <c:v>44749</c:v>
                </c:pt>
                <c:pt idx="859">
                  <c:v>44750</c:v>
                </c:pt>
                <c:pt idx="860">
                  <c:v>44751</c:v>
                </c:pt>
                <c:pt idx="861">
                  <c:v>44752</c:v>
                </c:pt>
                <c:pt idx="862">
                  <c:v>44753</c:v>
                </c:pt>
                <c:pt idx="863">
                  <c:v>44754</c:v>
                </c:pt>
                <c:pt idx="864">
                  <c:v>44755</c:v>
                </c:pt>
                <c:pt idx="865">
                  <c:v>44756</c:v>
                </c:pt>
                <c:pt idx="866">
                  <c:v>44757</c:v>
                </c:pt>
                <c:pt idx="867">
                  <c:v>44758</c:v>
                </c:pt>
                <c:pt idx="868">
                  <c:v>44759</c:v>
                </c:pt>
                <c:pt idx="869">
                  <c:v>44760</c:v>
                </c:pt>
                <c:pt idx="870">
                  <c:v>44761</c:v>
                </c:pt>
                <c:pt idx="871">
                  <c:v>44762</c:v>
                </c:pt>
                <c:pt idx="872">
                  <c:v>44763</c:v>
                </c:pt>
                <c:pt idx="873">
                  <c:v>44764</c:v>
                </c:pt>
                <c:pt idx="874">
                  <c:v>44765</c:v>
                </c:pt>
                <c:pt idx="875">
                  <c:v>44766</c:v>
                </c:pt>
                <c:pt idx="876">
                  <c:v>44767</c:v>
                </c:pt>
                <c:pt idx="877">
                  <c:v>44768</c:v>
                </c:pt>
                <c:pt idx="878">
                  <c:v>44769</c:v>
                </c:pt>
                <c:pt idx="879">
                  <c:v>44770</c:v>
                </c:pt>
                <c:pt idx="880">
                  <c:v>44771</c:v>
                </c:pt>
                <c:pt idx="881">
                  <c:v>44772</c:v>
                </c:pt>
                <c:pt idx="882">
                  <c:v>44773</c:v>
                </c:pt>
                <c:pt idx="883">
                  <c:v>44774</c:v>
                </c:pt>
                <c:pt idx="884">
                  <c:v>44775</c:v>
                </c:pt>
                <c:pt idx="885">
                  <c:v>44776</c:v>
                </c:pt>
                <c:pt idx="886">
                  <c:v>44777</c:v>
                </c:pt>
                <c:pt idx="887">
                  <c:v>44778</c:v>
                </c:pt>
                <c:pt idx="888">
                  <c:v>44779</c:v>
                </c:pt>
                <c:pt idx="889">
                  <c:v>44780</c:v>
                </c:pt>
                <c:pt idx="890">
                  <c:v>44781</c:v>
                </c:pt>
                <c:pt idx="891">
                  <c:v>44782</c:v>
                </c:pt>
                <c:pt idx="892">
                  <c:v>44783</c:v>
                </c:pt>
                <c:pt idx="893">
                  <c:v>44784</c:v>
                </c:pt>
                <c:pt idx="894">
                  <c:v>44785</c:v>
                </c:pt>
                <c:pt idx="895">
                  <c:v>44786</c:v>
                </c:pt>
                <c:pt idx="896">
                  <c:v>44787</c:v>
                </c:pt>
                <c:pt idx="897">
                  <c:v>44788</c:v>
                </c:pt>
                <c:pt idx="898">
                  <c:v>44789</c:v>
                </c:pt>
                <c:pt idx="899">
                  <c:v>44790</c:v>
                </c:pt>
                <c:pt idx="900">
                  <c:v>44791</c:v>
                </c:pt>
                <c:pt idx="901">
                  <c:v>44792</c:v>
                </c:pt>
                <c:pt idx="902">
                  <c:v>44793</c:v>
                </c:pt>
                <c:pt idx="903">
                  <c:v>44794</c:v>
                </c:pt>
                <c:pt idx="904">
                  <c:v>44795</c:v>
                </c:pt>
                <c:pt idx="905">
                  <c:v>44796</c:v>
                </c:pt>
                <c:pt idx="906">
                  <c:v>44797</c:v>
                </c:pt>
                <c:pt idx="907">
                  <c:v>44798</c:v>
                </c:pt>
                <c:pt idx="908">
                  <c:v>44799</c:v>
                </c:pt>
                <c:pt idx="909">
                  <c:v>44800</c:v>
                </c:pt>
                <c:pt idx="910">
                  <c:v>44801</c:v>
                </c:pt>
                <c:pt idx="911">
                  <c:v>44802</c:v>
                </c:pt>
                <c:pt idx="912">
                  <c:v>44803</c:v>
                </c:pt>
                <c:pt idx="913">
                  <c:v>44804</c:v>
                </c:pt>
                <c:pt idx="914">
                  <c:v>44805</c:v>
                </c:pt>
                <c:pt idx="915">
                  <c:v>44806</c:v>
                </c:pt>
                <c:pt idx="916">
                  <c:v>44807</c:v>
                </c:pt>
                <c:pt idx="917">
                  <c:v>44808</c:v>
                </c:pt>
                <c:pt idx="918">
                  <c:v>44809</c:v>
                </c:pt>
                <c:pt idx="919">
                  <c:v>44810</c:v>
                </c:pt>
                <c:pt idx="920">
                  <c:v>44811</c:v>
                </c:pt>
                <c:pt idx="921">
                  <c:v>44812</c:v>
                </c:pt>
                <c:pt idx="922">
                  <c:v>44813</c:v>
                </c:pt>
                <c:pt idx="923">
                  <c:v>44814</c:v>
                </c:pt>
                <c:pt idx="924">
                  <c:v>44815</c:v>
                </c:pt>
                <c:pt idx="925">
                  <c:v>44816</c:v>
                </c:pt>
                <c:pt idx="926">
                  <c:v>44817</c:v>
                </c:pt>
                <c:pt idx="927">
                  <c:v>44818</c:v>
                </c:pt>
                <c:pt idx="928">
                  <c:v>44819</c:v>
                </c:pt>
                <c:pt idx="929">
                  <c:v>44820</c:v>
                </c:pt>
                <c:pt idx="930">
                  <c:v>44821</c:v>
                </c:pt>
                <c:pt idx="931">
                  <c:v>44822</c:v>
                </c:pt>
                <c:pt idx="932">
                  <c:v>44823</c:v>
                </c:pt>
                <c:pt idx="933">
                  <c:v>44824</c:v>
                </c:pt>
                <c:pt idx="934">
                  <c:v>44825</c:v>
                </c:pt>
                <c:pt idx="935">
                  <c:v>44826</c:v>
                </c:pt>
                <c:pt idx="936">
                  <c:v>44827</c:v>
                </c:pt>
                <c:pt idx="937">
                  <c:v>44828</c:v>
                </c:pt>
                <c:pt idx="938">
                  <c:v>44829</c:v>
                </c:pt>
                <c:pt idx="939">
                  <c:v>44830</c:v>
                </c:pt>
                <c:pt idx="940">
                  <c:v>44831</c:v>
                </c:pt>
                <c:pt idx="941">
                  <c:v>44832</c:v>
                </c:pt>
                <c:pt idx="942">
                  <c:v>44833</c:v>
                </c:pt>
                <c:pt idx="943">
                  <c:v>44834</c:v>
                </c:pt>
                <c:pt idx="944">
                  <c:v>44835</c:v>
                </c:pt>
                <c:pt idx="945">
                  <c:v>44836</c:v>
                </c:pt>
                <c:pt idx="946">
                  <c:v>44837</c:v>
                </c:pt>
                <c:pt idx="947">
                  <c:v>44838</c:v>
                </c:pt>
                <c:pt idx="948">
                  <c:v>44839</c:v>
                </c:pt>
                <c:pt idx="949">
                  <c:v>44840</c:v>
                </c:pt>
                <c:pt idx="950">
                  <c:v>44841</c:v>
                </c:pt>
                <c:pt idx="951">
                  <c:v>44842</c:v>
                </c:pt>
                <c:pt idx="952">
                  <c:v>44843</c:v>
                </c:pt>
                <c:pt idx="953">
                  <c:v>44844</c:v>
                </c:pt>
                <c:pt idx="954">
                  <c:v>44845</c:v>
                </c:pt>
                <c:pt idx="955">
                  <c:v>44846</c:v>
                </c:pt>
                <c:pt idx="956">
                  <c:v>44847</c:v>
                </c:pt>
                <c:pt idx="957">
                  <c:v>44848</c:v>
                </c:pt>
                <c:pt idx="958">
                  <c:v>44849</c:v>
                </c:pt>
                <c:pt idx="959">
                  <c:v>44850</c:v>
                </c:pt>
                <c:pt idx="960">
                  <c:v>44851</c:v>
                </c:pt>
                <c:pt idx="961">
                  <c:v>44852</c:v>
                </c:pt>
                <c:pt idx="962">
                  <c:v>44853</c:v>
                </c:pt>
                <c:pt idx="963">
                  <c:v>44854</c:v>
                </c:pt>
                <c:pt idx="964">
                  <c:v>44855</c:v>
                </c:pt>
                <c:pt idx="965">
                  <c:v>44856</c:v>
                </c:pt>
                <c:pt idx="966">
                  <c:v>44857</c:v>
                </c:pt>
                <c:pt idx="967">
                  <c:v>44858</c:v>
                </c:pt>
                <c:pt idx="968">
                  <c:v>44859</c:v>
                </c:pt>
                <c:pt idx="969">
                  <c:v>44860</c:v>
                </c:pt>
                <c:pt idx="970">
                  <c:v>44861</c:v>
                </c:pt>
                <c:pt idx="971">
                  <c:v>44862</c:v>
                </c:pt>
                <c:pt idx="972">
                  <c:v>44863</c:v>
                </c:pt>
                <c:pt idx="973">
                  <c:v>44864</c:v>
                </c:pt>
                <c:pt idx="974">
                  <c:v>44865</c:v>
                </c:pt>
                <c:pt idx="975">
                  <c:v>44866</c:v>
                </c:pt>
                <c:pt idx="976">
                  <c:v>44867</c:v>
                </c:pt>
                <c:pt idx="977">
                  <c:v>44868</c:v>
                </c:pt>
                <c:pt idx="978">
                  <c:v>44869</c:v>
                </c:pt>
                <c:pt idx="979">
                  <c:v>44870</c:v>
                </c:pt>
                <c:pt idx="980">
                  <c:v>44871</c:v>
                </c:pt>
                <c:pt idx="981">
                  <c:v>44872</c:v>
                </c:pt>
                <c:pt idx="982">
                  <c:v>44873</c:v>
                </c:pt>
                <c:pt idx="983">
                  <c:v>44874</c:v>
                </c:pt>
                <c:pt idx="984">
                  <c:v>44875</c:v>
                </c:pt>
                <c:pt idx="985">
                  <c:v>44876</c:v>
                </c:pt>
                <c:pt idx="986">
                  <c:v>44877</c:v>
                </c:pt>
                <c:pt idx="987">
                  <c:v>44878</c:v>
                </c:pt>
                <c:pt idx="988">
                  <c:v>44879</c:v>
                </c:pt>
                <c:pt idx="989">
                  <c:v>44880</c:v>
                </c:pt>
                <c:pt idx="990">
                  <c:v>44881</c:v>
                </c:pt>
                <c:pt idx="991">
                  <c:v>44882</c:v>
                </c:pt>
                <c:pt idx="992">
                  <c:v>44883</c:v>
                </c:pt>
                <c:pt idx="993">
                  <c:v>44884</c:v>
                </c:pt>
                <c:pt idx="994">
                  <c:v>44885</c:v>
                </c:pt>
                <c:pt idx="995">
                  <c:v>44886</c:v>
                </c:pt>
                <c:pt idx="996">
                  <c:v>44887</c:v>
                </c:pt>
                <c:pt idx="997">
                  <c:v>44888</c:v>
                </c:pt>
                <c:pt idx="998">
                  <c:v>44889</c:v>
                </c:pt>
                <c:pt idx="999">
                  <c:v>44890</c:v>
                </c:pt>
                <c:pt idx="1000">
                  <c:v>44891</c:v>
                </c:pt>
                <c:pt idx="1001">
                  <c:v>44892</c:v>
                </c:pt>
                <c:pt idx="1002">
                  <c:v>44893</c:v>
                </c:pt>
                <c:pt idx="1003">
                  <c:v>44894</c:v>
                </c:pt>
                <c:pt idx="1004">
                  <c:v>44895</c:v>
                </c:pt>
                <c:pt idx="1005">
                  <c:v>44896</c:v>
                </c:pt>
                <c:pt idx="1006">
                  <c:v>44897</c:v>
                </c:pt>
                <c:pt idx="1007">
                  <c:v>44898</c:v>
                </c:pt>
                <c:pt idx="1008">
                  <c:v>44899</c:v>
                </c:pt>
                <c:pt idx="1009">
                  <c:v>44900</c:v>
                </c:pt>
                <c:pt idx="1010">
                  <c:v>44901</c:v>
                </c:pt>
                <c:pt idx="1011">
                  <c:v>44902</c:v>
                </c:pt>
                <c:pt idx="1012">
                  <c:v>44903</c:v>
                </c:pt>
                <c:pt idx="1013">
                  <c:v>44904</c:v>
                </c:pt>
                <c:pt idx="1014">
                  <c:v>44905</c:v>
                </c:pt>
                <c:pt idx="1015">
                  <c:v>44906</c:v>
                </c:pt>
                <c:pt idx="1016">
                  <c:v>44907</c:v>
                </c:pt>
                <c:pt idx="1017">
                  <c:v>44908</c:v>
                </c:pt>
                <c:pt idx="1018">
                  <c:v>44909</c:v>
                </c:pt>
                <c:pt idx="1019">
                  <c:v>44910</c:v>
                </c:pt>
                <c:pt idx="1020">
                  <c:v>44911</c:v>
                </c:pt>
                <c:pt idx="1021">
                  <c:v>44912</c:v>
                </c:pt>
                <c:pt idx="1022">
                  <c:v>44913</c:v>
                </c:pt>
                <c:pt idx="1023">
                  <c:v>44914</c:v>
                </c:pt>
                <c:pt idx="1024">
                  <c:v>44915</c:v>
                </c:pt>
                <c:pt idx="1025">
                  <c:v>44916</c:v>
                </c:pt>
                <c:pt idx="1026">
                  <c:v>44917</c:v>
                </c:pt>
                <c:pt idx="1027">
                  <c:v>44918</c:v>
                </c:pt>
                <c:pt idx="1028">
                  <c:v>44919</c:v>
                </c:pt>
                <c:pt idx="1029">
                  <c:v>44920</c:v>
                </c:pt>
                <c:pt idx="1030">
                  <c:v>44921</c:v>
                </c:pt>
                <c:pt idx="1031">
                  <c:v>44922</c:v>
                </c:pt>
                <c:pt idx="1032">
                  <c:v>44923</c:v>
                </c:pt>
                <c:pt idx="1033">
                  <c:v>44924</c:v>
                </c:pt>
                <c:pt idx="1034">
                  <c:v>44925</c:v>
                </c:pt>
                <c:pt idx="1035">
                  <c:v>44926</c:v>
                </c:pt>
              </c:numCache>
            </c:numRef>
          </c:cat>
          <c:val>
            <c:numRef>
              <c:f>'10'!$E$66:$E$903</c:f>
              <c:numCache>
                <c:formatCode>#,##0.00</c:formatCode>
                <c:ptCount val="838"/>
                <c:pt idx="0">
                  <c:v>0</c:v>
                </c:pt>
                <c:pt idx="1">
                  <c:v>0</c:v>
                </c:pt>
                <c:pt idx="2">
                  <c:v>0</c:v>
                </c:pt>
                <c:pt idx="3">
                  <c:v>0</c:v>
                </c:pt>
                <c:pt idx="4">
                  <c:v>0</c:v>
                </c:pt>
                <c:pt idx="5">
                  <c:v>0</c:v>
                </c:pt>
                <c:pt idx="6">
                  <c:v>0</c:v>
                </c:pt>
                <c:pt idx="7">
                  <c:v>0</c:v>
                </c:pt>
                <c:pt idx="8">
                  <c:v>0</c:v>
                </c:pt>
                <c:pt idx="9">
                  <c:v>0</c:v>
                </c:pt>
                <c:pt idx="10">
                  <c:v>0</c:v>
                </c:pt>
                <c:pt idx="11">
                  <c:v>0</c:v>
                </c:pt>
                <c:pt idx="12">
                  <c:v>0</c:v>
                </c:pt>
                <c:pt idx="13">
                  <c:v>0.2857142857142857</c:v>
                </c:pt>
                <c:pt idx="14">
                  <c:v>0.7142857142857143</c:v>
                </c:pt>
                <c:pt idx="15">
                  <c:v>0.8571428571428571</c:v>
                </c:pt>
                <c:pt idx="16">
                  <c:v>1.5714285714285714</c:v>
                </c:pt>
                <c:pt idx="17">
                  <c:v>1.5714285714285714</c:v>
                </c:pt>
                <c:pt idx="18">
                  <c:v>1.5714285714285714</c:v>
                </c:pt>
                <c:pt idx="19">
                  <c:v>1.8571428571428572</c:v>
                </c:pt>
                <c:pt idx="20">
                  <c:v>1.8571428571428572</c:v>
                </c:pt>
                <c:pt idx="21">
                  <c:v>1.5714285714285714</c:v>
                </c:pt>
                <c:pt idx="22">
                  <c:v>3.5714285714285716</c:v>
                </c:pt>
                <c:pt idx="23">
                  <c:v>7.8571428571428568</c:v>
                </c:pt>
                <c:pt idx="24">
                  <c:v>8.8571428571428577</c:v>
                </c:pt>
                <c:pt idx="25">
                  <c:v>8.8571428571428577</c:v>
                </c:pt>
                <c:pt idx="26">
                  <c:v>14.714285714285714</c:v>
                </c:pt>
                <c:pt idx="27">
                  <c:v>21.571428571428573</c:v>
                </c:pt>
                <c:pt idx="28">
                  <c:v>28.428571428571427</c:v>
                </c:pt>
                <c:pt idx="29">
                  <c:v>35.285714285714285</c:v>
                </c:pt>
                <c:pt idx="30">
                  <c:v>40.428571428571431</c:v>
                </c:pt>
                <c:pt idx="31">
                  <c:v>39.714285714285715</c:v>
                </c:pt>
                <c:pt idx="32">
                  <c:v>40.285714285714285</c:v>
                </c:pt>
                <c:pt idx="33">
                  <c:v>51.571428571428569</c:v>
                </c:pt>
                <c:pt idx="34">
                  <c:v>61.142857142857146</c:v>
                </c:pt>
                <c:pt idx="35">
                  <c:v>71.857142857142861</c:v>
                </c:pt>
                <c:pt idx="36">
                  <c:v>77.285714285714292</c:v>
                </c:pt>
                <c:pt idx="37">
                  <c:v>79.285714285714292</c:v>
                </c:pt>
                <c:pt idx="38">
                  <c:v>86.142857142857139</c:v>
                </c:pt>
                <c:pt idx="39">
                  <c:v>87</c:v>
                </c:pt>
                <c:pt idx="40">
                  <c:v>80.571428571428569</c:v>
                </c:pt>
                <c:pt idx="41">
                  <c:v>84.285714285714292</c:v>
                </c:pt>
                <c:pt idx="42">
                  <c:v>87.857142857142861</c:v>
                </c:pt>
                <c:pt idx="43">
                  <c:v>91.714285714285708</c:v>
                </c:pt>
                <c:pt idx="44">
                  <c:v>95.428571428571431</c:v>
                </c:pt>
                <c:pt idx="45">
                  <c:v>91.857142857142861</c:v>
                </c:pt>
                <c:pt idx="46">
                  <c:v>92.857142857142861</c:v>
                </c:pt>
                <c:pt idx="47">
                  <c:v>99.571428571428569</c:v>
                </c:pt>
                <c:pt idx="48">
                  <c:v>102.14285714285714</c:v>
                </c:pt>
                <c:pt idx="49">
                  <c:v>98.428571428571431</c:v>
                </c:pt>
                <c:pt idx="50">
                  <c:v>96.857142857142861</c:v>
                </c:pt>
                <c:pt idx="51">
                  <c:v>93</c:v>
                </c:pt>
                <c:pt idx="52">
                  <c:v>95.142857142857139</c:v>
                </c:pt>
                <c:pt idx="53">
                  <c:v>94.714285714285708</c:v>
                </c:pt>
                <c:pt idx="54">
                  <c:v>92.428571428571431</c:v>
                </c:pt>
                <c:pt idx="55">
                  <c:v>88.714285714285708</c:v>
                </c:pt>
                <c:pt idx="56">
                  <c:v>87.142857142857139</c:v>
                </c:pt>
                <c:pt idx="57">
                  <c:v>81.142857142857139</c:v>
                </c:pt>
                <c:pt idx="58">
                  <c:v>80</c:v>
                </c:pt>
                <c:pt idx="59">
                  <c:v>76.285714285714292</c:v>
                </c:pt>
                <c:pt idx="60">
                  <c:v>75.285714285714292</c:v>
                </c:pt>
                <c:pt idx="61">
                  <c:v>69.142857142857139</c:v>
                </c:pt>
                <c:pt idx="62">
                  <c:v>67.142857142857139</c:v>
                </c:pt>
                <c:pt idx="63">
                  <c:v>63.285714285714285</c:v>
                </c:pt>
                <c:pt idx="64">
                  <c:v>62.857142857142854</c:v>
                </c:pt>
                <c:pt idx="65">
                  <c:v>59</c:v>
                </c:pt>
                <c:pt idx="66">
                  <c:v>59.428571428571431</c:v>
                </c:pt>
                <c:pt idx="67">
                  <c:v>59.142857142857146</c:v>
                </c:pt>
                <c:pt idx="68">
                  <c:v>60.285714285714285</c:v>
                </c:pt>
                <c:pt idx="69">
                  <c:v>55.857142857142854</c:v>
                </c:pt>
                <c:pt idx="70">
                  <c:v>50</c:v>
                </c:pt>
                <c:pt idx="71">
                  <c:v>47.714285714285715</c:v>
                </c:pt>
                <c:pt idx="72">
                  <c:v>49.285714285714285</c:v>
                </c:pt>
                <c:pt idx="73">
                  <c:v>48.285714285714285</c:v>
                </c:pt>
                <c:pt idx="74">
                  <c:v>48</c:v>
                </c:pt>
                <c:pt idx="75">
                  <c:v>44.142857142857146</c:v>
                </c:pt>
                <c:pt idx="76">
                  <c:v>40.714285714285715</c:v>
                </c:pt>
                <c:pt idx="77">
                  <c:v>41.285714285714285</c:v>
                </c:pt>
                <c:pt idx="78">
                  <c:v>37.285714285714285</c:v>
                </c:pt>
                <c:pt idx="79">
                  <c:v>32.714285714285715</c:v>
                </c:pt>
                <c:pt idx="80">
                  <c:v>32.857142857142854</c:v>
                </c:pt>
                <c:pt idx="81">
                  <c:v>32.857142857142854</c:v>
                </c:pt>
                <c:pt idx="82">
                  <c:v>29.428571428571427</c:v>
                </c:pt>
                <c:pt idx="83">
                  <c:v>22.857142857142858</c:v>
                </c:pt>
                <c:pt idx="84">
                  <c:v>19</c:v>
                </c:pt>
                <c:pt idx="85">
                  <c:v>18.571428571428573</c:v>
                </c:pt>
                <c:pt idx="86">
                  <c:v>19</c:v>
                </c:pt>
                <c:pt idx="87">
                  <c:v>18.857142857142858</c:v>
                </c:pt>
                <c:pt idx="88">
                  <c:v>18.714285714285715</c:v>
                </c:pt>
                <c:pt idx="89">
                  <c:v>18.571428571428573</c:v>
                </c:pt>
                <c:pt idx="90">
                  <c:v>18</c:v>
                </c:pt>
                <c:pt idx="91">
                  <c:v>17.857142857142858</c:v>
                </c:pt>
                <c:pt idx="92">
                  <c:v>17</c:v>
                </c:pt>
                <c:pt idx="93">
                  <c:v>14.142857142857142</c:v>
                </c:pt>
                <c:pt idx="94">
                  <c:v>13.142857142857142</c:v>
                </c:pt>
                <c:pt idx="95">
                  <c:v>13</c:v>
                </c:pt>
                <c:pt idx="96">
                  <c:v>12.142857142857142</c:v>
                </c:pt>
                <c:pt idx="97">
                  <c:v>12.428571428571429</c:v>
                </c:pt>
                <c:pt idx="98">
                  <c:v>11.428571428571429</c:v>
                </c:pt>
                <c:pt idx="99">
                  <c:v>9.5714285714285712</c:v>
                </c:pt>
                <c:pt idx="100">
                  <c:v>9.7142857142857135</c:v>
                </c:pt>
                <c:pt idx="101">
                  <c:v>9.7142857142857135</c:v>
                </c:pt>
                <c:pt idx="102">
                  <c:v>9.5714285714285712</c:v>
                </c:pt>
                <c:pt idx="103">
                  <c:v>8.5714285714285712</c:v>
                </c:pt>
                <c:pt idx="104">
                  <c:v>8.4285714285714288</c:v>
                </c:pt>
                <c:pt idx="105">
                  <c:v>7.5714285714285712</c:v>
                </c:pt>
                <c:pt idx="106">
                  <c:v>7.8571428571428568</c:v>
                </c:pt>
                <c:pt idx="107">
                  <c:v>7.4285714285714288</c:v>
                </c:pt>
                <c:pt idx="108">
                  <c:v>7</c:v>
                </c:pt>
                <c:pt idx="109">
                  <c:v>7</c:v>
                </c:pt>
                <c:pt idx="110">
                  <c:v>7</c:v>
                </c:pt>
                <c:pt idx="111">
                  <c:v>6.4285714285714288</c:v>
                </c:pt>
                <c:pt idx="112">
                  <c:v>6.7142857142857144</c:v>
                </c:pt>
                <c:pt idx="113">
                  <c:v>6.1428571428571432</c:v>
                </c:pt>
                <c:pt idx="114">
                  <c:v>5.1428571428571432</c:v>
                </c:pt>
                <c:pt idx="115">
                  <c:v>5.1428571428571432</c:v>
                </c:pt>
                <c:pt idx="116">
                  <c:v>5.1428571428571432</c:v>
                </c:pt>
                <c:pt idx="117">
                  <c:v>4.5714285714285712</c:v>
                </c:pt>
                <c:pt idx="118">
                  <c:v>3.5714285714285716</c:v>
                </c:pt>
                <c:pt idx="119">
                  <c:v>2.8571428571428572</c:v>
                </c:pt>
                <c:pt idx="120">
                  <c:v>2.8571428571428572</c:v>
                </c:pt>
                <c:pt idx="121">
                  <c:v>2.7142857142857144</c:v>
                </c:pt>
                <c:pt idx="122">
                  <c:v>2.7142857142857144</c:v>
                </c:pt>
                <c:pt idx="123">
                  <c:v>2.7142857142857144</c:v>
                </c:pt>
                <c:pt idx="124">
                  <c:v>2.7142857142857144</c:v>
                </c:pt>
                <c:pt idx="125">
                  <c:v>2.7142857142857144</c:v>
                </c:pt>
                <c:pt idx="126">
                  <c:v>2.1428571428571428</c:v>
                </c:pt>
                <c:pt idx="127">
                  <c:v>1.7142857142857142</c:v>
                </c:pt>
                <c:pt idx="128">
                  <c:v>1.8571428571428572</c:v>
                </c:pt>
                <c:pt idx="129">
                  <c:v>1.8571428571428572</c:v>
                </c:pt>
                <c:pt idx="130">
                  <c:v>1.8571428571428572</c:v>
                </c:pt>
                <c:pt idx="131">
                  <c:v>1.4285714285714286</c:v>
                </c:pt>
                <c:pt idx="132">
                  <c:v>0.7142857142857143</c:v>
                </c:pt>
                <c:pt idx="133">
                  <c:v>1.1428571428571428</c:v>
                </c:pt>
                <c:pt idx="134">
                  <c:v>1.1428571428571428</c:v>
                </c:pt>
                <c:pt idx="135">
                  <c:v>0.8571428571428571</c:v>
                </c:pt>
                <c:pt idx="136">
                  <c:v>0.8571428571428571</c:v>
                </c:pt>
                <c:pt idx="137">
                  <c:v>0.8571428571428571</c:v>
                </c:pt>
                <c:pt idx="138">
                  <c:v>0.8571428571428571</c:v>
                </c:pt>
                <c:pt idx="139">
                  <c:v>1.2857142857142858</c:v>
                </c:pt>
                <c:pt idx="140">
                  <c:v>1</c:v>
                </c:pt>
                <c:pt idx="141">
                  <c:v>1</c:v>
                </c:pt>
                <c:pt idx="142">
                  <c:v>1.1428571428571428</c:v>
                </c:pt>
                <c:pt idx="143">
                  <c:v>1.1428571428571428</c:v>
                </c:pt>
                <c:pt idx="144">
                  <c:v>1.1428571428571428</c:v>
                </c:pt>
                <c:pt idx="145">
                  <c:v>1</c:v>
                </c:pt>
                <c:pt idx="146">
                  <c:v>0.5714285714285714</c:v>
                </c:pt>
                <c:pt idx="147">
                  <c:v>0.5714285714285714</c:v>
                </c:pt>
                <c:pt idx="148">
                  <c:v>0.7142857142857143</c:v>
                </c:pt>
                <c:pt idx="149">
                  <c:v>0.8571428571428571</c:v>
                </c:pt>
                <c:pt idx="150">
                  <c:v>0.8571428571428571</c:v>
                </c:pt>
                <c:pt idx="151">
                  <c:v>0.8571428571428571</c:v>
                </c:pt>
                <c:pt idx="152">
                  <c:v>1</c:v>
                </c:pt>
                <c:pt idx="153">
                  <c:v>0.8571428571428571</c:v>
                </c:pt>
                <c:pt idx="154">
                  <c:v>0.8571428571428571</c:v>
                </c:pt>
                <c:pt idx="155">
                  <c:v>0.8571428571428571</c:v>
                </c:pt>
                <c:pt idx="156">
                  <c:v>0.7142857142857143</c:v>
                </c:pt>
                <c:pt idx="157">
                  <c:v>0.7142857142857143</c:v>
                </c:pt>
                <c:pt idx="158">
                  <c:v>0.7142857142857143</c:v>
                </c:pt>
                <c:pt idx="159">
                  <c:v>0.7142857142857143</c:v>
                </c:pt>
                <c:pt idx="160">
                  <c:v>0.8571428571428571</c:v>
                </c:pt>
                <c:pt idx="161">
                  <c:v>0.7142857142857143</c:v>
                </c:pt>
                <c:pt idx="162">
                  <c:v>0.5714285714285714</c:v>
                </c:pt>
                <c:pt idx="163">
                  <c:v>0.42857142857142855</c:v>
                </c:pt>
                <c:pt idx="164">
                  <c:v>0.42857142857142855</c:v>
                </c:pt>
                <c:pt idx="165">
                  <c:v>0.42857142857142855</c:v>
                </c:pt>
                <c:pt idx="166">
                  <c:v>0.5714285714285714</c:v>
                </c:pt>
                <c:pt idx="167">
                  <c:v>0.5714285714285714</c:v>
                </c:pt>
                <c:pt idx="168">
                  <c:v>0.7142857142857143</c:v>
                </c:pt>
                <c:pt idx="169">
                  <c:v>0.5714285714285714</c:v>
                </c:pt>
                <c:pt idx="170">
                  <c:v>0.7142857142857143</c:v>
                </c:pt>
                <c:pt idx="171">
                  <c:v>0.7142857142857143</c:v>
                </c:pt>
                <c:pt idx="172">
                  <c:v>0.7142857142857143</c:v>
                </c:pt>
                <c:pt idx="173">
                  <c:v>0.5714285714285714</c:v>
                </c:pt>
                <c:pt idx="174">
                  <c:v>0.7142857142857143</c:v>
                </c:pt>
                <c:pt idx="175">
                  <c:v>0.7142857142857143</c:v>
                </c:pt>
                <c:pt idx="176">
                  <c:v>0.8571428571428571</c:v>
                </c:pt>
                <c:pt idx="177">
                  <c:v>1</c:v>
                </c:pt>
                <c:pt idx="178">
                  <c:v>1</c:v>
                </c:pt>
                <c:pt idx="179">
                  <c:v>1</c:v>
                </c:pt>
                <c:pt idx="180">
                  <c:v>1</c:v>
                </c:pt>
                <c:pt idx="181">
                  <c:v>0.8571428571428571</c:v>
                </c:pt>
                <c:pt idx="182">
                  <c:v>0.7142857142857143</c:v>
                </c:pt>
                <c:pt idx="183">
                  <c:v>0.5714285714285714</c:v>
                </c:pt>
                <c:pt idx="184">
                  <c:v>0.2857142857142857</c:v>
                </c:pt>
                <c:pt idx="185">
                  <c:v>0.2857142857142857</c:v>
                </c:pt>
                <c:pt idx="186">
                  <c:v>0.2857142857142857</c:v>
                </c:pt>
                <c:pt idx="187">
                  <c:v>0.42857142857142855</c:v>
                </c:pt>
                <c:pt idx="188">
                  <c:v>0.42857142857142855</c:v>
                </c:pt>
                <c:pt idx="189">
                  <c:v>0.5714285714285714</c:v>
                </c:pt>
                <c:pt idx="190">
                  <c:v>0.7142857142857143</c:v>
                </c:pt>
                <c:pt idx="191">
                  <c:v>0.7142857142857143</c:v>
                </c:pt>
                <c:pt idx="192">
                  <c:v>0.7142857142857143</c:v>
                </c:pt>
                <c:pt idx="193">
                  <c:v>0.7142857142857143</c:v>
                </c:pt>
                <c:pt idx="194">
                  <c:v>0.8571428571428571</c:v>
                </c:pt>
                <c:pt idx="195">
                  <c:v>1</c:v>
                </c:pt>
                <c:pt idx="196">
                  <c:v>0.8571428571428571</c:v>
                </c:pt>
                <c:pt idx="197">
                  <c:v>1.1428571428571428</c:v>
                </c:pt>
                <c:pt idx="198">
                  <c:v>1.5714285714285714</c:v>
                </c:pt>
                <c:pt idx="199">
                  <c:v>1.5714285714285714</c:v>
                </c:pt>
                <c:pt idx="200">
                  <c:v>1.5714285714285714</c:v>
                </c:pt>
                <c:pt idx="201">
                  <c:v>1.2857142857142858</c:v>
                </c:pt>
                <c:pt idx="202">
                  <c:v>1.4285714285714286</c:v>
                </c:pt>
                <c:pt idx="203">
                  <c:v>1.8571428571428572</c:v>
                </c:pt>
                <c:pt idx="204">
                  <c:v>1.7142857142857142</c:v>
                </c:pt>
                <c:pt idx="205">
                  <c:v>1.2857142857142858</c:v>
                </c:pt>
                <c:pt idx="206">
                  <c:v>1.4285714285714286</c:v>
                </c:pt>
                <c:pt idx="207">
                  <c:v>1.4285714285714286</c:v>
                </c:pt>
                <c:pt idx="208">
                  <c:v>1.7142857142857142</c:v>
                </c:pt>
                <c:pt idx="209">
                  <c:v>2</c:v>
                </c:pt>
                <c:pt idx="210">
                  <c:v>2.1428571428571428</c:v>
                </c:pt>
                <c:pt idx="211">
                  <c:v>2.4285714285714284</c:v>
                </c:pt>
                <c:pt idx="212">
                  <c:v>3</c:v>
                </c:pt>
                <c:pt idx="213">
                  <c:v>2.8571428571428572</c:v>
                </c:pt>
                <c:pt idx="214">
                  <c:v>2.8571428571428572</c:v>
                </c:pt>
                <c:pt idx="215">
                  <c:v>2.7142857142857144</c:v>
                </c:pt>
                <c:pt idx="216">
                  <c:v>2.2857142857142856</c:v>
                </c:pt>
                <c:pt idx="217">
                  <c:v>2.8571428571428572</c:v>
                </c:pt>
                <c:pt idx="218">
                  <c:v>3.2857142857142856</c:v>
                </c:pt>
                <c:pt idx="219">
                  <c:v>3.5714285714285716</c:v>
                </c:pt>
                <c:pt idx="220">
                  <c:v>3.5714285714285716</c:v>
                </c:pt>
                <c:pt idx="221">
                  <c:v>3.5714285714285716</c:v>
                </c:pt>
                <c:pt idx="222">
                  <c:v>4.4285714285714288</c:v>
                </c:pt>
                <c:pt idx="223">
                  <c:v>7</c:v>
                </c:pt>
                <c:pt idx="224">
                  <c:v>8</c:v>
                </c:pt>
                <c:pt idx="225">
                  <c:v>9.2857142857142865</c:v>
                </c:pt>
                <c:pt idx="226">
                  <c:v>10.714285714285714</c:v>
                </c:pt>
                <c:pt idx="227">
                  <c:v>10.714285714285714</c:v>
                </c:pt>
                <c:pt idx="228">
                  <c:v>10.857142857142858</c:v>
                </c:pt>
                <c:pt idx="229">
                  <c:v>12.142857142857142</c:v>
                </c:pt>
                <c:pt idx="230">
                  <c:v>13.428571428571429</c:v>
                </c:pt>
                <c:pt idx="231">
                  <c:v>13.857142857142858</c:v>
                </c:pt>
                <c:pt idx="232">
                  <c:v>15.428571428571429</c:v>
                </c:pt>
                <c:pt idx="233">
                  <c:v>15</c:v>
                </c:pt>
                <c:pt idx="234">
                  <c:v>15.285714285714286</c:v>
                </c:pt>
                <c:pt idx="235">
                  <c:v>15.285714285714286</c:v>
                </c:pt>
                <c:pt idx="236">
                  <c:v>16.857142857142858</c:v>
                </c:pt>
                <c:pt idx="237">
                  <c:v>17.142857142857142</c:v>
                </c:pt>
                <c:pt idx="238">
                  <c:v>20.857142857142858</c:v>
                </c:pt>
                <c:pt idx="239">
                  <c:v>21.714285714285715</c:v>
                </c:pt>
                <c:pt idx="240">
                  <c:v>23.857142857142858</c:v>
                </c:pt>
                <c:pt idx="241">
                  <c:v>24.142857142857142</c:v>
                </c:pt>
                <c:pt idx="242">
                  <c:v>24</c:v>
                </c:pt>
                <c:pt idx="243">
                  <c:v>24.857142857142858</c:v>
                </c:pt>
                <c:pt idx="244">
                  <c:v>27.428571428571427</c:v>
                </c:pt>
                <c:pt idx="245">
                  <c:v>27.571428571428573</c:v>
                </c:pt>
                <c:pt idx="246">
                  <c:v>28.285714285714285</c:v>
                </c:pt>
                <c:pt idx="247">
                  <c:v>29.857142857142858</c:v>
                </c:pt>
                <c:pt idx="248">
                  <c:v>29.714285714285715</c:v>
                </c:pt>
                <c:pt idx="249">
                  <c:v>29.857142857142858</c:v>
                </c:pt>
                <c:pt idx="250">
                  <c:v>30.857142857142858</c:v>
                </c:pt>
                <c:pt idx="251">
                  <c:v>34.428571428571431</c:v>
                </c:pt>
                <c:pt idx="252">
                  <c:v>35.285714285714285</c:v>
                </c:pt>
                <c:pt idx="253">
                  <c:v>38.571428571428569</c:v>
                </c:pt>
                <c:pt idx="254">
                  <c:v>39.142857142857146</c:v>
                </c:pt>
                <c:pt idx="255">
                  <c:v>39.285714285714285</c:v>
                </c:pt>
                <c:pt idx="256">
                  <c:v>40</c:v>
                </c:pt>
                <c:pt idx="257">
                  <c:v>40.571428571428569</c:v>
                </c:pt>
                <c:pt idx="258">
                  <c:v>37.857142857142854</c:v>
                </c:pt>
                <c:pt idx="259">
                  <c:v>39.142857142857146</c:v>
                </c:pt>
                <c:pt idx="260">
                  <c:v>36.285714285714285</c:v>
                </c:pt>
                <c:pt idx="261">
                  <c:v>36</c:v>
                </c:pt>
                <c:pt idx="262">
                  <c:v>36.428571428571431</c:v>
                </c:pt>
                <c:pt idx="263">
                  <c:v>35.571428571428569</c:v>
                </c:pt>
                <c:pt idx="264">
                  <c:v>35.714285714285715</c:v>
                </c:pt>
                <c:pt idx="265">
                  <c:v>34.857142857142854</c:v>
                </c:pt>
                <c:pt idx="266">
                  <c:v>34.714285714285715</c:v>
                </c:pt>
                <c:pt idx="267">
                  <c:v>34.857142857142854</c:v>
                </c:pt>
                <c:pt idx="268">
                  <c:v>36.142857142857146</c:v>
                </c:pt>
                <c:pt idx="269">
                  <c:v>35.571428571428569</c:v>
                </c:pt>
                <c:pt idx="270">
                  <c:v>36</c:v>
                </c:pt>
                <c:pt idx="271">
                  <c:v>35.285714285714285</c:v>
                </c:pt>
                <c:pt idx="272">
                  <c:v>35.714285714285715</c:v>
                </c:pt>
                <c:pt idx="273">
                  <c:v>35.857142857142854</c:v>
                </c:pt>
                <c:pt idx="274">
                  <c:v>37.285714285714285</c:v>
                </c:pt>
                <c:pt idx="275">
                  <c:v>33.428571428571431</c:v>
                </c:pt>
                <c:pt idx="276">
                  <c:v>33.714285714285715</c:v>
                </c:pt>
                <c:pt idx="277">
                  <c:v>33.285714285714285</c:v>
                </c:pt>
                <c:pt idx="278">
                  <c:v>33.142857142857146</c:v>
                </c:pt>
                <c:pt idx="279">
                  <c:v>32.142857142857146</c:v>
                </c:pt>
                <c:pt idx="280">
                  <c:v>31.714285714285715</c:v>
                </c:pt>
                <c:pt idx="281">
                  <c:v>30</c:v>
                </c:pt>
                <c:pt idx="282">
                  <c:v>32.714285714285715</c:v>
                </c:pt>
                <c:pt idx="283">
                  <c:v>32.285714285714285</c:v>
                </c:pt>
                <c:pt idx="284">
                  <c:v>32.428571428571431</c:v>
                </c:pt>
                <c:pt idx="285">
                  <c:v>31.714285714285715</c:v>
                </c:pt>
                <c:pt idx="286">
                  <c:v>32.428571428571431</c:v>
                </c:pt>
                <c:pt idx="287">
                  <c:v>29.285714285714285</c:v>
                </c:pt>
                <c:pt idx="288">
                  <c:v>28.714285714285715</c:v>
                </c:pt>
                <c:pt idx="289">
                  <c:v>29.714285714285715</c:v>
                </c:pt>
                <c:pt idx="290">
                  <c:v>29.714285714285715</c:v>
                </c:pt>
                <c:pt idx="291">
                  <c:v>29.714285714285715</c:v>
                </c:pt>
                <c:pt idx="292">
                  <c:v>31.714285714285715</c:v>
                </c:pt>
                <c:pt idx="293">
                  <c:v>32.571428571428569</c:v>
                </c:pt>
                <c:pt idx="294">
                  <c:v>34.857142857142854</c:v>
                </c:pt>
                <c:pt idx="295">
                  <c:v>36.285714285714285</c:v>
                </c:pt>
                <c:pt idx="296">
                  <c:v>29.285714285714285</c:v>
                </c:pt>
                <c:pt idx="297">
                  <c:v>29.142857142857142</c:v>
                </c:pt>
                <c:pt idx="298">
                  <c:v>29</c:v>
                </c:pt>
                <c:pt idx="299">
                  <c:v>23</c:v>
                </c:pt>
                <c:pt idx="300">
                  <c:v>22.428571428571427</c:v>
                </c:pt>
                <c:pt idx="301">
                  <c:v>26.714285714285715</c:v>
                </c:pt>
                <c:pt idx="302">
                  <c:v>26.714285714285715</c:v>
                </c:pt>
                <c:pt idx="303">
                  <c:v>26.714285714285715</c:v>
                </c:pt>
                <c:pt idx="304">
                  <c:v>26.714285714285715</c:v>
                </c:pt>
                <c:pt idx="305">
                  <c:v>26.714285714285715</c:v>
                </c:pt>
                <c:pt idx="306">
                  <c:v>27.714285714285715</c:v>
                </c:pt>
                <c:pt idx="307">
                  <c:v>33.428571428571431</c:v>
                </c:pt>
                <c:pt idx="308">
                  <c:v>33.571428571428569</c:v>
                </c:pt>
                <c:pt idx="309">
                  <c:v>41.571428571428569</c:v>
                </c:pt>
                <c:pt idx="310">
                  <c:v>55.571428571428569</c:v>
                </c:pt>
                <c:pt idx="311">
                  <c:v>55.714285714285715</c:v>
                </c:pt>
                <c:pt idx="312">
                  <c:v>56</c:v>
                </c:pt>
                <c:pt idx="313">
                  <c:v>62.428571428571431</c:v>
                </c:pt>
                <c:pt idx="314">
                  <c:v>60.857142857142854</c:v>
                </c:pt>
                <c:pt idx="315">
                  <c:v>59.571428571428569</c:v>
                </c:pt>
                <c:pt idx="316">
                  <c:v>55.428571428571431</c:v>
                </c:pt>
                <c:pt idx="317">
                  <c:v>53.857142857142854</c:v>
                </c:pt>
                <c:pt idx="318">
                  <c:v>53.714285714285715</c:v>
                </c:pt>
                <c:pt idx="319">
                  <c:v>53.571428571428569</c:v>
                </c:pt>
                <c:pt idx="320">
                  <c:v>57.142857142857146</c:v>
                </c:pt>
                <c:pt idx="321">
                  <c:v>59.714285714285715</c:v>
                </c:pt>
                <c:pt idx="322">
                  <c:v>63.857142857142854</c:v>
                </c:pt>
                <c:pt idx="323">
                  <c:v>64.285714285714292</c:v>
                </c:pt>
                <c:pt idx="324">
                  <c:v>63.857142857142854</c:v>
                </c:pt>
                <c:pt idx="325">
                  <c:v>64.142857142857139</c:v>
                </c:pt>
                <c:pt idx="326">
                  <c:v>64.571428571428569</c:v>
                </c:pt>
                <c:pt idx="327">
                  <c:v>67.571428571428569</c:v>
                </c:pt>
                <c:pt idx="328">
                  <c:v>67.571428571428569</c:v>
                </c:pt>
                <c:pt idx="329">
                  <c:v>65.571428571428569</c:v>
                </c:pt>
                <c:pt idx="330">
                  <c:v>66.142857142857139</c:v>
                </c:pt>
                <c:pt idx="331">
                  <c:v>63.428571428571431</c:v>
                </c:pt>
                <c:pt idx="332">
                  <c:v>63.571428571428569</c:v>
                </c:pt>
                <c:pt idx="333">
                  <c:v>63.714285714285715</c:v>
                </c:pt>
                <c:pt idx="334">
                  <c:v>60.857142857142854</c:v>
                </c:pt>
                <c:pt idx="335">
                  <c:v>59.428571428571431</c:v>
                </c:pt>
                <c:pt idx="336">
                  <c:v>55.714285714285715</c:v>
                </c:pt>
                <c:pt idx="337">
                  <c:v>55.142857142857146</c:v>
                </c:pt>
                <c:pt idx="338">
                  <c:v>53.857142857142854</c:v>
                </c:pt>
                <c:pt idx="339">
                  <c:v>54.285714285714285</c:v>
                </c:pt>
                <c:pt idx="340">
                  <c:v>54.285714285714285</c:v>
                </c:pt>
                <c:pt idx="341">
                  <c:v>52.285714285714285</c:v>
                </c:pt>
                <c:pt idx="342">
                  <c:v>49.142857142857146</c:v>
                </c:pt>
                <c:pt idx="343">
                  <c:v>49.571428571428569</c:v>
                </c:pt>
                <c:pt idx="344">
                  <c:v>48</c:v>
                </c:pt>
                <c:pt idx="345">
                  <c:v>47.428571428571431</c:v>
                </c:pt>
                <c:pt idx="346">
                  <c:v>47.285714285714285</c:v>
                </c:pt>
                <c:pt idx="347">
                  <c:v>46.571428571428569</c:v>
                </c:pt>
                <c:pt idx="348">
                  <c:v>45.285714285714285</c:v>
                </c:pt>
                <c:pt idx="349">
                  <c:v>47.571428571428569</c:v>
                </c:pt>
                <c:pt idx="350">
                  <c:v>47.142857142857146</c:v>
                </c:pt>
                <c:pt idx="351">
                  <c:v>43.857142857142854</c:v>
                </c:pt>
                <c:pt idx="352">
                  <c:v>42.285714285714285</c:v>
                </c:pt>
                <c:pt idx="353">
                  <c:v>42.142857142857146</c:v>
                </c:pt>
                <c:pt idx="354">
                  <c:v>42.142857142857146</c:v>
                </c:pt>
                <c:pt idx="355">
                  <c:v>43.142857142857146</c:v>
                </c:pt>
                <c:pt idx="356">
                  <c:v>39.428571428571431</c:v>
                </c:pt>
                <c:pt idx="357">
                  <c:v>36.285714285714285</c:v>
                </c:pt>
                <c:pt idx="358">
                  <c:v>35.285714285714285</c:v>
                </c:pt>
                <c:pt idx="359">
                  <c:v>33.714285714285715</c:v>
                </c:pt>
                <c:pt idx="360">
                  <c:v>33.285714285714285</c:v>
                </c:pt>
                <c:pt idx="361">
                  <c:v>33.285714285714285</c:v>
                </c:pt>
                <c:pt idx="362">
                  <c:v>28.857142857142858</c:v>
                </c:pt>
                <c:pt idx="363">
                  <c:v>26</c:v>
                </c:pt>
                <c:pt idx="364">
                  <c:v>24.428571428571427</c:v>
                </c:pt>
                <c:pt idx="365">
                  <c:v>22</c:v>
                </c:pt>
                <c:pt idx="366">
                  <c:v>20.428571428571427</c:v>
                </c:pt>
                <c:pt idx="367">
                  <c:v>20.142857142857142</c:v>
                </c:pt>
                <c:pt idx="368">
                  <c:v>20.285714285714285</c:v>
                </c:pt>
                <c:pt idx="369">
                  <c:v>17.857142857142858</c:v>
                </c:pt>
                <c:pt idx="370">
                  <c:v>16.714285714285715</c:v>
                </c:pt>
                <c:pt idx="371">
                  <c:v>15.571428571428571</c:v>
                </c:pt>
                <c:pt idx="372">
                  <c:v>15.857142857142858</c:v>
                </c:pt>
                <c:pt idx="373">
                  <c:v>14.857142857142858</c:v>
                </c:pt>
                <c:pt idx="374">
                  <c:v>15.142857142857142</c:v>
                </c:pt>
                <c:pt idx="375">
                  <c:v>15</c:v>
                </c:pt>
                <c:pt idx="376">
                  <c:v>13.428571428571429</c:v>
                </c:pt>
                <c:pt idx="377">
                  <c:v>11.857142857142858</c:v>
                </c:pt>
                <c:pt idx="378">
                  <c:v>11</c:v>
                </c:pt>
                <c:pt idx="379">
                  <c:v>9.8571428571428577</c:v>
                </c:pt>
                <c:pt idx="380">
                  <c:v>9.8571428571428577</c:v>
                </c:pt>
                <c:pt idx="381">
                  <c:v>9.7142857142857135</c:v>
                </c:pt>
                <c:pt idx="382">
                  <c:v>9.8571428571428577</c:v>
                </c:pt>
                <c:pt idx="383">
                  <c:v>10.285714285714286</c:v>
                </c:pt>
                <c:pt idx="384">
                  <c:v>9.1428571428571423</c:v>
                </c:pt>
                <c:pt idx="385">
                  <c:v>9.4285714285714288</c:v>
                </c:pt>
                <c:pt idx="386">
                  <c:v>9.1428571428571423</c:v>
                </c:pt>
                <c:pt idx="387">
                  <c:v>8.8571428571428577</c:v>
                </c:pt>
                <c:pt idx="388">
                  <c:v>8.8571428571428577</c:v>
                </c:pt>
                <c:pt idx="389">
                  <c:v>8.8571428571428577</c:v>
                </c:pt>
                <c:pt idx="390">
                  <c:v>9</c:v>
                </c:pt>
                <c:pt idx="391">
                  <c:v>8.4285714285714288</c:v>
                </c:pt>
                <c:pt idx="392">
                  <c:v>7.5714285714285712</c:v>
                </c:pt>
                <c:pt idx="393">
                  <c:v>7.1428571428571432</c:v>
                </c:pt>
                <c:pt idx="394">
                  <c:v>5.7142857142857144</c:v>
                </c:pt>
                <c:pt idx="395">
                  <c:v>5.5714285714285712</c:v>
                </c:pt>
                <c:pt idx="396">
                  <c:v>5.4285714285714288</c:v>
                </c:pt>
                <c:pt idx="397">
                  <c:v>3.4285714285714284</c:v>
                </c:pt>
                <c:pt idx="398">
                  <c:v>4</c:v>
                </c:pt>
                <c:pt idx="399">
                  <c:v>3.5714285714285716</c:v>
                </c:pt>
                <c:pt idx="400">
                  <c:v>3.8571428571428572</c:v>
                </c:pt>
                <c:pt idx="401">
                  <c:v>4.8571428571428568</c:v>
                </c:pt>
                <c:pt idx="402">
                  <c:v>4.8571428571428568</c:v>
                </c:pt>
                <c:pt idx="403">
                  <c:v>4.8571428571428568</c:v>
                </c:pt>
                <c:pt idx="404">
                  <c:v>5.5714285714285712</c:v>
                </c:pt>
                <c:pt idx="405">
                  <c:v>4.7142857142857144</c:v>
                </c:pt>
                <c:pt idx="406">
                  <c:v>4</c:v>
                </c:pt>
                <c:pt idx="407">
                  <c:v>3.8571428571428572</c:v>
                </c:pt>
                <c:pt idx="408">
                  <c:v>3.4285714285714284</c:v>
                </c:pt>
                <c:pt idx="409">
                  <c:v>3.4285714285714284</c:v>
                </c:pt>
                <c:pt idx="410">
                  <c:v>3.4285714285714284</c:v>
                </c:pt>
                <c:pt idx="411">
                  <c:v>3</c:v>
                </c:pt>
                <c:pt idx="412">
                  <c:v>2.8571428571428572</c:v>
                </c:pt>
                <c:pt idx="413">
                  <c:v>3.2857142857142856</c:v>
                </c:pt>
                <c:pt idx="414">
                  <c:v>2.2857142857142856</c:v>
                </c:pt>
                <c:pt idx="415">
                  <c:v>3.1428571428571428</c:v>
                </c:pt>
                <c:pt idx="416">
                  <c:v>3.2857142857142856</c:v>
                </c:pt>
                <c:pt idx="417">
                  <c:v>3.2857142857142856</c:v>
                </c:pt>
                <c:pt idx="418">
                  <c:v>4</c:v>
                </c:pt>
                <c:pt idx="419">
                  <c:v>3.8571428571428572</c:v>
                </c:pt>
                <c:pt idx="420">
                  <c:v>4</c:v>
                </c:pt>
                <c:pt idx="421">
                  <c:v>3.8571428571428572</c:v>
                </c:pt>
                <c:pt idx="422">
                  <c:v>2.8571428571428572</c:v>
                </c:pt>
                <c:pt idx="423">
                  <c:v>2.7142857142857144</c:v>
                </c:pt>
                <c:pt idx="424">
                  <c:v>2.7142857142857144</c:v>
                </c:pt>
                <c:pt idx="425">
                  <c:v>1.8571428571428572</c:v>
                </c:pt>
                <c:pt idx="426">
                  <c:v>1.5714285714285714</c:v>
                </c:pt>
                <c:pt idx="427">
                  <c:v>1.1428571428571428</c:v>
                </c:pt>
                <c:pt idx="428">
                  <c:v>1.2857142857142858</c:v>
                </c:pt>
                <c:pt idx="429">
                  <c:v>1</c:v>
                </c:pt>
                <c:pt idx="430">
                  <c:v>1.1428571428571428</c:v>
                </c:pt>
                <c:pt idx="431">
                  <c:v>1.1428571428571428</c:v>
                </c:pt>
                <c:pt idx="432">
                  <c:v>1</c:v>
                </c:pt>
                <c:pt idx="433">
                  <c:v>1</c:v>
                </c:pt>
                <c:pt idx="434">
                  <c:v>0.5714285714285714</c:v>
                </c:pt>
                <c:pt idx="435">
                  <c:v>0.8571428571428571</c:v>
                </c:pt>
                <c:pt idx="436">
                  <c:v>1</c:v>
                </c:pt>
                <c:pt idx="437">
                  <c:v>0.8571428571428571</c:v>
                </c:pt>
                <c:pt idx="438">
                  <c:v>0.8571428571428571</c:v>
                </c:pt>
                <c:pt idx="439">
                  <c:v>1</c:v>
                </c:pt>
                <c:pt idx="440">
                  <c:v>1</c:v>
                </c:pt>
                <c:pt idx="441">
                  <c:v>1</c:v>
                </c:pt>
                <c:pt idx="442">
                  <c:v>0.5714285714285714</c:v>
                </c:pt>
                <c:pt idx="443">
                  <c:v>0.42857142857142855</c:v>
                </c:pt>
                <c:pt idx="444">
                  <c:v>0.5714285714285714</c:v>
                </c:pt>
                <c:pt idx="445">
                  <c:v>0.5714285714285714</c:v>
                </c:pt>
                <c:pt idx="446">
                  <c:v>0.7142857142857143</c:v>
                </c:pt>
                <c:pt idx="447">
                  <c:v>0.7142857142857143</c:v>
                </c:pt>
                <c:pt idx="448">
                  <c:v>1</c:v>
                </c:pt>
                <c:pt idx="449">
                  <c:v>1.2857142857142858</c:v>
                </c:pt>
                <c:pt idx="450">
                  <c:v>1.1428571428571428</c:v>
                </c:pt>
                <c:pt idx="451">
                  <c:v>1</c:v>
                </c:pt>
                <c:pt idx="452">
                  <c:v>1.1428571428571428</c:v>
                </c:pt>
                <c:pt idx="453">
                  <c:v>0.8571428571428571</c:v>
                </c:pt>
                <c:pt idx="454">
                  <c:v>0.8571428571428571</c:v>
                </c:pt>
                <c:pt idx="455">
                  <c:v>1</c:v>
                </c:pt>
                <c:pt idx="456">
                  <c:v>1</c:v>
                </c:pt>
                <c:pt idx="457">
                  <c:v>1.2857142857142858</c:v>
                </c:pt>
                <c:pt idx="458">
                  <c:v>1.2857142857142858</c:v>
                </c:pt>
                <c:pt idx="459">
                  <c:v>1.1428571428571428</c:v>
                </c:pt>
                <c:pt idx="460">
                  <c:v>1.1428571428571428</c:v>
                </c:pt>
                <c:pt idx="461">
                  <c:v>1.2857142857142858</c:v>
                </c:pt>
                <c:pt idx="462">
                  <c:v>1.2857142857142858</c:v>
                </c:pt>
                <c:pt idx="463">
                  <c:v>1</c:v>
                </c:pt>
                <c:pt idx="464">
                  <c:v>1</c:v>
                </c:pt>
                <c:pt idx="465">
                  <c:v>1</c:v>
                </c:pt>
                <c:pt idx="466">
                  <c:v>1</c:v>
                </c:pt>
                <c:pt idx="467">
                  <c:v>1.1428571428571428</c:v>
                </c:pt>
                <c:pt idx="468">
                  <c:v>1.1428571428571428</c:v>
                </c:pt>
                <c:pt idx="469">
                  <c:v>1.1428571428571428</c:v>
                </c:pt>
                <c:pt idx="470">
                  <c:v>1.4285714285714286</c:v>
                </c:pt>
                <c:pt idx="471">
                  <c:v>1.8571428571428572</c:v>
                </c:pt>
                <c:pt idx="472">
                  <c:v>1.8571428571428572</c:v>
                </c:pt>
                <c:pt idx="473">
                  <c:v>1.8571428571428572</c:v>
                </c:pt>
                <c:pt idx="474">
                  <c:v>2.1428571428571428</c:v>
                </c:pt>
                <c:pt idx="475">
                  <c:v>2.8571428571428572</c:v>
                </c:pt>
                <c:pt idx="476">
                  <c:v>2.5714285714285716</c:v>
                </c:pt>
                <c:pt idx="477">
                  <c:v>2.5714285714285716</c:v>
                </c:pt>
                <c:pt idx="478">
                  <c:v>2.2857142857142856</c:v>
                </c:pt>
                <c:pt idx="479">
                  <c:v>2.4285714285714284</c:v>
                </c:pt>
                <c:pt idx="480">
                  <c:v>2.4285714285714284</c:v>
                </c:pt>
                <c:pt idx="481">
                  <c:v>2.2857142857142856</c:v>
                </c:pt>
                <c:pt idx="482">
                  <c:v>1.7142857142857142</c:v>
                </c:pt>
                <c:pt idx="483">
                  <c:v>2.7142857142857144</c:v>
                </c:pt>
                <c:pt idx="484">
                  <c:v>3</c:v>
                </c:pt>
                <c:pt idx="485">
                  <c:v>3.1428571428571428</c:v>
                </c:pt>
                <c:pt idx="486">
                  <c:v>3.1428571428571428</c:v>
                </c:pt>
                <c:pt idx="487">
                  <c:v>3.1428571428571428</c:v>
                </c:pt>
                <c:pt idx="488">
                  <c:v>3.8571428571428572</c:v>
                </c:pt>
                <c:pt idx="489">
                  <c:v>4</c:v>
                </c:pt>
                <c:pt idx="490">
                  <c:v>3.4285714285714284</c:v>
                </c:pt>
                <c:pt idx="491">
                  <c:v>3.7142857142857144</c:v>
                </c:pt>
                <c:pt idx="492">
                  <c:v>4.4285714285714288</c:v>
                </c:pt>
                <c:pt idx="493">
                  <c:v>4.2857142857142856</c:v>
                </c:pt>
                <c:pt idx="494">
                  <c:v>4.4285714285714288</c:v>
                </c:pt>
                <c:pt idx="495">
                  <c:v>4.2857142857142856</c:v>
                </c:pt>
                <c:pt idx="496">
                  <c:v>5.4285714285714288</c:v>
                </c:pt>
                <c:pt idx="497">
                  <c:v>7.2857142857142856</c:v>
                </c:pt>
                <c:pt idx="498">
                  <c:v>7.1428571428571432</c:v>
                </c:pt>
                <c:pt idx="499">
                  <c:v>6.8571428571428568</c:v>
                </c:pt>
                <c:pt idx="500">
                  <c:v>6.8571428571428568</c:v>
                </c:pt>
                <c:pt idx="501">
                  <c:v>6.8571428571428568</c:v>
                </c:pt>
                <c:pt idx="502">
                  <c:v>7.5714285714285712</c:v>
                </c:pt>
                <c:pt idx="503">
                  <c:v>6.8571428571428568</c:v>
                </c:pt>
                <c:pt idx="504">
                  <c:v>7.1428571428571432</c:v>
                </c:pt>
                <c:pt idx="505">
                  <c:v>7.4285714285714288</c:v>
                </c:pt>
                <c:pt idx="506">
                  <c:v>8</c:v>
                </c:pt>
                <c:pt idx="507">
                  <c:v>8</c:v>
                </c:pt>
                <c:pt idx="508">
                  <c:v>7.8571428571428568</c:v>
                </c:pt>
                <c:pt idx="509">
                  <c:v>7.5714285714285712</c:v>
                </c:pt>
                <c:pt idx="510">
                  <c:v>8.2857142857142865</c:v>
                </c:pt>
                <c:pt idx="511">
                  <c:v>6.5714285714285712</c:v>
                </c:pt>
                <c:pt idx="512">
                  <c:v>6.2857142857142856</c:v>
                </c:pt>
                <c:pt idx="513">
                  <c:v>6</c:v>
                </c:pt>
                <c:pt idx="514">
                  <c:v>6.4285714285714288</c:v>
                </c:pt>
                <c:pt idx="515">
                  <c:v>6.5714285714285712</c:v>
                </c:pt>
                <c:pt idx="516">
                  <c:v>7</c:v>
                </c:pt>
                <c:pt idx="517">
                  <c:v>7.2857142857142856</c:v>
                </c:pt>
                <c:pt idx="518">
                  <c:v>7.8571428571428568</c:v>
                </c:pt>
                <c:pt idx="519">
                  <c:v>8.1428571428571423</c:v>
                </c:pt>
                <c:pt idx="520">
                  <c:v>8.4285714285714288</c:v>
                </c:pt>
                <c:pt idx="521">
                  <c:v>8</c:v>
                </c:pt>
                <c:pt idx="522">
                  <c:v>7.8571428571428568</c:v>
                </c:pt>
                <c:pt idx="523">
                  <c:v>7.4285714285714288</c:v>
                </c:pt>
                <c:pt idx="524">
                  <c:v>7</c:v>
                </c:pt>
                <c:pt idx="525">
                  <c:v>6.2857142857142856</c:v>
                </c:pt>
                <c:pt idx="526">
                  <c:v>6.8571428571428568</c:v>
                </c:pt>
                <c:pt idx="527">
                  <c:v>5.7142857142857144</c:v>
                </c:pt>
                <c:pt idx="528">
                  <c:v>5.7142857142857144</c:v>
                </c:pt>
                <c:pt idx="529">
                  <c:v>5.7142857142857144</c:v>
                </c:pt>
                <c:pt idx="530">
                  <c:v>5.7142857142857144</c:v>
                </c:pt>
                <c:pt idx="531">
                  <c:v>5.8571428571428568</c:v>
                </c:pt>
                <c:pt idx="532">
                  <c:v>5.8571428571428568</c:v>
                </c:pt>
                <c:pt idx="533">
                  <c:v>6</c:v>
                </c:pt>
                <c:pt idx="534">
                  <c:v>6.1428571428571432</c:v>
                </c:pt>
                <c:pt idx="535">
                  <c:v>6.1428571428571432</c:v>
                </c:pt>
                <c:pt idx="536">
                  <c:v>6.1428571428571432</c:v>
                </c:pt>
                <c:pt idx="537">
                  <c:v>6.7142857142857144</c:v>
                </c:pt>
                <c:pt idx="538">
                  <c:v>6.1428571428571432</c:v>
                </c:pt>
                <c:pt idx="539">
                  <c:v>6.7142857142857144</c:v>
                </c:pt>
                <c:pt idx="540">
                  <c:v>6</c:v>
                </c:pt>
                <c:pt idx="541">
                  <c:v>7</c:v>
                </c:pt>
                <c:pt idx="542">
                  <c:v>7.1428571428571432</c:v>
                </c:pt>
                <c:pt idx="543">
                  <c:v>7.1428571428571432</c:v>
                </c:pt>
                <c:pt idx="544">
                  <c:v>6.7142857142857144</c:v>
                </c:pt>
                <c:pt idx="545">
                  <c:v>7.2857142857142856</c:v>
                </c:pt>
                <c:pt idx="546">
                  <c:v>7.7142857142857144</c:v>
                </c:pt>
                <c:pt idx="547">
                  <c:v>8.5714285714285712</c:v>
                </c:pt>
                <c:pt idx="548">
                  <c:v>8.5714285714285712</c:v>
                </c:pt>
                <c:pt idx="549">
                  <c:v>8.4285714285714288</c:v>
                </c:pt>
                <c:pt idx="550">
                  <c:v>8.5714285714285712</c:v>
                </c:pt>
                <c:pt idx="551">
                  <c:v>9.4285714285714288</c:v>
                </c:pt>
                <c:pt idx="552">
                  <c:v>10.428571428571429</c:v>
                </c:pt>
                <c:pt idx="553">
                  <c:v>10.142857142857142</c:v>
                </c:pt>
                <c:pt idx="554">
                  <c:v>11.142857142857142</c:v>
                </c:pt>
                <c:pt idx="555">
                  <c:v>11.571428571428571</c:v>
                </c:pt>
                <c:pt idx="556">
                  <c:v>11.571428571428571</c:v>
                </c:pt>
                <c:pt idx="557">
                  <c:v>11.428571428571429</c:v>
                </c:pt>
                <c:pt idx="558">
                  <c:v>12.285714285714286</c:v>
                </c:pt>
                <c:pt idx="559">
                  <c:v>14</c:v>
                </c:pt>
                <c:pt idx="560">
                  <c:v>16.428571428571427</c:v>
                </c:pt>
                <c:pt idx="561">
                  <c:v>17.142857142857142</c:v>
                </c:pt>
                <c:pt idx="562">
                  <c:v>19.285714285714285</c:v>
                </c:pt>
                <c:pt idx="563">
                  <c:v>19.428571428571427</c:v>
                </c:pt>
                <c:pt idx="564">
                  <c:v>19.428571428571427</c:v>
                </c:pt>
                <c:pt idx="565">
                  <c:v>19</c:v>
                </c:pt>
                <c:pt idx="566">
                  <c:v>19.571428571428573</c:v>
                </c:pt>
                <c:pt idx="567">
                  <c:v>21.857142857142858</c:v>
                </c:pt>
                <c:pt idx="568">
                  <c:v>25.142857142857142</c:v>
                </c:pt>
                <c:pt idx="569">
                  <c:v>23.857142857142858</c:v>
                </c:pt>
                <c:pt idx="570">
                  <c:v>24</c:v>
                </c:pt>
                <c:pt idx="571">
                  <c:v>24</c:v>
                </c:pt>
                <c:pt idx="572">
                  <c:v>23.571428571428573</c:v>
                </c:pt>
                <c:pt idx="573">
                  <c:v>23.285714285714285</c:v>
                </c:pt>
                <c:pt idx="574">
                  <c:v>22.428571428571427</c:v>
                </c:pt>
                <c:pt idx="575">
                  <c:v>20.285714285714285</c:v>
                </c:pt>
                <c:pt idx="576">
                  <c:v>20.714285714285715</c:v>
                </c:pt>
                <c:pt idx="577">
                  <c:v>20.571428571428573</c:v>
                </c:pt>
                <c:pt idx="578">
                  <c:v>20.571428571428573</c:v>
                </c:pt>
                <c:pt idx="579">
                  <c:v>21.714285714285715</c:v>
                </c:pt>
                <c:pt idx="580">
                  <c:v>22.142857142857142</c:v>
                </c:pt>
                <c:pt idx="581">
                  <c:v>20.857142857142858</c:v>
                </c:pt>
                <c:pt idx="582">
                  <c:v>18.857142857142858</c:v>
                </c:pt>
                <c:pt idx="583">
                  <c:v>19</c:v>
                </c:pt>
                <c:pt idx="584">
                  <c:v>19</c:v>
                </c:pt>
                <c:pt idx="585">
                  <c:v>19</c:v>
                </c:pt>
                <c:pt idx="586">
                  <c:v>20.428571428571427</c:v>
                </c:pt>
                <c:pt idx="587">
                  <c:v>19.142857142857142</c:v>
                </c:pt>
                <c:pt idx="588">
                  <c:v>18.571428571428573</c:v>
                </c:pt>
                <c:pt idx="589">
                  <c:v>20</c:v>
                </c:pt>
                <c:pt idx="590">
                  <c:v>20.142857142857142</c:v>
                </c:pt>
                <c:pt idx="591">
                  <c:v>20.142857142857142</c:v>
                </c:pt>
                <c:pt idx="592">
                  <c:v>20.142857142857142</c:v>
                </c:pt>
                <c:pt idx="593">
                  <c:v>19.571428571428573</c:v>
                </c:pt>
                <c:pt idx="594">
                  <c:v>19.857142857142858</c:v>
                </c:pt>
                <c:pt idx="595">
                  <c:v>20</c:v>
                </c:pt>
                <c:pt idx="596">
                  <c:v>19</c:v>
                </c:pt>
                <c:pt idx="597">
                  <c:v>18.714285714285715</c:v>
                </c:pt>
                <c:pt idx="598">
                  <c:v>18.714285714285715</c:v>
                </c:pt>
                <c:pt idx="599">
                  <c:v>18.714285714285715</c:v>
                </c:pt>
                <c:pt idx="600">
                  <c:v>17.857142857142858</c:v>
                </c:pt>
                <c:pt idx="601">
                  <c:v>18.714285714285715</c:v>
                </c:pt>
                <c:pt idx="602">
                  <c:v>18.285714285714285</c:v>
                </c:pt>
                <c:pt idx="603">
                  <c:v>19</c:v>
                </c:pt>
                <c:pt idx="604">
                  <c:v>19.428571428571427</c:v>
                </c:pt>
                <c:pt idx="605">
                  <c:v>19.285714285714285</c:v>
                </c:pt>
                <c:pt idx="606">
                  <c:v>19.285714285714285</c:v>
                </c:pt>
                <c:pt idx="607">
                  <c:v>19.857142857142858</c:v>
                </c:pt>
                <c:pt idx="608">
                  <c:v>18.857142857142858</c:v>
                </c:pt>
                <c:pt idx="609">
                  <c:v>20.142857142857142</c:v>
                </c:pt>
                <c:pt idx="610">
                  <c:v>20.142857142857142</c:v>
                </c:pt>
                <c:pt idx="611">
                  <c:v>20.714285714285715</c:v>
                </c:pt>
                <c:pt idx="612">
                  <c:v>20.714285714285715</c:v>
                </c:pt>
                <c:pt idx="613">
                  <c:v>20.714285714285715</c:v>
                </c:pt>
                <c:pt idx="614">
                  <c:v>20.285714285714285</c:v>
                </c:pt>
                <c:pt idx="615">
                  <c:v>20.285714285714285</c:v>
                </c:pt>
                <c:pt idx="616">
                  <c:v>18.857142857142858</c:v>
                </c:pt>
                <c:pt idx="617">
                  <c:v>18.142857142857142</c:v>
                </c:pt>
                <c:pt idx="618">
                  <c:v>17.142857142857142</c:v>
                </c:pt>
                <c:pt idx="619">
                  <c:v>17.285714285714285</c:v>
                </c:pt>
                <c:pt idx="620">
                  <c:v>17.285714285714285</c:v>
                </c:pt>
                <c:pt idx="621">
                  <c:v>16.285714285714285</c:v>
                </c:pt>
                <c:pt idx="622">
                  <c:v>15</c:v>
                </c:pt>
                <c:pt idx="623">
                  <c:v>15.285714285714286</c:v>
                </c:pt>
                <c:pt idx="624">
                  <c:v>15</c:v>
                </c:pt>
                <c:pt idx="625">
                  <c:v>14</c:v>
                </c:pt>
                <c:pt idx="626">
                  <c:v>13.857142857142858</c:v>
                </c:pt>
                <c:pt idx="627">
                  <c:v>13.857142857142858</c:v>
                </c:pt>
                <c:pt idx="628">
                  <c:v>14.285714285714286</c:v>
                </c:pt>
                <c:pt idx="629">
                  <c:v>14</c:v>
                </c:pt>
                <c:pt idx="630">
                  <c:v>13.142857142857142</c:v>
                </c:pt>
                <c:pt idx="631">
                  <c:v>13.571428571428571</c:v>
                </c:pt>
                <c:pt idx="632">
                  <c:v>14.142857142857142</c:v>
                </c:pt>
                <c:pt idx="633">
                  <c:v>14.142857142857142</c:v>
                </c:pt>
                <c:pt idx="634">
                  <c:v>14.142857142857142</c:v>
                </c:pt>
                <c:pt idx="635">
                  <c:v>13</c:v>
                </c:pt>
                <c:pt idx="636">
                  <c:v>13.714285714285714</c:v>
                </c:pt>
                <c:pt idx="637">
                  <c:v>13.428571428571429</c:v>
                </c:pt>
                <c:pt idx="638">
                  <c:v>13</c:v>
                </c:pt>
                <c:pt idx="639">
                  <c:v>12.857142857142858</c:v>
                </c:pt>
                <c:pt idx="640">
                  <c:v>13</c:v>
                </c:pt>
                <c:pt idx="641">
                  <c:v>13</c:v>
                </c:pt>
                <c:pt idx="642">
                  <c:v>13.285714285714286</c:v>
                </c:pt>
                <c:pt idx="643">
                  <c:v>12.857142857142858</c:v>
                </c:pt>
                <c:pt idx="644">
                  <c:v>12.285714285714286</c:v>
                </c:pt>
                <c:pt idx="645">
                  <c:v>12.857142857142858</c:v>
                </c:pt>
                <c:pt idx="646">
                  <c:v>12.428571428571429</c:v>
                </c:pt>
                <c:pt idx="647">
                  <c:v>12.285714285714286</c:v>
                </c:pt>
                <c:pt idx="648">
                  <c:v>12.285714285714286</c:v>
                </c:pt>
                <c:pt idx="649">
                  <c:v>11.571428571428571</c:v>
                </c:pt>
                <c:pt idx="650">
                  <c:v>12.142857142857142</c:v>
                </c:pt>
                <c:pt idx="651">
                  <c:v>12.714285714285714</c:v>
                </c:pt>
                <c:pt idx="652">
                  <c:v>10.714285714285714</c:v>
                </c:pt>
                <c:pt idx="653">
                  <c:v>10.285714285714286</c:v>
                </c:pt>
                <c:pt idx="654">
                  <c:v>10.428571428571429</c:v>
                </c:pt>
                <c:pt idx="655">
                  <c:v>10.428571428571429</c:v>
                </c:pt>
                <c:pt idx="656">
                  <c:v>10.857142857142858</c:v>
                </c:pt>
                <c:pt idx="657">
                  <c:v>9</c:v>
                </c:pt>
                <c:pt idx="658">
                  <c:v>7.5714285714285712</c:v>
                </c:pt>
                <c:pt idx="659">
                  <c:v>8.4285714285714288</c:v>
                </c:pt>
                <c:pt idx="660">
                  <c:v>8</c:v>
                </c:pt>
                <c:pt idx="661">
                  <c:v>7.8571428571428568</c:v>
                </c:pt>
                <c:pt idx="662">
                  <c:v>7.8571428571428568</c:v>
                </c:pt>
                <c:pt idx="663">
                  <c:v>6.1428571428571432</c:v>
                </c:pt>
                <c:pt idx="664">
                  <c:v>5</c:v>
                </c:pt>
                <c:pt idx="665">
                  <c:v>6.8571428571428568</c:v>
                </c:pt>
                <c:pt idx="666">
                  <c:v>6.7142857142857144</c:v>
                </c:pt>
                <c:pt idx="667">
                  <c:v>6.7142857142857144</c:v>
                </c:pt>
                <c:pt idx="668">
                  <c:v>6.7142857142857144</c:v>
                </c:pt>
                <c:pt idx="669">
                  <c:v>6.7142857142857144</c:v>
                </c:pt>
                <c:pt idx="670">
                  <c:v>6.5714285714285712</c:v>
                </c:pt>
                <c:pt idx="671">
                  <c:v>7.5714285714285712</c:v>
                </c:pt>
                <c:pt idx="672">
                  <c:v>8.1428571428571423</c:v>
                </c:pt>
                <c:pt idx="673">
                  <c:v>8.2857142857142865</c:v>
                </c:pt>
                <c:pt idx="674">
                  <c:v>9.8571428571428577</c:v>
                </c:pt>
                <c:pt idx="675">
                  <c:v>10.285714285714286</c:v>
                </c:pt>
                <c:pt idx="676">
                  <c:v>10.285714285714286</c:v>
                </c:pt>
                <c:pt idx="677">
                  <c:v>13.857142857142858</c:v>
                </c:pt>
                <c:pt idx="678">
                  <c:v>15.428571428571429</c:v>
                </c:pt>
                <c:pt idx="679">
                  <c:v>15.714285714285714</c:v>
                </c:pt>
                <c:pt idx="680">
                  <c:v>19.142857142857142</c:v>
                </c:pt>
                <c:pt idx="681">
                  <c:v>19.571428571428573</c:v>
                </c:pt>
                <c:pt idx="682">
                  <c:v>19.428571428571427</c:v>
                </c:pt>
                <c:pt idx="683">
                  <c:v>19.428571428571427</c:v>
                </c:pt>
                <c:pt idx="684">
                  <c:v>21</c:v>
                </c:pt>
                <c:pt idx="685">
                  <c:v>23.142857142857142</c:v>
                </c:pt>
                <c:pt idx="686">
                  <c:v>24.142857142857142</c:v>
                </c:pt>
                <c:pt idx="687">
                  <c:v>20.428571428571427</c:v>
                </c:pt>
                <c:pt idx="688">
                  <c:v>20.571428571428573</c:v>
                </c:pt>
                <c:pt idx="689">
                  <c:v>20.857142857142858</c:v>
                </c:pt>
                <c:pt idx="690">
                  <c:v>20.857142857142858</c:v>
                </c:pt>
                <c:pt idx="691">
                  <c:v>19.571428571428573</c:v>
                </c:pt>
                <c:pt idx="692">
                  <c:v>19.285714285714285</c:v>
                </c:pt>
                <c:pt idx="693">
                  <c:v>17.571428571428573</c:v>
                </c:pt>
                <c:pt idx="694">
                  <c:v>18.142857142857142</c:v>
                </c:pt>
                <c:pt idx="695">
                  <c:v>17.714285714285715</c:v>
                </c:pt>
                <c:pt idx="696">
                  <c:v>17.428571428571427</c:v>
                </c:pt>
                <c:pt idx="697">
                  <c:v>17.428571428571427</c:v>
                </c:pt>
                <c:pt idx="698">
                  <c:v>17.142857142857142</c:v>
                </c:pt>
                <c:pt idx="699">
                  <c:v>15.714285714285714</c:v>
                </c:pt>
                <c:pt idx="700">
                  <c:v>16.571428571428573</c:v>
                </c:pt>
                <c:pt idx="701">
                  <c:v>17.142857142857142</c:v>
                </c:pt>
                <c:pt idx="702">
                  <c:v>17.142857142857142</c:v>
                </c:pt>
                <c:pt idx="703">
                  <c:v>17</c:v>
                </c:pt>
                <c:pt idx="704">
                  <c:v>17</c:v>
                </c:pt>
                <c:pt idx="705">
                  <c:v>15.714285714285714</c:v>
                </c:pt>
                <c:pt idx="706">
                  <c:v>14.857142857142858</c:v>
                </c:pt>
                <c:pt idx="707">
                  <c:v>12.714285714285714</c:v>
                </c:pt>
                <c:pt idx="708">
                  <c:v>12.428571428571429</c:v>
                </c:pt>
                <c:pt idx="709">
                  <c:v>11.571428571428571</c:v>
                </c:pt>
                <c:pt idx="710">
                  <c:v>11.428571428571429</c:v>
                </c:pt>
                <c:pt idx="711">
                  <c:v>11.428571428571429</c:v>
                </c:pt>
                <c:pt idx="712">
                  <c:v>11.285714285714286</c:v>
                </c:pt>
                <c:pt idx="713">
                  <c:v>11.142857142857142</c:v>
                </c:pt>
                <c:pt idx="714">
                  <c:v>12</c:v>
                </c:pt>
                <c:pt idx="715">
                  <c:v>10.857142857142858</c:v>
                </c:pt>
                <c:pt idx="716">
                  <c:v>10.857142857142858</c:v>
                </c:pt>
                <c:pt idx="717">
                  <c:v>10.857142857142858</c:v>
                </c:pt>
                <c:pt idx="718">
                  <c:v>10.857142857142858</c:v>
                </c:pt>
                <c:pt idx="719">
                  <c:v>11.285714285714286</c:v>
                </c:pt>
                <c:pt idx="720">
                  <c:v>11.714285714285714</c:v>
                </c:pt>
                <c:pt idx="721">
                  <c:v>10.857142857142858</c:v>
                </c:pt>
                <c:pt idx="722">
                  <c:v>11.428571428571429</c:v>
                </c:pt>
                <c:pt idx="723">
                  <c:v>11.285714285714286</c:v>
                </c:pt>
                <c:pt idx="724">
                  <c:v>11.428571428571429</c:v>
                </c:pt>
                <c:pt idx="725">
                  <c:v>11.428571428571429</c:v>
                </c:pt>
                <c:pt idx="726">
                  <c:v>11.857142857142858</c:v>
                </c:pt>
                <c:pt idx="727">
                  <c:v>12</c:v>
                </c:pt>
                <c:pt idx="728">
                  <c:v>13.714285714285714</c:v>
                </c:pt>
                <c:pt idx="729">
                  <c:v>15.285714285714286</c:v>
                </c:pt>
                <c:pt idx="730">
                  <c:v>16</c:v>
                </c:pt>
                <c:pt idx="731">
                  <c:v>16</c:v>
                </c:pt>
                <c:pt idx="732">
                  <c:v>16</c:v>
                </c:pt>
                <c:pt idx="733">
                  <c:v>15.428571428571429</c:v>
                </c:pt>
                <c:pt idx="734">
                  <c:v>16</c:v>
                </c:pt>
                <c:pt idx="735">
                  <c:v>17.285714285714285</c:v>
                </c:pt>
                <c:pt idx="736">
                  <c:v>16.571428571428573</c:v>
                </c:pt>
                <c:pt idx="737">
                  <c:v>16.857142857142858</c:v>
                </c:pt>
                <c:pt idx="738">
                  <c:v>16.857142857142858</c:v>
                </c:pt>
                <c:pt idx="739">
                  <c:v>16.857142857142858</c:v>
                </c:pt>
                <c:pt idx="740">
                  <c:v>16.714285714285715</c:v>
                </c:pt>
                <c:pt idx="741">
                  <c:v>17.142857142857142</c:v>
                </c:pt>
                <c:pt idx="742">
                  <c:v>15.285714285714286</c:v>
                </c:pt>
                <c:pt idx="743">
                  <c:v>15.857142857142858</c:v>
                </c:pt>
                <c:pt idx="744">
                  <c:v>17</c:v>
                </c:pt>
                <c:pt idx="745">
                  <c:v>17.285714285714285</c:v>
                </c:pt>
                <c:pt idx="746">
                  <c:v>17.285714285714285</c:v>
                </c:pt>
                <c:pt idx="747">
                  <c:v>20.428571428571427</c:v>
                </c:pt>
                <c:pt idx="748">
                  <c:v>22.285714285714285</c:v>
                </c:pt>
                <c:pt idx="749">
                  <c:v>25.571428571428573</c:v>
                </c:pt>
                <c:pt idx="750">
                  <c:v>27.857142857142858</c:v>
                </c:pt>
                <c:pt idx="751">
                  <c:v>28</c:v>
                </c:pt>
                <c:pt idx="752">
                  <c:v>27.571428571428573</c:v>
                </c:pt>
                <c:pt idx="753">
                  <c:v>27.571428571428573</c:v>
                </c:pt>
                <c:pt idx="754">
                  <c:v>27</c:v>
                </c:pt>
                <c:pt idx="755">
                  <c:v>26.571428571428573</c:v>
                </c:pt>
                <c:pt idx="756">
                  <c:v>24.714285714285715</c:v>
                </c:pt>
                <c:pt idx="757">
                  <c:v>24.142857142857142</c:v>
                </c:pt>
                <c:pt idx="758">
                  <c:v>24.571428571428573</c:v>
                </c:pt>
                <c:pt idx="759">
                  <c:v>24.571428571428573</c:v>
                </c:pt>
                <c:pt idx="760">
                  <c:v>24.571428571428573</c:v>
                </c:pt>
                <c:pt idx="761">
                  <c:v>24.857142857142858</c:v>
                </c:pt>
                <c:pt idx="762">
                  <c:v>23.428571428571427</c:v>
                </c:pt>
                <c:pt idx="763">
                  <c:v>23.142857142857142</c:v>
                </c:pt>
                <c:pt idx="764">
                  <c:v>22</c:v>
                </c:pt>
                <c:pt idx="765">
                  <c:v>20.285714285714285</c:v>
                </c:pt>
                <c:pt idx="766">
                  <c:v>20.285714285714285</c:v>
                </c:pt>
                <c:pt idx="767">
                  <c:v>20.285714285714285</c:v>
                </c:pt>
                <c:pt idx="768">
                  <c:v>19.714285714285715</c:v>
                </c:pt>
                <c:pt idx="769">
                  <c:v>20.428571428571427</c:v>
                </c:pt>
                <c:pt idx="770">
                  <c:v>19.857142857142858</c:v>
                </c:pt>
                <c:pt idx="771">
                  <c:v>20.428571428571427</c:v>
                </c:pt>
                <c:pt idx="772">
                  <c:v>18.428571428571427</c:v>
                </c:pt>
                <c:pt idx="773">
                  <c:v>18.428571428571427</c:v>
                </c:pt>
                <c:pt idx="774">
                  <c:v>18.428571428571427</c:v>
                </c:pt>
                <c:pt idx="775">
                  <c:v>15</c:v>
                </c:pt>
                <c:pt idx="776">
                  <c:v>16</c:v>
                </c:pt>
                <c:pt idx="777">
                  <c:v>16.714285714285715</c:v>
                </c:pt>
                <c:pt idx="778">
                  <c:v>15.142857142857142</c:v>
                </c:pt>
                <c:pt idx="779">
                  <c:v>17</c:v>
                </c:pt>
                <c:pt idx="780">
                  <c:v>17.142857142857142</c:v>
                </c:pt>
                <c:pt idx="781">
                  <c:v>17.285714285714285</c:v>
                </c:pt>
                <c:pt idx="782">
                  <c:v>18.714285714285715</c:v>
                </c:pt>
                <c:pt idx="783">
                  <c:v>16.142857142857142</c:v>
                </c:pt>
                <c:pt idx="784">
                  <c:v>14.714285714285714</c:v>
                </c:pt>
                <c:pt idx="785">
                  <c:v>14.142857142857142</c:v>
                </c:pt>
                <c:pt idx="786">
                  <c:v>13.857142857142858</c:v>
                </c:pt>
                <c:pt idx="787">
                  <c:v>13.714285714285714</c:v>
                </c:pt>
                <c:pt idx="788">
                  <c:v>13.571428571428571</c:v>
                </c:pt>
                <c:pt idx="789">
                  <c:v>12.285714285714286</c:v>
                </c:pt>
                <c:pt idx="790">
                  <c:v>11.571428571428571</c:v>
                </c:pt>
                <c:pt idx="791">
                  <c:v>12</c:v>
                </c:pt>
                <c:pt idx="792">
                  <c:v>12.285714285714286</c:v>
                </c:pt>
                <c:pt idx="793">
                  <c:v>12.428571428571429</c:v>
                </c:pt>
                <c:pt idx="794">
                  <c:v>12.428571428571429</c:v>
                </c:pt>
                <c:pt idx="795">
                  <c:v>12.428571428571429</c:v>
                </c:pt>
                <c:pt idx="796">
                  <c:v>13.285714285714286</c:v>
                </c:pt>
                <c:pt idx="797">
                  <c:v>13</c:v>
                </c:pt>
                <c:pt idx="798">
                  <c:v>11.857142857142858</c:v>
                </c:pt>
                <c:pt idx="799">
                  <c:v>10.428571428571429</c:v>
                </c:pt>
                <c:pt idx="800">
                  <c:v>8.7142857142857135</c:v>
                </c:pt>
                <c:pt idx="801">
                  <c:v>8.7142857142857135</c:v>
                </c:pt>
                <c:pt idx="802">
                  <c:v>8.7142857142857135</c:v>
                </c:pt>
                <c:pt idx="803">
                  <c:v>7.8571428571428568</c:v>
                </c:pt>
                <c:pt idx="804">
                  <c:v>7.5714285714285712</c:v>
                </c:pt>
                <c:pt idx="805">
                  <c:v>7.7142857142857144</c:v>
                </c:pt>
                <c:pt idx="806">
                  <c:v>6.8571428571428568</c:v>
                </c:pt>
                <c:pt idx="807">
                  <c:v>7.5714285714285712</c:v>
                </c:pt>
                <c:pt idx="808">
                  <c:v>7.5714285714285712</c:v>
                </c:pt>
                <c:pt idx="809">
                  <c:v>7.5714285714285712</c:v>
                </c:pt>
                <c:pt idx="810">
                  <c:v>8.1428571428571423</c:v>
                </c:pt>
                <c:pt idx="811">
                  <c:v>7.8571428571428568</c:v>
                </c:pt>
                <c:pt idx="812">
                  <c:v>7.1428571428571432</c:v>
                </c:pt>
                <c:pt idx="813">
                  <c:v>7.4285714285714288</c:v>
                </c:pt>
                <c:pt idx="814">
                  <c:v>6.5714285714285712</c:v>
                </c:pt>
                <c:pt idx="815">
                  <c:v>6.5714285714285712</c:v>
                </c:pt>
                <c:pt idx="816">
                  <c:v>6.5714285714285712</c:v>
                </c:pt>
                <c:pt idx="817">
                  <c:v>5.5714285714285712</c:v>
                </c:pt>
                <c:pt idx="818">
                  <c:v>5.4285714285714288</c:v>
                </c:pt>
                <c:pt idx="819">
                  <c:v>4.8571428571428568</c:v>
                </c:pt>
                <c:pt idx="820">
                  <c:v>3.8571428571428572</c:v>
                </c:pt>
                <c:pt idx="821">
                  <c:v>2.8571428571428572</c:v>
                </c:pt>
                <c:pt idx="822">
                  <c:v>2.8571428571428572</c:v>
                </c:pt>
                <c:pt idx="823">
                  <c:v>2.8571428571428572</c:v>
                </c:pt>
                <c:pt idx="824">
                  <c:v>3.4285714285714284</c:v>
                </c:pt>
                <c:pt idx="825">
                  <c:v>3.2857142857142856</c:v>
                </c:pt>
                <c:pt idx="826">
                  <c:v>3.1428571428571428</c:v>
                </c:pt>
                <c:pt idx="827">
                  <c:v>4.4285714285714288</c:v>
                </c:pt>
                <c:pt idx="828">
                  <c:v>5.5714285714285712</c:v>
                </c:pt>
                <c:pt idx="829">
                  <c:v>5.5714285714285712</c:v>
                </c:pt>
                <c:pt idx="830">
                  <c:v>5.5714285714285712</c:v>
                </c:pt>
                <c:pt idx="831">
                  <c:v>4.8571428571428568</c:v>
                </c:pt>
                <c:pt idx="832">
                  <c:v>4.8571428571428568</c:v>
                </c:pt>
                <c:pt idx="833">
                  <c:v>6</c:v>
                </c:pt>
                <c:pt idx="834">
                  <c:v>6</c:v>
                </c:pt>
                <c:pt idx="835">
                  <c:v>5.8571428571428568</c:v>
                </c:pt>
                <c:pt idx="836">
                  <c:v>5.8571428571428568</c:v>
                </c:pt>
                <c:pt idx="837">
                  <c:v>5.8571428571428568</c:v>
                </c:pt>
              </c:numCache>
            </c:numRef>
          </c:val>
          <c:smooth val="0"/>
          <c:extLst>
            <c:ext xmlns:c16="http://schemas.microsoft.com/office/drawing/2014/chart" uri="{C3380CC4-5D6E-409C-BE32-E72D297353CC}">
              <c16:uniqueId val="{00000001-A276-47A8-A159-E184AD562DC9}"/>
            </c:ext>
          </c:extLst>
        </c:ser>
        <c:ser>
          <c:idx val="0"/>
          <c:order val="1"/>
          <c:tx>
            <c:strRef>
              <c:f>'10'!$D$5</c:f>
              <c:strCache>
                <c:ptCount val="1"/>
                <c:pt idx="0">
                  <c:v>7 day average by date of occurrence
COVID-19 mentioned</c:v>
                </c:pt>
              </c:strCache>
            </c:strRef>
          </c:tx>
          <c:spPr>
            <a:ln w="28575" cap="rnd">
              <a:solidFill>
                <a:srgbClr val="284F99"/>
              </a:solidFill>
              <a:round/>
            </a:ln>
            <a:effectLst/>
          </c:spPr>
          <c:marker>
            <c:symbol val="none"/>
          </c:marker>
          <c:cat>
            <c:numRef>
              <c:f>'10'!$A$66:$A$1101</c:f>
              <c:numCache>
                <c:formatCode>m/d/yyyy</c:formatCode>
                <c:ptCount val="1036"/>
                <c:pt idx="0">
                  <c:v>43891</c:v>
                </c:pt>
                <c:pt idx="1">
                  <c:v>43892</c:v>
                </c:pt>
                <c:pt idx="2">
                  <c:v>43893</c:v>
                </c:pt>
                <c:pt idx="3">
                  <c:v>43894</c:v>
                </c:pt>
                <c:pt idx="4">
                  <c:v>43895</c:v>
                </c:pt>
                <c:pt idx="5">
                  <c:v>43896</c:v>
                </c:pt>
                <c:pt idx="6">
                  <c:v>43897</c:v>
                </c:pt>
                <c:pt idx="7">
                  <c:v>43898</c:v>
                </c:pt>
                <c:pt idx="8">
                  <c:v>43899</c:v>
                </c:pt>
                <c:pt idx="9">
                  <c:v>43900</c:v>
                </c:pt>
                <c:pt idx="10">
                  <c:v>43901</c:v>
                </c:pt>
                <c:pt idx="11">
                  <c:v>43902</c:v>
                </c:pt>
                <c:pt idx="12">
                  <c:v>43903</c:v>
                </c:pt>
                <c:pt idx="13">
                  <c:v>43904</c:v>
                </c:pt>
                <c:pt idx="14">
                  <c:v>43905</c:v>
                </c:pt>
                <c:pt idx="15">
                  <c:v>43906</c:v>
                </c:pt>
                <c:pt idx="16">
                  <c:v>43907</c:v>
                </c:pt>
                <c:pt idx="17">
                  <c:v>43908</c:v>
                </c:pt>
                <c:pt idx="18">
                  <c:v>43909</c:v>
                </c:pt>
                <c:pt idx="19">
                  <c:v>43910</c:v>
                </c:pt>
                <c:pt idx="20">
                  <c:v>43911</c:v>
                </c:pt>
                <c:pt idx="21">
                  <c:v>43912</c:v>
                </c:pt>
                <c:pt idx="22">
                  <c:v>43913</c:v>
                </c:pt>
                <c:pt idx="23">
                  <c:v>43914</c:v>
                </c:pt>
                <c:pt idx="24">
                  <c:v>43915</c:v>
                </c:pt>
                <c:pt idx="25">
                  <c:v>43916</c:v>
                </c:pt>
                <c:pt idx="26">
                  <c:v>43917</c:v>
                </c:pt>
                <c:pt idx="27">
                  <c:v>43918</c:v>
                </c:pt>
                <c:pt idx="28">
                  <c:v>43919</c:v>
                </c:pt>
                <c:pt idx="29">
                  <c:v>43920</c:v>
                </c:pt>
                <c:pt idx="30">
                  <c:v>43921</c:v>
                </c:pt>
                <c:pt idx="31">
                  <c:v>43922</c:v>
                </c:pt>
                <c:pt idx="32">
                  <c:v>43923</c:v>
                </c:pt>
                <c:pt idx="33">
                  <c:v>43924</c:v>
                </c:pt>
                <c:pt idx="34">
                  <c:v>43925</c:v>
                </c:pt>
                <c:pt idx="35">
                  <c:v>43926</c:v>
                </c:pt>
                <c:pt idx="36">
                  <c:v>43927</c:v>
                </c:pt>
                <c:pt idx="37">
                  <c:v>43928</c:v>
                </c:pt>
                <c:pt idx="38">
                  <c:v>43929</c:v>
                </c:pt>
                <c:pt idx="39">
                  <c:v>43930</c:v>
                </c:pt>
                <c:pt idx="40">
                  <c:v>43931</c:v>
                </c:pt>
                <c:pt idx="41">
                  <c:v>43932</c:v>
                </c:pt>
                <c:pt idx="42">
                  <c:v>43933</c:v>
                </c:pt>
                <c:pt idx="43">
                  <c:v>43934</c:v>
                </c:pt>
                <c:pt idx="44">
                  <c:v>43935</c:v>
                </c:pt>
                <c:pt idx="45">
                  <c:v>43936</c:v>
                </c:pt>
                <c:pt idx="46">
                  <c:v>43937</c:v>
                </c:pt>
                <c:pt idx="47">
                  <c:v>43938</c:v>
                </c:pt>
                <c:pt idx="48">
                  <c:v>43939</c:v>
                </c:pt>
                <c:pt idx="49">
                  <c:v>43940</c:v>
                </c:pt>
                <c:pt idx="50">
                  <c:v>43941</c:v>
                </c:pt>
                <c:pt idx="51">
                  <c:v>43942</c:v>
                </c:pt>
                <c:pt idx="52">
                  <c:v>43943</c:v>
                </c:pt>
                <c:pt idx="53">
                  <c:v>43944</c:v>
                </c:pt>
                <c:pt idx="54">
                  <c:v>43945</c:v>
                </c:pt>
                <c:pt idx="55">
                  <c:v>43946</c:v>
                </c:pt>
                <c:pt idx="56">
                  <c:v>43947</c:v>
                </c:pt>
                <c:pt idx="57">
                  <c:v>43948</c:v>
                </c:pt>
                <c:pt idx="58">
                  <c:v>43949</c:v>
                </c:pt>
                <c:pt idx="59">
                  <c:v>43950</c:v>
                </c:pt>
                <c:pt idx="60">
                  <c:v>43951</c:v>
                </c:pt>
                <c:pt idx="61">
                  <c:v>43952</c:v>
                </c:pt>
                <c:pt idx="62">
                  <c:v>43953</c:v>
                </c:pt>
                <c:pt idx="63">
                  <c:v>43954</c:v>
                </c:pt>
                <c:pt idx="64">
                  <c:v>43955</c:v>
                </c:pt>
                <c:pt idx="65">
                  <c:v>43956</c:v>
                </c:pt>
                <c:pt idx="66">
                  <c:v>43957</c:v>
                </c:pt>
                <c:pt idx="67">
                  <c:v>43958</c:v>
                </c:pt>
                <c:pt idx="68">
                  <c:v>43959</c:v>
                </c:pt>
                <c:pt idx="69">
                  <c:v>43960</c:v>
                </c:pt>
                <c:pt idx="70">
                  <c:v>43961</c:v>
                </c:pt>
                <c:pt idx="71">
                  <c:v>43962</c:v>
                </c:pt>
                <c:pt idx="72">
                  <c:v>43963</c:v>
                </c:pt>
                <c:pt idx="73">
                  <c:v>43964</c:v>
                </c:pt>
                <c:pt idx="74">
                  <c:v>43965</c:v>
                </c:pt>
                <c:pt idx="75">
                  <c:v>43966</c:v>
                </c:pt>
                <c:pt idx="76">
                  <c:v>43967</c:v>
                </c:pt>
                <c:pt idx="77">
                  <c:v>43968</c:v>
                </c:pt>
                <c:pt idx="78">
                  <c:v>43969</c:v>
                </c:pt>
                <c:pt idx="79">
                  <c:v>43970</c:v>
                </c:pt>
                <c:pt idx="80">
                  <c:v>43971</c:v>
                </c:pt>
                <c:pt idx="81">
                  <c:v>43972</c:v>
                </c:pt>
                <c:pt idx="82">
                  <c:v>43973</c:v>
                </c:pt>
                <c:pt idx="83">
                  <c:v>43974</c:v>
                </c:pt>
                <c:pt idx="84">
                  <c:v>43975</c:v>
                </c:pt>
                <c:pt idx="85">
                  <c:v>43976</c:v>
                </c:pt>
                <c:pt idx="86">
                  <c:v>43977</c:v>
                </c:pt>
                <c:pt idx="87">
                  <c:v>43978</c:v>
                </c:pt>
                <c:pt idx="88">
                  <c:v>43979</c:v>
                </c:pt>
                <c:pt idx="89">
                  <c:v>43980</c:v>
                </c:pt>
                <c:pt idx="90">
                  <c:v>43981</c:v>
                </c:pt>
                <c:pt idx="91">
                  <c:v>43982</c:v>
                </c:pt>
                <c:pt idx="92">
                  <c:v>43983</c:v>
                </c:pt>
                <c:pt idx="93">
                  <c:v>43984</c:v>
                </c:pt>
                <c:pt idx="94">
                  <c:v>43985</c:v>
                </c:pt>
                <c:pt idx="95">
                  <c:v>43986</c:v>
                </c:pt>
                <c:pt idx="96">
                  <c:v>43987</c:v>
                </c:pt>
                <c:pt idx="97">
                  <c:v>43988</c:v>
                </c:pt>
                <c:pt idx="98">
                  <c:v>43989</c:v>
                </c:pt>
                <c:pt idx="99">
                  <c:v>43990</c:v>
                </c:pt>
                <c:pt idx="100">
                  <c:v>43991</c:v>
                </c:pt>
                <c:pt idx="101">
                  <c:v>43992</c:v>
                </c:pt>
                <c:pt idx="102">
                  <c:v>43993</c:v>
                </c:pt>
                <c:pt idx="103">
                  <c:v>43994</c:v>
                </c:pt>
                <c:pt idx="104">
                  <c:v>43995</c:v>
                </c:pt>
                <c:pt idx="105">
                  <c:v>43996</c:v>
                </c:pt>
                <c:pt idx="106">
                  <c:v>43997</c:v>
                </c:pt>
                <c:pt idx="107">
                  <c:v>43998</c:v>
                </c:pt>
                <c:pt idx="108">
                  <c:v>43999</c:v>
                </c:pt>
                <c:pt idx="109">
                  <c:v>44000</c:v>
                </c:pt>
                <c:pt idx="110">
                  <c:v>44001</c:v>
                </c:pt>
                <c:pt idx="111">
                  <c:v>44002</c:v>
                </c:pt>
                <c:pt idx="112">
                  <c:v>44003</c:v>
                </c:pt>
                <c:pt idx="113">
                  <c:v>44004</c:v>
                </c:pt>
                <c:pt idx="114">
                  <c:v>44005</c:v>
                </c:pt>
                <c:pt idx="115">
                  <c:v>44006</c:v>
                </c:pt>
                <c:pt idx="116">
                  <c:v>44007</c:v>
                </c:pt>
                <c:pt idx="117">
                  <c:v>44008</c:v>
                </c:pt>
                <c:pt idx="118">
                  <c:v>44009</c:v>
                </c:pt>
                <c:pt idx="119">
                  <c:v>44010</c:v>
                </c:pt>
                <c:pt idx="120">
                  <c:v>44011</c:v>
                </c:pt>
                <c:pt idx="121">
                  <c:v>44012</c:v>
                </c:pt>
                <c:pt idx="122">
                  <c:v>44013</c:v>
                </c:pt>
                <c:pt idx="123">
                  <c:v>44014</c:v>
                </c:pt>
                <c:pt idx="124">
                  <c:v>44015</c:v>
                </c:pt>
                <c:pt idx="125">
                  <c:v>44016</c:v>
                </c:pt>
                <c:pt idx="126">
                  <c:v>44017</c:v>
                </c:pt>
                <c:pt idx="127">
                  <c:v>44018</c:v>
                </c:pt>
                <c:pt idx="128">
                  <c:v>44019</c:v>
                </c:pt>
                <c:pt idx="129">
                  <c:v>44020</c:v>
                </c:pt>
                <c:pt idx="130">
                  <c:v>44021</c:v>
                </c:pt>
                <c:pt idx="131">
                  <c:v>44022</c:v>
                </c:pt>
                <c:pt idx="132">
                  <c:v>44023</c:v>
                </c:pt>
                <c:pt idx="133">
                  <c:v>44024</c:v>
                </c:pt>
                <c:pt idx="134">
                  <c:v>44025</c:v>
                </c:pt>
                <c:pt idx="135">
                  <c:v>44026</c:v>
                </c:pt>
                <c:pt idx="136">
                  <c:v>44027</c:v>
                </c:pt>
                <c:pt idx="137">
                  <c:v>44028</c:v>
                </c:pt>
                <c:pt idx="138">
                  <c:v>44029</c:v>
                </c:pt>
                <c:pt idx="139">
                  <c:v>44030</c:v>
                </c:pt>
                <c:pt idx="140">
                  <c:v>44031</c:v>
                </c:pt>
                <c:pt idx="141">
                  <c:v>44032</c:v>
                </c:pt>
                <c:pt idx="142">
                  <c:v>44033</c:v>
                </c:pt>
                <c:pt idx="143">
                  <c:v>44034</c:v>
                </c:pt>
                <c:pt idx="144">
                  <c:v>44035</c:v>
                </c:pt>
                <c:pt idx="145">
                  <c:v>44036</c:v>
                </c:pt>
                <c:pt idx="146">
                  <c:v>44037</c:v>
                </c:pt>
                <c:pt idx="147">
                  <c:v>44038</c:v>
                </c:pt>
                <c:pt idx="148">
                  <c:v>44039</c:v>
                </c:pt>
                <c:pt idx="149">
                  <c:v>44040</c:v>
                </c:pt>
                <c:pt idx="150">
                  <c:v>44041</c:v>
                </c:pt>
                <c:pt idx="151">
                  <c:v>44042</c:v>
                </c:pt>
                <c:pt idx="152">
                  <c:v>44043</c:v>
                </c:pt>
                <c:pt idx="153">
                  <c:v>44044</c:v>
                </c:pt>
                <c:pt idx="154">
                  <c:v>44045</c:v>
                </c:pt>
                <c:pt idx="155">
                  <c:v>44046</c:v>
                </c:pt>
                <c:pt idx="156">
                  <c:v>44047</c:v>
                </c:pt>
                <c:pt idx="157">
                  <c:v>44048</c:v>
                </c:pt>
                <c:pt idx="158">
                  <c:v>44049</c:v>
                </c:pt>
                <c:pt idx="159">
                  <c:v>44050</c:v>
                </c:pt>
                <c:pt idx="160">
                  <c:v>44051</c:v>
                </c:pt>
                <c:pt idx="161">
                  <c:v>44052</c:v>
                </c:pt>
                <c:pt idx="162">
                  <c:v>44053</c:v>
                </c:pt>
                <c:pt idx="163">
                  <c:v>44054</c:v>
                </c:pt>
                <c:pt idx="164">
                  <c:v>44055</c:v>
                </c:pt>
                <c:pt idx="165">
                  <c:v>44056</c:v>
                </c:pt>
                <c:pt idx="166">
                  <c:v>44057</c:v>
                </c:pt>
                <c:pt idx="167">
                  <c:v>44058</c:v>
                </c:pt>
                <c:pt idx="168">
                  <c:v>44059</c:v>
                </c:pt>
                <c:pt idx="169">
                  <c:v>44060</c:v>
                </c:pt>
                <c:pt idx="170">
                  <c:v>44061</c:v>
                </c:pt>
                <c:pt idx="171">
                  <c:v>44062</c:v>
                </c:pt>
                <c:pt idx="172">
                  <c:v>44063</c:v>
                </c:pt>
                <c:pt idx="173">
                  <c:v>44064</c:v>
                </c:pt>
                <c:pt idx="174">
                  <c:v>44065</c:v>
                </c:pt>
                <c:pt idx="175">
                  <c:v>44066</c:v>
                </c:pt>
                <c:pt idx="176">
                  <c:v>44067</c:v>
                </c:pt>
                <c:pt idx="177">
                  <c:v>44068</c:v>
                </c:pt>
                <c:pt idx="178">
                  <c:v>44069</c:v>
                </c:pt>
                <c:pt idx="179">
                  <c:v>44070</c:v>
                </c:pt>
                <c:pt idx="180">
                  <c:v>44071</c:v>
                </c:pt>
                <c:pt idx="181">
                  <c:v>44072</c:v>
                </c:pt>
                <c:pt idx="182">
                  <c:v>44073</c:v>
                </c:pt>
                <c:pt idx="183">
                  <c:v>44074</c:v>
                </c:pt>
                <c:pt idx="184">
                  <c:v>44075</c:v>
                </c:pt>
                <c:pt idx="185">
                  <c:v>44076</c:v>
                </c:pt>
                <c:pt idx="186">
                  <c:v>44077</c:v>
                </c:pt>
                <c:pt idx="187">
                  <c:v>44078</c:v>
                </c:pt>
                <c:pt idx="188">
                  <c:v>44079</c:v>
                </c:pt>
                <c:pt idx="189">
                  <c:v>44080</c:v>
                </c:pt>
                <c:pt idx="190">
                  <c:v>44081</c:v>
                </c:pt>
                <c:pt idx="191">
                  <c:v>44082</c:v>
                </c:pt>
                <c:pt idx="192">
                  <c:v>44083</c:v>
                </c:pt>
                <c:pt idx="193">
                  <c:v>44084</c:v>
                </c:pt>
                <c:pt idx="194">
                  <c:v>44085</c:v>
                </c:pt>
                <c:pt idx="195">
                  <c:v>44086</c:v>
                </c:pt>
                <c:pt idx="196">
                  <c:v>44087</c:v>
                </c:pt>
                <c:pt idx="197">
                  <c:v>44088</c:v>
                </c:pt>
                <c:pt idx="198">
                  <c:v>44089</c:v>
                </c:pt>
                <c:pt idx="199">
                  <c:v>44090</c:v>
                </c:pt>
                <c:pt idx="200">
                  <c:v>44091</c:v>
                </c:pt>
                <c:pt idx="201">
                  <c:v>44092</c:v>
                </c:pt>
                <c:pt idx="202">
                  <c:v>44093</c:v>
                </c:pt>
                <c:pt idx="203">
                  <c:v>44094</c:v>
                </c:pt>
                <c:pt idx="204">
                  <c:v>44095</c:v>
                </c:pt>
                <c:pt idx="205">
                  <c:v>44096</c:v>
                </c:pt>
                <c:pt idx="206">
                  <c:v>44097</c:v>
                </c:pt>
                <c:pt idx="207">
                  <c:v>44098</c:v>
                </c:pt>
                <c:pt idx="208">
                  <c:v>44099</c:v>
                </c:pt>
                <c:pt idx="209">
                  <c:v>44100</c:v>
                </c:pt>
                <c:pt idx="210">
                  <c:v>44101</c:v>
                </c:pt>
                <c:pt idx="211">
                  <c:v>44102</c:v>
                </c:pt>
                <c:pt idx="212">
                  <c:v>44103</c:v>
                </c:pt>
                <c:pt idx="213">
                  <c:v>44104</c:v>
                </c:pt>
                <c:pt idx="214">
                  <c:v>44105</c:v>
                </c:pt>
                <c:pt idx="215">
                  <c:v>44106</c:v>
                </c:pt>
                <c:pt idx="216">
                  <c:v>44107</c:v>
                </c:pt>
                <c:pt idx="217">
                  <c:v>44108</c:v>
                </c:pt>
                <c:pt idx="218">
                  <c:v>44109</c:v>
                </c:pt>
                <c:pt idx="219">
                  <c:v>44110</c:v>
                </c:pt>
                <c:pt idx="220">
                  <c:v>44111</c:v>
                </c:pt>
                <c:pt idx="221">
                  <c:v>44112</c:v>
                </c:pt>
                <c:pt idx="222">
                  <c:v>44113</c:v>
                </c:pt>
                <c:pt idx="223">
                  <c:v>44114</c:v>
                </c:pt>
                <c:pt idx="224">
                  <c:v>44115</c:v>
                </c:pt>
                <c:pt idx="225">
                  <c:v>44116</c:v>
                </c:pt>
                <c:pt idx="226">
                  <c:v>44117</c:v>
                </c:pt>
                <c:pt idx="227">
                  <c:v>44118</c:v>
                </c:pt>
                <c:pt idx="228">
                  <c:v>44119</c:v>
                </c:pt>
                <c:pt idx="229">
                  <c:v>44120</c:v>
                </c:pt>
                <c:pt idx="230">
                  <c:v>44121</c:v>
                </c:pt>
                <c:pt idx="231">
                  <c:v>44122</c:v>
                </c:pt>
                <c:pt idx="232">
                  <c:v>44123</c:v>
                </c:pt>
                <c:pt idx="233">
                  <c:v>44124</c:v>
                </c:pt>
                <c:pt idx="234">
                  <c:v>44125</c:v>
                </c:pt>
                <c:pt idx="235">
                  <c:v>44126</c:v>
                </c:pt>
                <c:pt idx="236">
                  <c:v>44127</c:v>
                </c:pt>
                <c:pt idx="237">
                  <c:v>44128</c:v>
                </c:pt>
                <c:pt idx="238">
                  <c:v>44129</c:v>
                </c:pt>
                <c:pt idx="239">
                  <c:v>44130</c:v>
                </c:pt>
                <c:pt idx="240">
                  <c:v>44131</c:v>
                </c:pt>
                <c:pt idx="241">
                  <c:v>44132</c:v>
                </c:pt>
                <c:pt idx="242">
                  <c:v>44133</c:v>
                </c:pt>
                <c:pt idx="243">
                  <c:v>44134</c:v>
                </c:pt>
                <c:pt idx="244">
                  <c:v>44135</c:v>
                </c:pt>
                <c:pt idx="245">
                  <c:v>44136</c:v>
                </c:pt>
                <c:pt idx="246">
                  <c:v>44137</c:v>
                </c:pt>
                <c:pt idx="247">
                  <c:v>44138</c:v>
                </c:pt>
                <c:pt idx="248">
                  <c:v>44139</c:v>
                </c:pt>
                <c:pt idx="249">
                  <c:v>44140</c:v>
                </c:pt>
                <c:pt idx="250">
                  <c:v>44141</c:v>
                </c:pt>
                <c:pt idx="251">
                  <c:v>44142</c:v>
                </c:pt>
                <c:pt idx="252">
                  <c:v>44143</c:v>
                </c:pt>
                <c:pt idx="253">
                  <c:v>44144</c:v>
                </c:pt>
                <c:pt idx="254">
                  <c:v>44145</c:v>
                </c:pt>
                <c:pt idx="255">
                  <c:v>44146</c:v>
                </c:pt>
                <c:pt idx="256">
                  <c:v>44147</c:v>
                </c:pt>
                <c:pt idx="257">
                  <c:v>44148</c:v>
                </c:pt>
                <c:pt idx="258">
                  <c:v>44149</c:v>
                </c:pt>
                <c:pt idx="259">
                  <c:v>44150</c:v>
                </c:pt>
                <c:pt idx="260">
                  <c:v>44151</c:v>
                </c:pt>
                <c:pt idx="261">
                  <c:v>44152</c:v>
                </c:pt>
                <c:pt idx="262">
                  <c:v>44153</c:v>
                </c:pt>
                <c:pt idx="263">
                  <c:v>44154</c:v>
                </c:pt>
                <c:pt idx="264">
                  <c:v>44155</c:v>
                </c:pt>
                <c:pt idx="265">
                  <c:v>44156</c:v>
                </c:pt>
                <c:pt idx="266">
                  <c:v>44157</c:v>
                </c:pt>
                <c:pt idx="267">
                  <c:v>44158</c:v>
                </c:pt>
                <c:pt idx="268">
                  <c:v>44159</c:v>
                </c:pt>
                <c:pt idx="269">
                  <c:v>44160</c:v>
                </c:pt>
                <c:pt idx="270">
                  <c:v>44161</c:v>
                </c:pt>
                <c:pt idx="271">
                  <c:v>44162</c:v>
                </c:pt>
                <c:pt idx="272">
                  <c:v>44163</c:v>
                </c:pt>
                <c:pt idx="273">
                  <c:v>44164</c:v>
                </c:pt>
                <c:pt idx="274">
                  <c:v>44165</c:v>
                </c:pt>
                <c:pt idx="275">
                  <c:v>44166</c:v>
                </c:pt>
                <c:pt idx="276">
                  <c:v>44167</c:v>
                </c:pt>
                <c:pt idx="277">
                  <c:v>44168</c:v>
                </c:pt>
                <c:pt idx="278">
                  <c:v>44169</c:v>
                </c:pt>
                <c:pt idx="279">
                  <c:v>44170</c:v>
                </c:pt>
                <c:pt idx="280">
                  <c:v>44171</c:v>
                </c:pt>
                <c:pt idx="281">
                  <c:v>44172</c:v>
                </c:pt>
                <c:pt idx="282">
                  <c:v>44173</c:v>
                </c:pt>
                <c:pt idx="283">
                  <c:v>44174</c:v>
                </c:pt>
                <c:pt idx="284">
                  <c:v>44175</c:v>
                </c:pt>
                <c:pt idx="285">
                  <c:v>44176</c:v>
                </c:pt>
                <c:pt idx="286">
                  <c:v>44177</c:v>
                </c:pt>
                <c:pt idx="287">
                  <c:v>44178</c:v>
                </c:pt>
                <c:pt idx="288">
                  <c:v>44179</c:v>
                </c:pt>
                <c:pt idx="289">
                  <c:v>44180</c:v>
                </c:pt>
                <c:pt idx="290">
                  <c:v>44181</c:v>
                </c:pt>
                <c:pt idx="291">
                  <c:v>44182</c:v>
                </c:pt>
                <c:pt idx="292">
                  <c:v>44183</c:v>
                </c:pt>
                <c:pt idx="293">
                  <c:v>44184</c:v>
                </c:pt>
                <c:pt idx="294">
                  <c:v>44185</c:v>
                </c:pt>
                <c:pt idx="295">
                  <c:v>44186</c:v>
                </c:pt>
                <c:pt idx="296">
                  <c:v>44187</c:v>
                </c:pt>
                <c:pt idx="297">
                  <c:v>44188</c:v>
                </c:pt>
                <c:pt idx="298">
                  <c:v>44189</c:v>
                </c:pt>
                <c:pt idx="299">
                  <c:v>44190</c:v>
                </c:pt>
                <c:pt idx="300">
                  <c:v>44191</c:v>
                </c:pt>
                <c:pt idx="301">
                  <c:v>44192</c:v>
                </c:pt>
                <c:pt idx="302">
                  <c:v>44193</c:v>
                </c:pt>
                <c:pt idx="303">
                  <c:v>44194</c:v>
                </c:pt>
                <c:pt idx="304">
                  <c:v>44195</c:v>
                </c:pt>
                <c:pt idx="305">
                  <c:v>44196</c:v>
                </c:pt>
                <c:pt idx="306">
                  <c:v>44197</c:v>
                </c:pt>
                <c:pt idx="307">
                  <c:v>44198</c:v>
                </c:pt>
                <c:pt idx="308">
                  <c:v>44199</c:v>
                </c:pt>
                <c:pt idx="309">
                  <c:v>44200</c:v>
                </c:pt>
                <c:pt idx="310">
                  <c:v>44201</c:v>
                </c:pt>
                <c:pt idx="311">
                  <c:v>44202</c:v>
                </c:pt>
                <c:pt idx="312">
                  <c:v>44203</c:v>
                </c:pt>
                <c:pt idx="313">
                  <c:v>44204</c:v>
                </c:pt>
                <c:pt idx="314">
                  <c:v>44205</c:v>
                </c:pt>
                <c:pt idx="315">
                  <c:v>44206</c:v>
                </c:pt>
                <c:pt idx="316">
                  <c:v>44207</c:v>
                </c:pt>
                <c:pt idx="317">
                  <c:v>44208</c:v>
                </c:pt>
                <c:pt idx="318">
                  <c:v>44209</c:v>
                </c:pt>
                <c:pt idx="319">
                  <c:v>44210</c:v>
                </c:pt>
                <c:pt idx="320">
                  <c:v>44211</c:v>
                </c:pt>
                <c:pt idx="321">
                  <c:v>44212</c:v>
                </c:pt>
                <c:pt idx="322">
                  <c:v>44213</c:v>
                </c:pt>
                <c:pt idx="323">
                  <c:v>44214</c:v>
                </c:pt>
                <c:pt idx="324">
                  <c:v>44215</c:v>
                </c:pt>
                <c:pt idx="325">
                  <c:v>44216</c:v>
                </c:pt>
                <c:pt idx="326">
                  <c:v>44217</c:v>
                </c:pt>
                <c:pt idx="327">
                  <c:v>44218</c:v>
                </c:pt>
                <c:pt idx="328">
                  <c:v>44219</c:v>
                </c:pt>
                <c:pt idx="329">
                  <c:v>44220</c:v>
                </c:pt>
                <c:pt idx="330">
                  <c:v>44221</c:v>
                </c:pt>
                <c:pt idx="331">
                  <c:v>44222</c:v>
                </c:pt>
                <c:pt idx="332">
                  <c:v>44223</c:v>
                </c:pt>
                <c:pt idx="333">
                  <c:v>44224</c:v>
                </c:pt>
                <c:pt idx="334">
                  <c:v>44225</c:v>
                </c:pt>
                <c:pt idx="335">
                  <c:v>44226</c:v>
                </c:pt>
                <c:pt idx="336">
                  <c:v>44227</c:v>
                </c:pt>
                <c:pt idx="337">
                  <c:v>44228</c:v>
                </c:pt>
                <c:pt idx="338">
                  <c:v>44229</c:v>
                </c:pt>
                <c:pt idx="339">
                  <c:v>44230</c:v>
                </c:pt>
                <c:pt idx="340">
                  <c:v>44231</c:v>
                </c:pt>
                <c:pt idx="341">
                  <c:v>44232</c:v>
                </c:pt>
                <c:pt idx="342">
                  <c:v>44233</c:v>
                </c:pt>
                <c:pt idx="343">
                  <c:v>44234</c:v>
                </c:pt>
                <c:pt idx="344">
                  <c:v>44235</c:v>
                </c:pt>
                <c:pt idx="345">
                  <c:v>44236</c:v>
                </c:pt>
                <c:pt idx="346">
                  <c:v>44237</c:v>
                </c:pt>
                <c:pt idx="347">
                  <c:v>44238</c:v>
                </c:pt>
                <c:pt idx="348">
                  <c:v>44239</c:v>
                </c:pt>
                <c:pt idx="349">
                  <c:v>44240</c:v>
                </c:pt>
                <c:pt idx="350">
                  <c:v>44241</c:v>
                </c:pt>
                <c:pt idx="351">
                  <c:v>44242</c:v>
                </c:pt>
                <c:pt idx="352">
                  <c:v>44243</c:v>
                </c:pt>
                <c:pt idx="353">
                  <c:v>44244</c:v>
                </c:pt>
                <c:pt idx="354">
                  <c:v>44245</c:v>
                </c:pt>
                <c:pt idx="355">
                  <c:v>44246</c:v>
                </c:pt>
                <c:pt idx="356">
                  <c:v>44247</c:v>
                </c:pt>
                <c:pt idx="357">
                  <c:v>44248</c:v>
                </c:pt>
                <c:pt idx="358">
                  <c:v>44249</c:v>
                </c:pt>
                <c:pt idx="359">
                  <c:v>44250</c:v>
                </c:pt>
                <c:pt idx="360">
                  <c:v>44251</c:v>
                </c:pt>
                <c:pt idx="361">
                  <c:v>44252</c:v>
                </c:pt>
                <c:pt idx="362">
                  <c:v>44253</c:v>
                </c:pt>
                <c:pt idx="363">
                  <c:v>44254</c:v>
                </c:pt>
                <c:pt idx="364">
                  <c:v>44255</c:v>
                </c:pt>
                <c:pt idx="365">
                  <c:v>44256</c:v>
                </c:pt>
                <c:pt idx="366">
                  <c:v>44257</c:v>
                </c:pt>
                <c:pt idx="367">
                  <c:v>44258</c:v>
                </c:pt>
                <c:pt idx="368">
                  <c:v>44259</c:v>
                </c:pt>
                <c:pt idx="369">
                  <c:v>44260</c:v>
                </c:pt>
                <c:pt idx="370">
                  <c:v>44261</c:v>
                </c:pt>
                <c:pt idx="371">
                  <c:v>44262</c:v>
                </c:pt>
                <c:pt idx="372">
                  <c:v>44263</c:v>
                </c:pt>
                <c:pt idx="373">
                  <c:v>44264</c:v>
                </c:pt>
                <c:pt idx="374">
                  <c:v>44265</c:v>
                </c:pt>
                <c:pt idx="375">
                  <c:v>44266</c:v>
                </c:pt>
                <c:pt idx="376">
                  <c:v>44267</c:v>
                </c:pt>
                <c:pt idx="377">
                  <c:v>44268</c:v>
                </c:pt>
                <c:pt idx="378">
                  <c:v>44269</c:v>
                </c:pt>
                <c:pt idx="379">
                  <c:v>44270</c:v>
                </c:pt>
                <c:pt idx="380">
                  <c:v>44271</c:v>
                </c:pt>
                <c:pt idx="381">
                  <c:v>44272</c:v>
                </c:pt>
                <c:pt idx="382">
                  <c:v>44273</c:v>
                </c:pt>
                <c:pt idx="383">
                  <c:v>44274</c:v>
                </c:pt>
                <c:pt idx="384">
                  <c:v>44275</c:v>
                </c:pt>
                <c:pt idx="385">
                  <c:v>44276</c:v>
                </c:pt>
                <c:pt idx="386">
                  <c:v>44277</c:v>
                </c:pt>
                <c:pt idx="387">
                  <c:v>44278</c:v>
                </c:pt>
                <c:pt idx="388">
                  <c:v>44279</c:v>
                </c:pt>
                <c:pt idx="389">
                  <c:v>44280</c:v>
                </c:pt>
                <c:pt idx="390">
                  <c:v>44281</c:v>
                </c:pt>
                <c:pt idx="391">
                  <c:v>44282</c:v>
                </c:pt>
                <c:pt idx="392">
                  <c:v>44283</c:v>
                </c:pt>
                <c:pt idx="393">
                  <c:v>44284</c:v>
                </c:pt>
                <c:pt idx="394">
                  <c:v>44285</c:v>
                </c:pt>
                <c:pt idx="395">
                  <c:v>44286</c:v>
                </c:pt>
                <c:pt idx="396">
                  <c:v>44287</c:v>
                </c:pt>
                <c:pt idx="397">
                  <c:v>44288</c:v>
                </c:pt>
                <c:pt idx="398">
                  <c:v>44289</c:v>
                </c:pt>
                <c:pt idx="399">
                  <c:v>44290</c:v>
                </c:pt>
                <c:pt idx="400">
                  <c:v>44291</c:v>
                </c:pt>
                <c:pt idx="401">
                  <c:v>44292</c:v>
                </c:pt>
                <c:pt idx="402">
                  <c:v>44293</c:v>
                </c:pt>
                <c:pt idx="403">
                  <c:v>44294</c:v>
                </c:pt>
                <c:pt idx="404">
                  <c:v>44295</c:v>
                </c:pt>
                <c:pt idx="405">
                  <c:v>44296</c:v>
                </c:pt>
                <c:pt idx="406">
                  <c:v>44297</c:v>
                </c:pt>
                <c:pt idx="407">
                  <c:v>44298</c:v>
                </c:pt>
                <c:pt idx="408">
                  <c:v>44299</c:v>
                </c:pt>
                <c:pt idx="409">
                  <c:v>44300</c:v>
                </c:pt>
                <c:pt idx="410">
                  <c:v>44301</c:v>
                </c:pt>
                <c:pt idx="411">
                  <c:v>44302</c:v>
                </c:pt>
                <c:pt idx="412">
                  <c:v>44303</c:v>
                </c:pt>
                <c:pt idx="413">
                  <c:v>44304</c:v>
                </c:pt>
                <c:pt idx="414">
                  <c:v>44305</c:v>
                </c:pt>
                <c:pt idx="415">
                  <c:v>44306</c:v>
                </c:pt>
                <c:pt idx="416">
                  <c:v>44307</c:v>
                </c:pt>
                <c:pt idx="417">
                  <c:v>44308</c:v>
                </c:pt>
                <c:pt idx="418">
                  <c:v>44309</c:v>
                </c:pt>
                <c:pt idx="419">
                  <c:v>44310</c:v>
                </c:pt>
                <c:pt idx="420">
                  <c:v>44311</c:v>
                </c:pt>
                <c:pt idx="421">
                  <c:v>44312</c:v>
                </c:pt>
                <c:pt idx="422">
                  <c:v>44313</c:v>
                </c:pt>
                <c:pt idx="423">
                  <c:v>44314</c:v>
                </c:pt>
                <c:pt idx="424">
                  <c:v>44315</c:v>
                </c:pt>
                <c:pt idx="425">
                  <c:v>44316</c:v>
                </c:pt>
                <c:pt idx="426">
                  <c:v>44317</c:v>
                </c:pt>
                <c:pt idx="427">
                  <c:v>44318</c:v>
                </c:pt>
                <c:pt idx="428">
                  <c:v>44319</c:v>
                </c:pt>
                <c:pt idx="429">
                  <c:v>44320</c:v>
                </c:pt>
                <c:pt idx="430">
                  <c:v>44321</c:v>
                </c:pt>
                <c:pt idx="431">
                  <c:v>44322</c:v>
                </c:pt>
                <c:pt idx="432">
                  <c:v>44323</c:v>
                </c:pt>
                <c:pt idx="433">
                  <c:v>44324</c:v>
                </c:pt>
                <c:pt idx="434">
                  <c:v>44325</c:v>
                </c:pt>
                <c:pt idx="435">
                  <c:v>44326</c:v>
                </c:pt>
                <c:pt idx="436">
                  <c:v>44327</c:v>
                </c:pt>
                <c:pt idx="437">
                  <c:v>44328</c:v>
                </c:pt>
                <c:pt idx="438">
                  <c:v>44329</c:v>
                </c:pt>
                <c:pt idx="439">
                  <c:v>44330</c:v>
                </c:pt>
                <c:pt idx="440">
                  <c:v>44331</c:v>
                </c:pt>
                <c:pt idx="441">
                  <c:v>44332</c:v>
                </c:pt>
                <c:pt idx="442">
                  <c:v>44333</c:v>
                </c:pt>
                <c:pt idx="443">
                  <c:v>44334</c:v>
                </c:pt>
                <c:pt idx="444">
                  <c:v>44335</c:v>
                </c:pt>
                <c:pt idx="445">
                  <c:v>44336</c:v>
                </c:pt>
                <c:pt idx="446">
                  <c:v>44337</c:v>
                </c:pt>
                <c:pt idx="447">
                  <c:v>44338</c:v>
                </c:pt>
                <c:pt idx="448">
                  <c:v>44339</c:v>
                </c:pt>
                <c:pt idx="449">
                  <c:v>44340</c:v>
                </c:pt>
                <c:pt idx="450">
                  <c:v>44341</c:v>
                </c:pt>
                <c:pt idx="451">
                  <c:v>44342</c:v>
                </c:pt>
                <c:pt idx="452">
                  <c:v>44343</c:v>
                </c:pt>
                <c:pt idx="453">
                  <c:v>44344</c:v>
                </c:pt>
                <c:pt idx="454">
                  <c:v>44345</c:v>
                </c:pt>
                <c:pt idx="455">
                  <c:v>44346</c:v>
                </c:pt>
                <c:pt idx="456">
                  <c:v>44347</c:v>
                </c:pt>
                <c:pt idx="457">
                  <c:v>44348</c:v>
                </c:pt>
                <c:pt idx="458">
                  <c:v>44349</c:v>
                </c:pt>
                <c:pt idx="459">
                  <c:v>44350</c:v>
                </c:pt>
                <c:pt idx="460">
                  <c:v>44351</c:v>
                </c:pt>
                <c:pt idx="461">
                  <c:v>44352</c:v>
                </c:pt>
                <c:pt idx="462">
                  <c:v>44353</c:v>
                </c:pt>
                <c:pt idx="463">
                  <c:v>44354</c:v>
                </c:pt>
                <c:pt idx="464">
                  <c:v>44355</c:v>
                </c:pt>
                <c:pt idx="465">
                  <c:v>44356</c:v>
                </c:pt>
                <c:pt idx="466">
                  <c:v>44357</c:v>
                </c:pt>
                <c:pt idx="467">
                  <c:v>44358</c:v>
                </c:pt>
                <c:pt idx="468">
                  <c:v>44359</c:v>
                </c:pt>
                <c:pt idx="469">
                  <c:v>44360</c:v>
                </c:pt>
                <c:pt idx="470">
                  <c:v>44361</c:v>
                </c:pt>
                <c:pt idx="471">
                  <c:v>44362</c:v>
                </c:pt>
                <c:pt idx="472">
                  <c:v>44363</c:v>
                </c:pt>
                <c:pt idx="473">
                  <c:v>44364</c:v>
                </c:pt>
                <c:pt idx="474">
                  <c:v>44365</c:v>
                </c:pt>
                <c:pt idx="475">
                  <c:v>44366</c:v>
                </c:pt>
                <c:pt idx="476">
                  <c:v>44367</c:v>
                </c:pt>
                <c:pt idx="477">
                  <c:v>44368</c:v>
                </c:pt>
                <c:pt idx="478">
                  <c:v>44369</c:v>
                </c:pt>
                <c:pt idx="479">
                  <c:v>44370</c:v>
                </c:pt>
                <c:pt idx="480">
                  <c:v>44371</c:v>
                </c:pt>
                <c:pt idx="481">
                  <c:v>44372</c:v>
                </c:pt>
                <c:pt idx="482">
                  <c:v>44373</c:v>
                </c:pt>
                <c:pt idx="483">
                  <c:v>44374</c:v>
                </c:pt>
                <c:pt idx="484">
                  <c:v>44375</c:v>
                </c:pt>
                <c:pt idx="485">
                  <c:v>44376</c:v>
                </c:pt>
                <c:pt idx="486">
                  <c:v>44377</c:v>
                </c:pt>
                <c:pt idx="487">
                  <c:v>44378</c:v>
                </c:pt>
                <c:pt idx="488">
                  <c:v>44379</c:v>
                </c:pt>
                <c:pt idx="489">
                  <c:v>44380</c:v>
                </c:pt>
                <c:pt idx="490">
                  <c:v>44381</c:v>
                </c:pt>
                <c:pt idx="491">
                  <c:v>44382</c:v>
                </c:pt>
                <c:pt idx="492">
                  <c:v>44383</c:v>
                </c:pt>
                <c:pt idx="493">
                  <c:v>44384</c:v>
                </c:pt>
                <c:pt idx="494">
                  <c:v>44385</c:v>
                </c:pt>
                <c:pt idx="495">
                  <c:v>44386</c:v>
                </c:pt>
                <c:pt idx="496">
                  <c:v>44387</c:v>
                </c:pt>
                <c:pt idx="497">
                  <c:v>44388</c:v>
                </c:pt>
                <c:pt idx="498">
                  <c:v>44389</c:v>
                </c:pt>
                <c:pt idx="499">
                  <c:v>44390</c:v>
                </c:pt>
                <c:pt idx="500">
                  <c:v>44391</c:v>
                </c:pt>
                <c:pt idx="501">
                  <c:v>44392</c:v>
                </c:pt>
                <c:pt idx="502">
                  <c:v>44393</c:v>
                </c:pt>
                <c:pt idx="503">
                  <c:v>44394</c:v>
                </c:pt>
                <c:pt idx="504">
                  <c:v>44395</c:v>
                </c:pt>
                <c:pt idx="505">
                  <c:v>44396</c:v>
                </c:pt>
                <c:pt idx="506">
                  <c:v>44397</c:v>
                </c:pt>
                <c:pt idx="507">
                  <c:v>44398</c:v>
                </c:pt>
                <c:pt idx="508">
                  <c:v>44399</c:v>
                </c:pt>
                <c:pt idx="509">
                  <c:v>44400</c:v>
                </c:pt>
                <c:pt idx="510">
                  <c:v>44401</c:v>
                </c:pt>
                <c:pt idx="511">
                  <c:v>44402</c:v>
                </c:pt>
                <c:pt idx="512">
                  <c:v>44403</c:v>
                </c:pt>
                <c:pt idx="513">
                  <c:v>44404</c:v>
                </c:pt>
                <c:pt idx="514">
                  <c:v>44405</c:v>
                </c:pt>
                <c:pt idx="515">
                  <c:v>44406</c:v>
                </c:pt>
                <c:pt idx="516">
                  <c:v>44407</c:v>
                </c:pt>
                <c:pt idx="517">
                  <c:v>44408</c:v>
                </c:pt>
                <c:pt idx="518">
                  <c:v>44409</c:v>
                </c:pt>
                <c:pt idx="519">
                  <c:v>44410</c:v>
                </c:pt>
                <c:pt idx="520">
                  <c:v>44411</c:v>
                </c:pt>
                <c:pt idx="521">
                  <c:v>44412</c:v>
                </c:pt>
                <c:pt idx="522">
                  <c:v>44413</c:v>
                </c:pt>
                <c:pt idx="523">
                  <c:v>44414</c:v>
                </c:pt>
                <c:pt idx="524">
                  <c:v>44415</c:v>
                </c:pt>
                <c:pt idx="525">
                  <c:v>44416</c:v>
                </c:pt>
                <c:pt idx="526">
                  <c:v>44417</c:v>
                </c:pt>
                <c:pt idx="527">
                  <c:v>44418</c:v>
                </c:pt>
                <c:pt idx="528">
                  <c:v>44419</c:v>
                </c:pt>
                <c:pt idx="529">
                  <c:v>44420</c:v>
                </c:pt>
                <c:pt idx="530">
                  <c:v>44421</c:v>
                </c:pt>
                <c:pt idx="531">
                  <c:v>44422</c:v>
                </c:pt>
                <c:pt idx="532">
                  <c:v>44423</c:v>
                </c:pt>
                <c:pt idx="533">
                  <c:v>44424</c:v>
                </c:pt>
                <c:pt idx="534">
                  <c:v>44425</c:v>
                </c:pt>
                <c:pt idx="535">
                  <c:v>44426</c:v>
                </c:pt>
                <c:pt idx="536">
                  <c:v>44427</c:v>
                </c:pt>
                <c:pt idx="537">
                  <c:v>44428</c:v>
                </c:pt>
                <c:pt idx="538">
                  <c:v>44429</c:v>
                </c:pt>
                <c:pt idx="539">
                  <c:v>44430</c:v>
                </c:pt>
                <c:pt idx="540">
                  <c:v>44431</c:v>
                </c:pt>
                <c:pt idx="541">
                  <c:v>44432</c:v>
                </c:pt>
                <c:pt idx="542">
                  <c:v>44433</c:v>
                </c:pt>
                <c:pt idx="543">
                  <c:v>44434</c:v>
                </c:pt>
                <c:pt idx="544">
                  <c:v>44435</c:v>
                </c:pt>
                <c:pt idx="545">
                  <c:v>44436</c:v>
                </c:pt>
                <c:pt idx="546">
                  <c:v>44437</c:v>
                </c:pt>
                <c:pt idx="547">
                  <c:v>44438</c:v>
                </c:pt>
                <c:pt idx="548">
                  <c:v>44439</c:v>
                </c:pt>
                <c:pt idx="549">
                  <c:v>44440</c:v>
                </c:pt>
                <c:pt idx="550">
                  <c:v>44441</c:v>
                </c:pt>
                <c:pt idx="551">
                  <c:v>44442</c:v>
                </c:pt>
                <c:pt idx="552">
                  <c:v>44443</c:v>
                </c:pt>
                <c:pt idx="553">
                  <c:v>44444</c:v>
                </c:pt>
                <c:pt idx="554">
                  <c:v>44445</c:v>
                </c:pt>
                <c:pt idx="555">
                  <c:v>44446</c:v>
                </c:pt>
                <c:pt idx="556">
                  <c:v>44447</c:v>
                </c:pt>
                <c:pt idx="557">
                  <c:v>44448</c:v>
                </c:pt>
                <c:pt idx="558">
                  <c:v>44449</c:v>
                </c:pt>
                <c:pt idx="559">
                  <c:v>44450</c:v>
                </c:pt>
                <c:pt idx="560">
                  <c:v>44451</c:v>
                </c:pt>
                <c:pt idx="561">
                  <c:v>44452</c:v>
                </c:pt>
                <c:pt idx="562">
                  <c:v>44453</c:v>
                </c:pt>
                <c:pt idx="563">
                  <c:v>44454</c:v>
                </c:pt>
                <c:pt idx="564">
                  <c:v>44455</c:v>
                </c:pt>
                <c:pt idx="565">
                  <c:v>44456</c:v>
                </c:pt>
                <c:pt idx="566">
                  <c:v>44457</c:v>
                </c:pt>
                <c:pt idx="567">
                  <c:v>44458</c:v>
                </c:pt>
                <c:pt idx="568">
                  <c:v>44459</c:v>
                </c:pt>
                <c:pt idx="569">
                  <c:v>44460</c:v>
                </c:pt>
                <c:pt idx="570">
                  <c:v>44461</c:v>
                </c:pt>
                <c:pt idx="571">
                  <c:v>44462</c:v>
                </c:pt>
                <c:pt idx="572">
                  <c:v>44463</c:v>
                </c:pt>
                <c:pt idx="573">
                  <c:v>44464</c:v>
                </c:pt>
                <c:pt idx="574">
                  <c:v>44465</c:v>
                </c:pt>
                <c:pt idx="575">
                  <c:v>44466</c:v>
                </c:pt>
                <c:pt idx="576">
                  <c:v>44467</c:v>
                </c:pt>
                <c:pt idx="577">
                  <c:v>44468</c:v>
                </c:pt>
                <c:pt idx="578">
                  <c:v>44469</c:v>
                </c:pt>
                <c:pt idx="579">
                  <c:v>44470</c:v>
                </c:pt>
                <c:pt idx="580">
                  <c:v>44471</c:v>
                </c:pt>
                <c:pt idx="581">
                  <c:v>44472</c:v>
                </c:pt>
                <c:pt idx="582">
                  <c:v>44473</c:v>
                </c:pt>
                <c:pt idx="583">
                  <c:v>44474</c:v>
                </c:pt>
                <c:pt idx="584">
                  <c:v>44475</c:v>
                </c:pt>
                <c:pt idx="585">
                  <c:v>44476</c:v>
                </c:pt>
                <c:pt idx="586">
                  <c:v>44477</c:v>
                </c:pt>
                <c:pt idx="587">
                  <c:v>44478</c:v>
                </c:pt>
                <c:pt idx="588">
                  <c:v>44479</c:v>
                </c:pt>
                <c:pt idx="589">
                  <c:v>44480</c:v>
                </c:pt>
                <c:pt idx="590">
                  <c:v>44481</c:v>
                </c:pt>
                <c:pt idx="591">
                  <c:v>44482</c:v>
                </c:pt>
                <c:pt idx="592">
                  <c:v>44483</c:v>
                </c:pt>
                <c:pt idx="593">
                  <c:v>44484</c:v>
                </c:pt>
                <c:pt idx="594">
                  <c:v>44485</c:v>
                </c:pt>
                <c:pt idx="595">
                  <c:v>44486</c:v>
                </c:pt>
                <c:pt idx="596">
                  <c:v>44487</c:v>
                </c:pt>
                <c:pt idx="597">
                  <c:v>44488</c:v>
                </c:pt>
                <c:pt idx="598">
                  <c:v>44489</c:v>
                </c:pt>
                <c:pt idx="599">
                  <c:v>44490</c:v>
                </c:pt>
                <c:pt idx="600">
                  <c:v>44491</c:v>
                </c:pt>
                <c:pt idx="601">
                  <c:v>44492</c:v>
                </c:pt>
                <c:pt idx="602">
                  <c:v>44493</c:v>
                </c:pt>
                <c:pt idx="603">
                  <c:v>44494</c:v>
                </c:pt>
                <c:pt idx="604">
                  <c:v>44495</c:v>
                </c:pt>
                <c:pt idx="605">
                  <c:v>44496</c:v>
                </c:pt>
                <c:pt idx="606">
                  <c:v>44497</c:v>
                </c:pt>
                <c:pt idx="607">
                  <c:v>44498</c:v>
                </c:pt>
                <c:pt idx="608">
                  <c:v>44499</c:v>
                </c:pt>
                <c:pt idx="609">
                  <c:v>44500</c:v>
                </c:pt>
                <c:pt idx="610">
                  <c:v>44501</c:v>
                </c:pt>
                <c:pt idx="611">
                  <c:v>44502</c:v>
                </c:pt>
                <c:pt idx="612">
                  <c:v>44503</c:v>
                </c:pt>
                <c:pt idx="613">
                  <c:v>44504</c:v>
                </c:pt>
                <c:pt idx="614">
                  <c:v>44505</c:v>
                </c:pt>
                <c:pt idx="615">
                  <c:v>44506</c:v>
                </c:pt>
                <c:pt idx="616">
                  <c:v>44507</c:v>
                </c:pt>
                <c:pt idx="617">
                  <c:v>44508</c:v>
                </c:pt>
                <c:pt idx="618">
                  <c:v>44509</c:v>
                </c:pt>
                <c:pt idx="619">
                  <c:v>44510</c:v>
                </c:pt>
                <c:pt idx="620">
                  <c:v>44511</c:v>
                </c:pt>
                <c:pt idx="621">
                  <c:v>44512</c:v>
                </c:pt>
                <c:pt idx="622">
                  <c:v>44513</c:v>
                </c:pt>
                <c:pt idx="623">
                  <c:v>44514</c:v>
                </c:pt>
                <c:pt idx="624">
                  <c:v>44515</c:v>
                </c:pt>
                <c:pt idx="625">
                  <c:v>44516</c:v>
                </c:pt>
                <c:pt idx="626">
                  <c:v>44517</c:v>
                </c:pt>
                <c:pt idx="627">
                  <c:v>44518</c:v>
                </c:pt>
                <c:pt idx="628">
                  <c:v>44519</c:v>
                </c:pt>
                <c:pt idx="629">
                  <c:v>44520</c:v>
                </c:pt>
                <c:pt idx="630">
                  <c:v>44521</c:v>
                </c:pt>
                <c:pt idx="631">
                  <c:v>44522</c:v>
                </c:pt>
                <c:pt idx="632">
                  <c:v>44523</c:v>
                </c:pt>
                <c:pt idx="633">
                  <c:v>44524</c:v>
                </c:pt>
                <c:pt idx="634">
                  <c:v>44525</c:v>
                </c:pt>
                <c:pt idx="635">
                  <c:v>44526</c:v>
                </c:pt>
                <c:pt idx="636">
                  <c:v>44527</c:v>
                </c:pt>
                <c:pt idx="637">
                  <c:v>44528</c:v>
                </c:pt>
                <c:pt idx="638">
                  <c:v>44529</c:v>
                </c:pt>
                <c:pt idx="639">
                  <c:v>44530</c:v>
                </c:pt>
                <c:pt idx="640">
                  <c:v>44531</c:v>
                </c:pt>
                <c:pt idx="641">
                  <c:v>44532</c:v>
                </c:pt>
                <c:pt idx="642">
                  <c:v>44533</c:v>
                </c:pt>
                <c:pt idx="643">
                  <c:v>44534</c:v>
                </c:pt>
                <c:pt idx="644">
                  <c:v>44535</c:v>
                </c:pt>
                <c:pt idx="645">
                  <c:v>44536</c:v>
                </c:pt>
                <c:pt idx="646">
                  <c:v>44537</c:v>
                </c:pt>
                <c:pt idx="647">
                  <c:v>44538</c:v>
                </c:pt>
                <c:pt idx="648">
                  <c:v>44539</c:v>
                </c:pt>
                <c:pt idx="649">
                  <c:v>44540</c:v>
                </c:pt>
                <c:pt idx="650">
                  <c:v>44541</c:v>
                </c:pt>
                <c:pt idx="651">
                  <c:v>44542</c:v>
                </c:pt>
                <c:pt idx="652">
                  <c:v>44543</c:v>
                </c:pt>
                <c:pt idx="653">
                  <c:v>44544</c:v>
                </c:pt>
                <c:pt idx="654">
                  <c:v>44545</c:v>
                </c:pt>
                <c:pt idx="655">
                  <c:v>44546</c:v>
                </c:pt>
                <c:pt idx="656">
                  <c:v>44547</c:v>
                </c:pt>
                <c:pt idx="657">
                  <c:v>44548</c:v>
                </c:pt>
                <c:pt idx="658">
                  <c:v>44549</c:v>
                </c:pt>
                <c:pt idx="659">
                  <c:v>44550</c:v>
                </c:pt>
                <c:pt idx="660">
                  <c:v>44551</c:v>
                </c:pt>
                <c:pt idx="661">
                  <c:v>44552</c:v>
                </c:pt>
                <c:pt idx="662">
                  <c:v>44553</c:v>
                </c:pt>
                <c:pt idx="663">
                  <c:v>44554</c:v>
                </c:pt>
                <c:pt idx="664">
                  <c:v>44555</c:v>
                </c:pt>
                <c:pt idx="665">
                  <c:v>44556</c:v>
                </c:pt>
                <c:pt idx="666">
                  <c:v>44557</c:v>
                </c:pt>
                <c:pt idx="667">
                  <c:v>44558</c:v>
                </c:pt>
                <c:pt idx="668">
                  <c:v>44559</c:v>
                </c:pt>
                <c:pt idx="669">
                  <c:v>44560</c:v>
                </c:pt>
                <c:pt idx="670">
                  <c:v>44561</c:v>
                </c:pt>
                <c:pt idx="671">
                  <c:v>44562</c:v>
                </c:pt>
                <c:pt idx="672">
                  <c:v>44563</c:v>
                </c:pt>
                <c:pt idx="673">
                  <c:v>44564</c:v>
                </c:pt>
                <c:pt idx="674">
                  <c:v>44565</c:v>
                </c:pt>
                <c:pt idx="675">
                  <c:v>44566</c:v>
                </c:pt>
                <c:pt idx="676">
                  <c:v>44567</c:v>
                </c:pt>
                <c:pt idx="677">
                  <c:v>44568</c:v>
                </c:pt>
                <c:pt idx="678">
                  <c:v>44569</c:v>
                </c:pt>
                <c:pt idx="679">
                  <c:v>44570</c:v>
                </c:pt>
                <c:pt idx="680">
                  <c:v>44571</c:v>
                </c:pt>
                <c:pt idx="681">
                  <c:v>44572</c:v>
                </c:pt>
                <c:pt idx="682">
                  <c:v>44573</c:v>
                </c:pt>
                <c:pt idx="683">
                  <c:v>44574</c:v>
                </c:pt>
                <c:pt idx="684">
                  <c:v>44575</c:v>
                </c:pt>
                <c:pt idx="685">
                  <c:v>44576</c:v>
                </c:pt>
                <c:pt idx="686">
                  <c:v>44577</c:v>
                </c:pt>
                <c:pt idx="687">
                  <c:v>44578</c:v>
                </c:pt>
                <c:pt idx="688">
                  <c:v>44579</c:v>
                </c:pt>
                <c:pt idx="689">
                  <c:v>44580</c:v>
                </c:pt>
                <c:pt idx="690">
                  <c:v>44581</c:v>
                </c:pt>
                <c:pt idx="691">
                  <c:v>44582</c:v>
                </c:pt>
                <c:pt idx="692">
                  <c:v>44583</c:v>
                </c:pt>
                <c:pt idx="693">
                  <c:v>44584</c:v>
                </c:pt>
                <c:pt idx="694">
                  <c:v>44585</c:v>
                </c:pt>
                <c:pt idx="695">
                  <c:v>44586</c:v>
                </c:pt>
                <c:pt idx="696">
                  <c:v>44587</c:v>
                </c:pt>
                <c:pt idx="697">
                  <c:v>44588</c:v>
                </c:pt>
                <c:pt idx="698">
                  <c:v>44589</c:v>
                </c:pt>
                <c:pt idx="699">
                  <c:v>44590</c:v>
                </c:pt>
                <c:pt idx="700">
                  <c:v>44591</c:v>
                </c:pt>
                <c:pt idx="701">
                  <c:v>44592</c:v>
                </c:pt>
                <c:pt idx="702">
                  <c:v>44593</c:v>
                </c:pt>
                <c:pt idx="703">
                  <c:v>44594</c:v>
                </c:pt>
                <c:pt idx="704">
                  <c:v>44595</c:v>
                </c:pt>
                <c:pt idx="705">
                  <c:v>44596</c:v>
                </c:pt>
                <c:pt idx="706">
                  <c:v>44597</c:v>
                </c:pt>
                <c:pt idx="707">
                  <c:v>44598</c:v>
                </c:pt>
                <c:pt idx="708">
                  <c:v>44599</c:v>
                </c:pt>
                <c:pt idx="709">
                  <c:v>44600</c:v>
                </c:pt>
                <c:pt idx="710">
                  <c:v>44601</c:v>
                </c:pt>
                <c:pt idx="711">
                  <c:v>44602</c:v>
                </c:pt>
                <c:pt idx="712">
                  <c:v>44603</c:v>
                </c:pt>
                <c:pt idx="713">
                  <c:v>44604</c:v>
                </c:pt>
                <c:pt idx="714">
                  <c:v>44605</c:v>
                </c:pt>
                <c:pt idx="715">
                  <c:v>44606</c:v>
                </c:pt>
                <c:pt idx="716">
                  <c:v>44607</c:v>
                </c:pt>
                <c:pt idx="717">
                  <c:v>44608</c:v>
                </c:pt>
                <c:pt idx="718">
                  <c:v>44609</c:v>
                </c:pt>
                <c:pt idx="719">
                  <c:v>44610</c:v>
                </c:pt>
                <c:pt idx="720">
                  <c:v>44611</c:v>
                </c:pt>
                <c:pt idx="721">
                  <c:v>44612</c:v>
                </c:pt>
                <c:pt idx="722">
                  <c:v>44613</c:v>
                </c:pt>
                <c:pt idx="723">
                  <c:v>44614</c:v>
                </c:pt>
                <c:pt idx="724">
                  <c:v>44615</c:v>
                </c:pt>
                <c:pt idx="725">
                  <c:v>44616</c:v>
                </c:pt>
                <c:pt idx="726">
                  <c:v>44617</c:v>
                </c:pt>
                <c:pt idx="727">
                  <c:v>44618</c:v>
                </c:pt>
                <c:pt idx="728">
                  <c:v>44619</c:v>
                </c:pt>
                <c:pt idx="729">
                  <c:v>44620</c:v>
                </c:pt>
                <c:pt idx="730">
                  <c:v>44621</c:v>
                </c:pt>
                <c:pt idx="731">
                  <c:v>44622</c:v>
                </c:pt>
                <c:pt idx="732">
                  <c:v>44623</c:v>
                </c:pt>
                <c:pt idx="733">
                  <c:v>44624</c:v>
                </c:pt>
                <c:pt idx="734">
                  <c:v>44625</c:v>
                </c:pt>
                <c:pt idx="735">
                  <c:v>44626</c:v>
                </c:pt>
                <c:pt idx="736">
                  <c:v>44627</c:v>
                </c:pt>
                <c:pt idx="737">
                  <c:v>44628</c:v>
                </c:pt>
                <c:pt idx="738">
                  <c:v>44629</c:v>
                </c:pt>
                <c:pt idx="739">
                  <c:v>44630</c:v>
                </c:pt>
                <c:pt idx="740">
                  <c:v>44631</c:v>
                </c:pt>
                <c:pt idx="741">
                  <c:v>44632</c:v>
                </c:pt>
                <c:pt idx="742">
                  <c:v>44633</c:v>
                </c:pt>
                <c:pt idx="743">
                  <c:v>44634</c:v>
                </c:pt>
                <c:pt idx="744">
                  <c:v>44635</c:v>
                </c:pt>
                <c:pt idx="745">
                  <c:v>44636</c:v>
                </c:pt>
                <c:pt idx="746">
                  <c:v>44637</c:v>
                </c:pt>
                <c:pt idx="747">
                  <c:v>44638</c:v>
                </c:pt>
                <c:pt idx="748">
                  <c:v>44639</c:v>
                </c:pt>
                <c:pt idx="749">
                  <c:v>44640</c:v>
                </c:pt>
                <c:pt idx="750">
                  <c:v>44641</c:v>
                </c:pt>
                <c:pt idx="751">
                  <c:v>44642</c:v>
                </c:pt>
                <c:pt idx="752">
                  <c:v>44643</c:v>
                </c:pt>
                <c:pt idx="753">
                  <c:v>44644</c:v>
                </c:pt>
                <c:pt idx="754">
                  <c:v>44645</c:v>
                </c:pt>
                <c:pt idx="755">
                  <c:v>44646</c:v>
                </c:pt>
                <c:pt idx="756">
                  <c:v>44647</c:v>
                </c:pt>
                <c:pt idx="757">
                  <c:v>44648</c:v>
                </c:pt>
                <c:pt idx="758">
                  <c:v>44649</c:v>
                </c:pt>
                <c:pt idx="759">
                  <c:v>44650</c:v>
                </c:pt>
                <c:pt idx="760">
                  <c:v>44651</c:v>
                </c:pt>
                <c:pt idx="761">
                  <c:v>44652</c:v>
                </c:pt>
                <c:pt idx="762">
                  <c:v>44653</c:v>
                </c:pt>
                <c:pt idx="763">
                  <c:v>44654</c:v>
                </c:pt>
                <c:pt idx="764">
                  <c:v>44655</c:v>
                </c:pt>
                <c:pt idx="765">
                  <c:v>44656</c:v>
                </c:pt>
                <c:pt idx="766">
                  <c:v>44657</c:v>
                </c:pt>
                <c:pt idx="767">
                  <c:v>44658</c:v>
                </c:pt>
                <c:pt idx="768">
                  <c:v>44659</c:v>
                </c:pt>
                <c:pt idx="769">
                  <c:v>44660</c:v>
                </c:pt>
                <c:pt idx="770">
                  <c:v>44661</c:v>
                </c:pt>
                <c:pt idx="771">
                  <c:v>44662</c:v>
                </c:pt>
                <c:pt idx="772">
                  <c:v>44663</c:v>
                </c:pt>
                <c:pt idx="773">
                  <c:v>44664</c:v>
                </c:pt>
                <c:pt idx="774">
                  <c:v>44665</c:v>
                </c:pt>
                <c:pt idx="775">
                  <c:v>44666</c:v>
                </c:pt>
                <c:pt idx="776">
                  <c:v>44667</c:v>
                </c:pt>
                <c:pt idx="777">
                  <c:v>44668</c:v>
                </c:pt>
                <c:pt idx="778">
                  <c:v>44669</c:v>
                </c:pt>
                <c:pt idx="779">
                  <c:v>44670</c:v>
                </c:pt>
                <c:pt idx="780">
                  <c:v>44671</c:v>
                </c:pt>
                <c:pt idx="781">
                  <c:v>44672</c:v>
                </c:pt>
                <c:pt idx="782">
                  <c:v>44673</c:v>
                </c:pt>
                <c:pt idx="783">
                  <c:v>44674</c:v>
                </c:pt>
                <c:pt idx="784">
                  <c:v>44675</c:v>
                </c:pt>
                <c:pt idx="785">
                  <c:v>44676</c:v>
                </c:pt>
                <c:pt idx="786">
                  <c:v>44677</c:v>
                </c:pt>
                <c:pt idx="787">
                  <c:v>44678</c:v>
                </c:pt>
                <c:pt idx="788">
                  <c:v>44679</c:v>
                </c:pt>
                <c:pt idx="789">
                  <c:v>44680</c:v>
                </c:pt>
                <c:pt idx="790">
                  <c:v>44681</c:v>
                </c:pt>
                <c:pt idx="791">
                  <c:v>44682</c:v>
                </c:pt>
                <c:pt idx="792">
                  <c:v>44683</c:v>
                </c:pt>
                <c:pt idx="793">
                  <c:v>44684</c:v>
                </c:pt>
                <c:pt idx="794">
                  <c:v>44685</c:v>
                </c:pt>
                <c:pt idx="795">
                  <c:v>44686</c:v>
                </c:pt>
                <c:pt idx="796">
                  <c:v>44687</c:v>
                </c:pt>
                <c:pt idx="797">
                  <c:v>44688</c:v>
                </c:pt>
                <c:pt idx="798">
                  <c:v>44689</c:v>
                </c:pt>
                <c:pt idx="799">
                  <c:v>44690</c:v>
                </c:pt>
                <c:pt idx="800">
                  <c:v>44691</c:v>
                </c:pt>
                <c:pt idx="801">
                  <c:v>44692</c:v>
                </c:pt>
                <c:pt idx="802">
                  <c:v>44693</c:v>
                </c:pt>
                <c:pt idx="803">
                  <c:v>44694</c:v>
                </c:pt>
                <c:pt idx="804">
                  <c:v>44695</c:v>
                </c:pt>
                <c:pt idx="805">
                  <c:v>44696</c:v>
                </c:pt>
                <c:pt idx="806">
                  <c:v>44697</c:v>
                </c:pt>
                <c:pt idx="807">
                  <c:v>44698</c:v>
                </c:pt>
                <c:pt idx="808">
                  <c:v>44699</c:v>
                </c:pt>
                <c:pt idx="809">
                  <c:v>44700</c:v>
                </c:pt>
                <c:pt idx="810">
                  <c:v>44701</c:v>
                </c:pt>
                <c:pt idx="811">
                  <c:v>44702</c:v>
                </c:pt>
                <c:pt idx="812">
                  <c:v>44703</c:v>
                </c:pt>
                <c:pt idx="813">
                  <c:v>44704</c:v>
                </c:pt>
                <c:pt idx="814">
                  <c:v>44705</c:v>
                </c:pt>
                <c:pt idx="815">
                  <c:v>44706</c:v>
                </c:pt>
                <c:pt idx="816">
                  <c:v>44707</c:v>
                </c:pt>
                <c:pt idx="817">
                  <c:v>44708</c:v>
                </c:pt>
                <c:pt idx="818">
                  <c:v>44709</c:v>
                </c:pt>
                <c:pt idx="819">
                  <c:v>44710</c:v>
                </c:pt>
                <c:pt idx="820">
                  <c:v>44711</c:v>
                </c:pt>
                <c:pt idx="821">
                  <c:v>44712</c:v>
                </c:pt>
                <c:pt idx="822">
                  <c:v>44713</c:v>
                </c:pt>
                <c:pt idx="823">
                  <c:v>44714</c:v>
                </c:pt>
                <c:pt idx="824">
                  <c:v>44715</c:v>
                </c:pt>
                <c:pt idx="825">
                  <c:v>44716</c:v>
                </c:pt>
                <c:pt idx="826">
                  <c:v>44717</c:v>
                </c:pt>
                <c:pt idx="827">
                  <c:v>44718</c:v>
                </c:pt>
                <c:pt idx="828">
                  <c:v>44719</c:v>
                </c:pt>
                <c:pt idx="829">
                  <c:v>44720</c:v>
                </c:pt>
                <c:pt idx="830">
                  <c:v>44721</c:v>
                </c:pt>
                <c:pt idx="831">
                  <c:v>44722</c:v>
                </c:pt>
                <c:pt idx="832">
                  <c:v>44723</c:v>
                </c:pt>
                <c:pt idx="833">
                  <c:v>44724</c:v>
                </c:pt>
                <c:pt idx="834">
                  <c:v>44725</c:v>
                </c:pt>
                <c:pt idx="835">
                  <c:v>44726</c:v>
                </c:pt>
                <c:pt idx="836">
                  <c:v>44727</c:v>
                </c:pt>
                <c:pt idx="837">
                  <c:v>44728</c:v>
                </c:pt>
                <c:pt idx="838">
                  <c:v>44729</c:v>
                </c:pt>
                <c:pt idx="839">
                  <c:v>44730</c:v>
                </c:pt>
                <c:pt idx="840">
                  <c:v>44731</c:v>
                </c:pt>
                <c:pt idx="841">
                  <c:v>44732</c:v>
                </c:pt>
                <c:pt idx="842">
                  <c:v>44733</c:v>
                </c:pt>
                <c:pt idx="843">
                  <c:v>44734</c:v>
                </c:pt>
                <c:pt idx="844">
                  <c:v>44735</c:v>
                </c:pt>
                <c:pt idx="845">
                  <c:v>44736</c:v>
                </c:pt>
                <c:pt idx="846">
                  <c:v>44737</c:v>
                </c:pt>
                <c:pt idx="847">
                  <c:v>44738</c:v>
                </c:pt>
                <c:pt idx="848">
                  <c:v>44739</c:v>
                </c:pt>
                <c:pt idx="849">
                  <c:v>44740</c:v>
                </c:pt>
                <c:pt idx="850">
                  <c:v>44741</c:v>
                </c:pt>
                <c:pt idx="851">
                  <c:v>44742</c:v>
                </c:pt>
                <c:pt idx="852">
                  <c:v>44743</c:v>
                </c:pt>
                <c:pt idx="853">
                  <c:v>44744</c:v>
                </c:pt>
                <c:pt idx="854">
                  <c:v>44745</c:v>
                </c:pt>
                <c:pt idx="855">
                  <c:v>44746</c:v>
                </c:pt>
                <c:pt idx="856">
                  <c:v>44747</c:v>
                </c:pt>
                <c:pt idx="857">
                  <c:v>44748</c:v>
                </c:pt>
                <c:pt idx="858">
                  <c:v>44749</c:v>
                </c:pt>
                <c:pt idx="859">
                  <c:v>44750</c:v>
                </c:pt>
                <c:pt idx="860">
                  <c:v>44751</c:v>
                </c:pt>
                <c:pt idx="861">
                  <c:v>44752</c:v>
                </c:pt>
                <c:pt idx="862">
                  <c:v>44753</c:v>
                </c:pt>
                <c:pt idx="863">
                  <c:v>44754</c:v>
                </c:pt>
                <c:pt idx="864">
                  <c:v>44755</c:v>
                </c:pt>
                <c:pt idx="865">
                  <c:v>44756</c:v>
                </c:pt>
                <c:pt idx="866">
                  <c:v>44757</c:v>
                </c:pt>
                <c:pt idx="867">
                  <c:v>44758</c:v>
                </c:pt>
                <c:pt idx="868">
                  <c:v>44759</c:v>
                </c:pt>
                <c:pt idx="869">
                  <c:v>44760</c:v>
                </c:pt>
                <c:pt idx="870">
                  <c:v>44761</c:v>
                </c:pt>
                <c:pt idx="871">
                  <c:v>44762</c:v>
                </c:pt>
                <c:pt idx="872">
                  <c:v>44763</c:v>
                </c:pt>
                <c:pt idx="873">
                  <c:v>44764</c:v>
                </c:pt>
                <c:pt idx="874">
                  <c:v>44765</c:v>
                </c:pt>
                <c:pt idx="875">
                  <c:v>44766</c:v>
                </c:pt>
                <c:pt idx="876">
                  <c:v>44767</c:v>
                </c:pt>
                <c:pt idx="877">
                  <c:v>44768</c:v>
                </c:pt>
                <c:pt idx="878">
                  <c:v>44769</c:v>
                </c:pt>
                <c:pt idx="879">
                  <c:v>44770</c:v>
                </c:pt>
                <c:pt idx="880">
                  <c:v>44771</c:v>
                </c:pt>
                <c:pt idx="881">
                  <c:v>44772</c:v>
                </c:pt>
                <c:pt idx="882">
                  <c:v>44773</c:v>
                </c:pt>
                <c:pt idx="883">
                  <c:v>44774</c:v>
                </c:pt>
                <c:pt idx="884">
                  <c:v>44775</c:v>
                </c:pt>
                <c:pt idx="885">
                  <c:v>44776</c:v>
                </c:pt>
                <c:pt idx="886">
                  <c:v>44777</c:v>
                </c:pt>
                <c:pt idx="887">
                  <c:v>44778</c:v>
                </c:pt>
                <c:pt idx="888">
                  <c:v>44779</c:v>
                </c:pt>
                <c:pt idx="889">
                  <c:v>44780</c:v>
                </c:pt>
                <c:pt idx="890">
                  <c:v>44781</c:v>
                </c:pt>
                <c:pt idx="891">
                  <c:v>44782</c:v>
                </c:pt>
                <c:pt idx="892">
                  <c:v>44783</c:v>
                </c:pt>
                <c:pt idx="893">
                  <c:v>44784</c:v>
                </c:pt>
                <c:pt idx="894">
                  <c:v>44785</c:v>
                </c:pt>
                <c:pt idx="895">
                  <c:v>44786</c:v>
                </c:pt>
                <c:pt idx="896">
                  <c:v>44787</c:v>
                </c:pt>
                <c:pt idx="897">
                  <c:v>44788</c:v>
                </c:pt>
                <c:pt idx="898">
                  <c:v>44789</c:v>
                </c:pt>
                <c:pt idx="899">
                  <c:v>44790</c:v>
                </c:pt>
                <c:pt idx="900">
                  <c:v>44791</c:v>
                </c:pt>
                <c:pt idx="901">
                  <c:v>44792</c:v>
                </c:pt>
                <c:pt idx="902">
                  <c:v>44793</c:v>
                </c:pt>
                <c:pt idx="903">
                  <c:v>44794</c:v>
                </c:pt>
                <c:pt idx="904">
                  <c:v>44795</c:v>
                </c:pt>
                <c:pt idx="905">
                  <c:v>44796</c:v>
                </c:pt>
                <c:pt idx="906">
                  <c:v>44797</c:v>
                </c:pt>
                <c:pt idx="907">
                  <c:v>44798</c:v>
                </c:pt>
                <c:pt idx="908">
                  <c:v>44799</c:v>
                </c:pt>
                <c:pt idx="909">
                  <c:v>44800</c:v>
                </c:pt>
                <c:pt idx="910">
                  <c:v>44801</c:v>
                </c:pt>
                <c:pt idx="911">
                  <c:v>44802</c:v>
                </c:pt>
                <c:pt idx="912">
                  <c:v>44803</c:v>
                </c:pt>
                <c:pt idx="913">
                  <c:v>44804</c:v>
                </c:pt>
                <c:pt idx="914">
                  <c:v>44805</c:v>
                </c:pt>
                <c:pt idx="915">
                  <c:v>44806</c:v>
                </c:pt>
                <c:pt idx="916">
                  <c:v>44807</c:v>
                </c:pt>
                <c:pt idx="917">
                  <c:v>44808</c:v>
                </c:pt>
                <c:pt idx="918">
                  <c:v>44809</c:v>
                </c:pt>
                <c:pt idx="919">
                  <c:v>44810</c:v>
                </c:pt>
                <c:pt idx="920">
                  <c:v>44811</c:v>
                </c:pt>
                <c:pt idx="921">
                  <c:v>44812</c:v>
                </c:pt>
                <c:pt idx="922">
                  <c:v>44813</c:v>
                </c:pt>
                <c:pt idx="923">
                  <c:v>44814</c:v>
                </c:pt>
                <c:pt idx="924">
                  <c:v>44815</c:v>
                </c:pt>
                <c:pt idx="925">
                  <c:v>44816</c:v>
                </c:pt>
                <c:pt idx="926">
                  <c:v>44817</c:v>
                </c:pt>
                <c:pt idx="927">
                  <c:v>44818</c:v>
                </c:pt>
                <c:pt idx="928">
                  <c:v>44819</c:v>
                </c:pt>
                <c:pt idx="929">
                  <c:v>44820</c:v>
                </c:pt>
                <c:pt idx="930">
                  <c:v>44821</c:v>
                </c:pt>
                <c:pt idx="931">
                  <c:v>44822</c:v>
                </c:pt>
                <c:pt idx="932">
                  <c:v>44823</c:v>
                </c:pt>
                <c:pt idx="933">
                  <c:v>44824</c:v>
                </c:pt>
                <c:pt idx="934">
                  <c:v>44825</c:v>
                </c:pt>
                <c:pt idx="935">
                  <c:v>44826</c:v>
                </c:pt>
                <c:pt idx="936">
                  <c:v>44827</c:v>
                </c:pt>
                <c:pt idx="937">
                  <c:v>44828</c:v>
                </c:pt>
                <c:pt idx="938">
                  <c:v>44829</c:v>
                </c:pt>
                <c:pt idx="939">
                  <c:v>44830</c:v>
                </c:pt>
                <c:pt idx="940">
                  <c:v>44831</c:v>
                </c:pt>
                <c:pt idx="941">
                  <c:v>44832</c:v>
                </c:pt>
                <c:pt idx="942">
                  <c:v>44833</c:v>
                </c:pt>
                <c:pt idx="943">
                  <c:v>44834</c:v>
                </c:pt>
                <c:pt idx="944">
                  <c:v>44835</c:v>
                </c:pt>
                <c:pt idx="945">
                  <c:v>44836</c:v>
                </c:pt>
                <c:pt idx="946">
                  <c:v>44837</c:v>
                </c:pt>
                <c:pt idx="947">
                  <c:v>44838</c:v>
                </c:pt>
                <c:pt idx="948">
                  <c:v>44839</c:v>
                </c:pt>
                <c:pt idx="949">
                  <c:v>44840</c:v>
                </c:pt>
                <c:pt idx="950">
                  <c:v>44841</c:v>
                </c:pt>
                <c:pt idx="951">
                  <c:v>44842</c:v>
                </c:pt>
                <c:pt idx="952">
                  <c:v>44843</c:v>
                </c:pt>
                <c:pt idx="953">
                  <c:v>44844</c:v>
                </c:pt>
                <c:pt idx="954">
                  <c:v>44845</c:v>
                </c:pt>
                <c:pt idx="955">
                  <c:v>44846</c:v>
                </c:pt>
                <c:pt idx="956">
                  <c:v>44847</c:v>
                </c:pt>
                <c:pt idx="957">
                  <c:v>44848</c:v>
                </c:pt>
                <c:pt idx="958">
                  <c:v>44849</c:v>
                </c:pt>
                <c:pt idx="959">
                  <c:v>44850</c:v>
                </c:pt>
                <c:pt idx="960">
                  <c:v>44851</c:v>
                </c:pt>
                <c:pt idx="961">
                  <c:v>44852</c:v>
                </c:pt>
                <c:pt idx="962">
                  <c:v>44853</c:v>
                </c:pt>
                <c:pt idx="963">
                  <c:v>44854</c:v>
                </c:pt>
                <c:pt idx="964">
                  <c:v>44855</c:v>
                </c:pt>
                <c:pt idx="965">
                  <c:v>44856</c:v>
                </c:pt>
                <c:pt idx="966">
                  <c:v>44857</c:v>
                </c:pt>
                <c:pt idx="967">
                  <c:v>44858</c:v>
                </c:pt>
                <c:pt idx="968">
                  <c:v>44859</c:v>
                </c:pt>
                <c:pt idx="969">
                  <c:v>44860</c:v>
                </c:pt>
                <c:pt idx="970">
                  <c:v>44861</c:v>
                </c:pt>
                <c:pt idx="971">
                  <c:v>44862</c:v>
                </c:pt>
                <c:pt idx="972">
                  <c:v>44863</c:v>
                </c:pt>
                <c:pt idx="973">
                  <c:v>44864</c:v>
                </c:pt>
                <c:pt idx="974">
                  <c:v>44865</c:v>
                </c:pt>
                <c:pt idx="975">
                  <c:v>44866</c:v>
                </c:pt>
                <c:pt idx="976">
                  <c:v>44867</c:v>
                </c:pt>
                <c:pt idx="977">
                  <c:v>44868</c:v>
                </c:pt>
                <c:pt idx="978">
                  <c:v>44869</c:v>
                </c:pt>
                <c:pt idx="979">
                  <c:v>44870</c:v>
                </c:pt>
                <c:pt idx="980">
                  <c:v>44871</c:v>
                </c:pt>
                <c:pt idx="981">
                  <c:v>44872</c:v>
                </c:pt>
                <c:pt idx="982">
                  <c:v>44873</c:v>
                </c:pt>
                <c:pt idx="983">
                  <c:v>44874</c:v>
                </c:pt>
                <c:pt idx="984">
                  <c:v>44875</c:v>
                </c:pt>
                <c:pt idx="985">
                  <c:v>44876</c:v>
                </c:pt>
                <c:pt idx="986">
                  <c:v>44877</c:v>
                </c:pt>
                <c:pt idx="987">
                  <c:v>44878</c:v>
                </c:pt>
                <c:pt idx="988">
                  <c:v>44879</c:v>
                </c:pt>
                <c:pt idx="989">
                  <c:v>44880</c:v>
                </c:pt>
                <c:pt idx="990">
                  <c:v>44881</c:v>
                </c:pt>
                <c:pt idx="991">
                  <c:v>44882</c:v>
                </c:pt>
                <c:pt idx="992">
                  <c:v>44883</c:v>
                </c:pt>
                <c:pt idx="993">
                  <c:v>44884</c:v>
                </c:pt>
                <c:pt idx="994">
                  <c:v>44885</c:v>
                </c:pt>
                <c:pt idx="995">
                  <c:v>44886</c:v>
                </c:pt>
                <c:pt idx="996">
                  <c:v>44887</c:v>
                </c:pt>
                <c:pt idx="997">
                  <c:v>44888</c:v>
                </c:pt>
                <c:pt idx="998">
                  <c:v>44889</c:v>
                </c:pt>
                <c:pt idx="999">
                  <c:v>44890</c:v>
                </c:pt>
                <c:pt idx="1000">
                  <c:v>44891</c:v>
                </c:pt>
                <c:pt idx="1001">
                  <c:v>44892</c:v>
                </c:pt>
                <c:pt idx="1002">
                  <c:v>44893</c:v>
                </c:pt>
                <c:pt idx="1003">
                  <c:v>44894</c:v>
                </c:pt>
                <c:pt idx="1004">
                  <c:v>44895</c:v>
                </c:pt>
                <c:pt idx="1005">
                  <c:v>44896</c:v>
                </c:pt>
                <c:pt idx="1006">
                  <c:v>44897</c:v>
                </c:pt>
                <c:pt idx="1007">
                  <c:v>44898</c:v>
                </c:pt>
                <c:pt idx="1008">
                  <c:v>44899</c:v>
                </c:pt>
                <c:pt idx="1009">
                  <c:v>44900</c:v>
                </c:pt>
                <c:pt idx="1010">
                  <c:v>44901</c:v>
                </c:pt>
                <c:pt idx="1011">
                  <c:v>44902</c:v>
                </c:pt>
                <c:pt idx="1012">
                  <c:v>44903</c:v>
                </c:pt>
                <c:pt idx="1013">
                  <c:v>44904</c:v>
                </c:pt>
                <c:pt idx="1014">
                  <c:v>44905</c:v>
                </c:pt>
                <c:pt idx="1015">
                  <c:v>44906</c:v>
                </c:pt>
                <c:pt idx="1016">
                  <c:v>44907</c:v>
                </c:pt>
                <c:pt idx="1017">
                  <c:v>44908</c:v>
                </c:pt>
                <c:pt idx="1018">
                  <c:v>44909</c:v>
                </c:pt>
                <c:pt idx="1019">
                  <c:v>44910</c:v>
                </c:pt>
                <c:pt idx="1020">
                  <c:v>44911</c:v>
                </c:pt>
                <c:pt idx="1021">
                  <c:v>44912</c:v>
                </c:pt>
                <c:pt idx="1022">
                  <c:v>44913</c:v>
                </c:pt>
                <c:pt idx="1023">
                  <c:v>44914</c:v>
                </c:pt>
                <c:pt idx="1024">
                  <c:v>44915</c:v>
                </c:pt>
                <c:pt idx="1025">
                  <c:v>44916</c:v>
                </c:pt>
                <c:pt idx="1026">
                  <c:v>44917</c:v>
                </c:pt>
                <c:pt idx="1027">
                  <c:v>44918</c:v>
                </c:pt>
                <c:pt idx="1028">
                  <c:v>44919</c:v>
                </c:pt>
                <c:pt idx="1029">
                  <c:v>44920</c:v>
                </c:pt>
                <c:pt idx="1030">
                  <c:v>44921</c:v>
                </c:pt>
                <c:pt idx="1031">
                  <c:v>44922</c:v>
                </c:pt>
                <c:pt idx="1032">
                  <c:v>44923</c:v>
                </c:pt>
                <c:pt idx="1033">
                  <c:v>44924</c:v>
                </c:pt>
                <c:pt idx="1034">
                  <c:v>44925</c:v>
                </c:pt>
                <c:pt idx="1035">
                  <c:v>44926</c:v>
                </c:pt>
              </c:numCache>
            </c:numRef>
          </c:cat>
          <c:val>
            <c:numRef>
              <c:f>'10'!$D$66:$D$896</c:f>
              <c:numCache>
                <c:formatCode>#,##0.00</c:formatCode>
                <c:ptCount val="831"/>
                <c:pt idx="0">
                  <c:v>0</c:v>
                </c:pt>
                <c:pt idx="1">
                  <c:v>0</c:v>
                </c:pt>
                <c:pt idx="2">
                  <c:v>0</c:v>
                </c:pt>
                <c:pt idx="3">
                  <c:v>0</c:v>
                </c:pt>
                <c:pt idx="4">
                  <c:v>0</c:v>
                </c:pt>
                <c:pt idx="5">
                  <c:v>0</c:v>
                </c:pt>
                <c:pt idx="6">
                  <c:v>0</c:v>
                </c:pt>
                <c:pt idx="7">
                  <c:v>0</c:v>
                </c:pt>
                <c:pt idx="8">
                  <c:v>0.2857142857142857</c:v>
                </c:pt>
                <c:pt idx="9">
                  <c:v>0.2857142857142857</c:v>
                </c:pt>
                <c:pt idx="10">
                  <c:v>0.5714285714285714</c:v>
                </c:pt>
                <c:pt idx="11">
                  <c:v>0.7142857142857143</c:v>
                </c:pt>
                <c:pt idx="12">
                  <c:v>1.1428571428571428</c:v>
                </c:pt>
                <c:pt idx="13">
                  <c:v>1.5714285714285714</c:v>
                </c:pt>
                <c:pt idx="14">
                  <c:v>2.1428571428571428</c:v>
                </c:pt>
                <c:pt idx="15">
                  <c:v>2.4285714285714284</c:v>
                </c:pt>
                <c:pt idx="16">
                  <c:v>3.1428571428571428</c:v>
                </c:pt>
                <c:pt idx="17">
                  <c:v>3.8571428571428572</c:v>
                </c:pt>
                <c:pt idx="18">
                  <c:v>4.5714285714285712</c:v>
                </c:pt>
                <c:pt idx="19">
                  <c:v>5.1428571428571432</c:v>
                </c:pt>
                <c:pt idx="20">
                  <c:v>6.4285714285714288</c:v>
                </c:pt>
                <c:pt idx="21">
                  <c:v>9</c:v>
                </c:pt>
                <c:pt idx="22">
                  <c:v>11.857142857142858</c:v>
                </c:pt>
                <c:pt idx="23">
                  <c:v>14.428571428571429</c:v>
                </c:pt>
                <c:pt idx="24">
                  <c:v>18.714285714285715</c:v>
                </c:pt>
                <c:pt idx="25">
                  <c:v>21.714285714285715</c:v>
                </c:pt>
                <c:pt idx="26">
                  <c:v>28</c:v>
                </c:pt>
                <c:pt idx="27">
                  <c:v>34.428571428571431</c:v>
                </c:pt>
                <c:pt idx="28">
                  <c:v>40.571428571428569</c:v>
                </c:pt>
                <c:pt idx="29">
                  <c:v>45.857142857142854</c:v>
                </c:pt>
                <c:pt idx="30">
                  <c:v>53.285714285714285</c:v>
                </c:pt>
                <c:pt idx="31">
                  <c:v>56</c:v>
                </c:pt>
                <c:pt idx="32">
                  <c:v>64.428571428571431</c:v>
                </c:pt>
                <c:pt idx="33">
                  <c:v>70.142857142857139</c:v>
                </c:pt>
                <c:pt idx="34">
                  <c:v>74.142857142857139</c:v>
                </c:pt>
                <c:pt idx="35">
                  <c:v>78</c:v>
                </c:pt>
                <c:pt idx="36">
                  <c:v>84.714285714285708</c:v>
                </c:pt>
                <c:pt idx="37">
                  <c:v>88</c:v>
                </c:pt>
                <c:pt idx="38">
                  <c:v>93.428571428571431</c:v>
                </c:pt>
                <c:pt idx="39">
                  <c:v>91.857142857142861</c:v>
                </c:pt>
                <c:pt idx="40">
                  <c:v>90.428571428571431</c:v>
                </c:pt>
                <c:pt idx="41">
                  <c:v>92.571428571428569</c:v>
                </c:pt>
                <c:pt idx="42">
                  <c:v>92.857142857142861</c:v>
                </c:pt>
                <c:pt idx="43">
                  <c:v>91.857142857142861</c:v>
                </c:pt>
                <c:pt idx="44">
                  <c:v>89.857142857142861</c:v>
                </c:pt>
                <c:pt idx="45">
                  <c:v>90</c:v>
                </c:pt>
                <c:pt idx="46">
                  <c:v>92.142857142857139</c:v>
                </c:pt>
                <c:pt idx="47">
                  <c:v>95.571428571428569</c:v>
                </c:pt>
                <c:pt idx="48">
                  <c:v>95</c:v>
                </c:pt>
                <c:pt idx="49">
                  <c:v>94.142857142857139</c:v>
                </c:pt>
                <c:pt idx="50">
                  <c:v>90</c:v>
                </c:pt>
                <c:pt idx="51">
                  <c:v>88.857142857142861</c:v>
                </c:pt>
                <c:pt idx="52">
                  <c:v>86.571428571428569</c:v>
                </c:pt>
                <c:pt idx="53">
                  <c:v>84.857142857142861</c:v>
                </c:pt>
                <c:pt idx="54">
                  <c:v>82</c:v>
                </c:pt>
                <c:pt idx="55">
                  <c:v>76.714285714285708</c:v>
                </c:pt>
                <c:pt idx="56">
                  <c:v>74</c:v>
                </c:pt>
                <c:pt idx="57">
                  <c:v>73.428571428571431</c:v>
                </c:pt>
                <c:pt idx="58">
                  <c:v>72.142857142857139</c:v>
                </c:pt>
                <c:pt idx="59">
                  <c:v>69.428571428571431</c:v>
                </c:pt>
                <c:pt idx="60">
                  <c:v>66.857142857142861</c:v>
                </c:pt>
                <c:pt idx="61">
                  <c:v>63.571428571428569</c:v>
                </c:pt>
                <c:pt idx="62">
                  <c:v>64.714285714285708</c:v>
                </c:pt>
                <c:pt idx="63">
                  <c:v>63.285714285714285</c:v>
                </c:pt>
                <c:pt idx="64">
                  <c:v>62.285714285714285</c:v>
                </c:pt>
                <c:pt idx="65">
                  <c:v>61</c:v>
                </c:pt>
                <c:pt idx="66">
                  <c:v>59.571428571428569</c:v>
                </c:pt>
                <c:pt idx="67">
                  <c:v>56.428571428571431</c:v>
                </c:pt>
                <c:pt idx="68">
                  <c:v>54</c:v>
                </c:pt>
                <c:pt idx="69">
                  <c:v>49.428571428571431</c:v>
                </c:pt>
                <c:pt idx="70">
                  <c:v>48.571428571428569</c:v>
                </c:pt>
                <c:pt idx="71">
                  <c:v>47</c:v>
                </c:pt>
                <c:pt idx="72">
                  <c:v>43.571428571428569</c:v>
                </c:pt>
                <c:pt idx="73">
                  <c:v>41.714285714285715</c:v>
                </c:pt>
                <c:pt idx="74">
                  <c:v>41.142857142857146</c:v>
                </c:pt>
                <c:pt idx="75">
                  <c:v>39.571428571428569</c:v>
                </c:pt>
                <c:pt idx="76">
                  <c:v>39</c:v>
                </c:pt>
                <c:pt idx="77">
                  <c:v>35.571428571428569</c:v>
                </c:pt>
                <c:pt idx="78">
                  <c:v>33.285714285714285</c:v>
                </c:pt>
                <c:pt idx="79">
                  <c:v>31.142857142857142</c:v>
                </c:pt>
                <c:pt idx="80">
                  <c:v>28</c:v>
                </c:pt>
                <c:pt idx="81">
                  <c:v>25.142857142857142</c:v>
                </c:pt>
                <c:pt idx="82">
                  <c:v>23.428571428571427</c:v>
                </c:pt>
                <c:pt idx="83">
                  <c:v>22</c:v>
                </c:pt>
                <c:pt idx="84">
                  <c:v>21.142857142857142</c:v>
                </c:pt>
                <c:pt idx="85">
                  <c:v>19.428571428571427</c:v>
                </c:pt>
                <c:pt idx="86">
                  <c:v>19.428571428571427</c:v>
                </c:pt>
                <c:pt idx="87">
                  <c:v>19</c:v>
                </c:pt>
                <c:pt idx="88">
                  <c:v>18.571428571428573</c:v>
                </c:pt>
                <c:pt idx="89">
                  <c:v>16.285714285714285</c:v>
                </c:pt>
                <c:pt idx="90">
                  <c:v>15.285714285714286</c:v>
                </c:pt>
                <c:pt idx="91">
                  <c:v>13.714285714285714</c:v>
                </c:pt>
                <c:pt idx="92">
                  <c:v>11.285714285714286</c:v>
                </c:pt>
                <c:pt idx="93">
                  <c:v>10.714285714285714</c:v>
                </c:pt>
                <c:pt idx="94">
                  <c:v>10.142857142857142</c:v>
                </c:pt>
                <c:pt idx="95">
                  <c:v>10</c:v>
                </c:pt>
                <c:pt idx="96">
                  <c:v>10.428571428571429</c:v>
                </c:pt>
                <c:pt idx="97">
                  <c:v>9.1428571428571423</c:v>
                </c:pt>
                <c:pt idx="98">
                  <c:v>9.1428571428571423</c:v>
                </c:pt>
                <c:pt idx="99">
                  <c:v>9</c:v>
                </c:pt>
                <c:pt idx="100">
                  <c:v>7.4285714285714288</c:v>
                </c:pt>
                <c:pt idx="101">
                  <c:v>7.1428571428571432</c:v>
                </c:pt>
                <c:pt idx="102">
                  <c:v>6.7142857142857144</c:v>
                </c:pt>
                <c:pt idx="103">
                  <c:v>6.7142857142857144</c:v>
                </c:pt>
                <c:pt idx="104">
                  <c:v>7.1428571428571432</c:v>
                </c:pt>
                <c:pt idx="105">
                  <c:v>6.8571428571428568</c:v>
                </c:pt>
                <c:pt idx="106">
                  <c:v>7.5714285714285712</c:v>
                </c:pt>
                <c:pt idx="107">
                  <c:v>7.2857142857142856</c:v>
                </c:pt>
                <c:pt idx="108">
                  <c:v>7.4285714285714288</c:v>
                </c:pt>
                <c:pt idx="109">
                  <c:v>7.5714285714285712</c:v>
                </c:pt>
                <c:pt idx="110">
                  <c:v>7.1428571428571432</c:v>
                </c:pt>
                <c:pt idx="111">
                  <c:v>6.4285714285714288</c:v>
                </c:pt>
                <c:pt idx="112">
                  <c:v>5.4285714285714288</c:v>
                </c:pt>
                <c:pt idx="113">
                  <c:v>4.4285714285714288</c:v>
                </c:pt>
                <c:pt idx="114">
                  <c:v>4.5714285714285712</c:v>
                </c:pt>
                <c:pt idx="115">
                  <c:v>4.2857142857142856</c:v>
                </c:pt>
                <c:pt idx="116">
                  <c:v>3.2857142857142856</c:v>
                </c:pt>
                <c:pt idx="117">
                  <c:v>2.7142857142857144</c:v>
                </c:pt>
                <c:pt idx="118">
                  <c:v>2.5714285714285716</c:v>
                </c:pt>
                <c:pt idx="119">
                  <c:v>2.7142857142857144</c:v>
                </c:pt>
                <c:pt idx="120">
                  <c:v>2.5714285714285716</c:v>
                </c:pt>
                <c:pt idx="121">
                  <c:v>2.2857142857142856</c:v>
                </c:pt>
                <c:pt idx="122">
                  <c:v>2</c:v>
                </c:pt>
                <c:pt idx="123">
                  <c:v>2</c:v>
                </c:pt>
                <c:pt idx="124">
                  <c:v>2.1428571428571428</c:v>
                </c:pt>
                <c:pt idx="125">
                  <c:v>1.8571428571428572</c:v>
                </c:pt>
                <c:pt idx="126">
                  <c:v>1.4285714285714286</c:v>
                </c:pt>
                <c:pt idx="127">
                  <c:v>1.2857142857142858</c:v>
                </c:pt>
                <c:pt idx="128">
                  <c:v>1.1428571428571428</c:v>
                </c:pt>
                <c:pt idx="129">
                  <c:v>1.1428571428571428</c:v>
                </c:pt>
                <c:pt idx="130">
                  <c:v>1</c:v>
                </c:pt>
                <c:pt idx="131">
                  <c:v>0.7142857142857143</c:v>
                </c:pt>
                <c:pt idx="132">
                  <c:v>1.1428571428571428</c:v>
                </c:pt>
                <c:pt idx="133">
                  <c:v>1.2857142857142858</c:v>
                </c:pt>
                <c:pt idx="134">
                  <c:v>1.2857142857142858</c:v>
                </c:pt>
                <c:pt idx="135">
                  <c:v>1.2857142857142858</c:v>
                </c:pt>
                <c:pt idx="136">
                  <c:v>1.1428571428571428</c:v>
                </c:pt>
                <c:pt idx="137">
                  <c:v>1.4285714285714286</c:v>
                </c:pt>
                <c:pt idx="138">
                  <c:v>1.4285714285714286</c:v>
                </c:pt>
                <c:pt idx="139">
                  <c:v>1</c:v>
                </c:pt>
                <c:pt idx="140">
                  <c:v>0.7142857142857143</c:v>
                </c:pt>
                <c:pt idx="141">
                  <c:v>0.7142857142857143</c:v>
                </c:pt>
                <c:pt idx="142">
                  <c:v>0.8571428571428571</c:v>
                </c:pt>
                <c:pt idx="143">
                  <c:v>0.7142857142857143</c:v>
                </c:pt>
                <c:pt idx="144">
                  <c:v>0.5714285714285714</c:v>
                </c:pt>
                <c:pt idx="145">
                  <c:v>0.42857142857142855</c:v>
                </c:pt>
                <c:pt idx="146">
                  <c:v>1</c:v>
                </c:pt>
                <c:pt idx="147">
                  <c:v>1.2857142857142858</c:v>
                </c:pt>
                <c:pt idx="148">
                  <c:v>1.2857142857142858</c:v>
                </c:pt>
                <c:pt idx="149">
                  <c:v>1.1428571428571428</c:v>
                </c:pt>
                <c:pt idx="150">
                  <c:v>1</c:v>
                </c:pt>
                <c:pt idx="151">
                  <c:v>0.8571428571428571</c:v>
                </c:pt>
                <c:pt idx="152">
                  <c:v>1</c:v>
                </c:pt>
                <c:pt idx="153">
                  <c:v>0.5714285714285714</c:v>
                </c:pt>
                <c:pt idx="154">
                  <c:v>0.5714285714285714</c:v>
                </c:pt>
                <c:pt idx="155">
                  <c:v>0.7142857142857143</c:v>
                </c:pt>
                <c:pt idx="156">
                  <c:v>0.7142857142857143</c:v>
                </c:pt>
                <c:pt idx="157">
                  <c:v>0.7142857142857143</c:v>
                </c:pt>
                <c:pt idx="158">
                  <c:v>0.7142857142857143</c:v>
                </c:pt>
                <c:pt idx="159">
                  <c:v>0.5714285714285714</c:v>
                </c:pt>
                <c:pt idx="160">
                  <c:v>0.42857142857142855</c:v>
                </c:pt>
                <c:pt idx="161">
                  <c:v>0.14285714285714285</c:v>
                </c:pt>
                <c:pt idx="162">
                  <c:v>0.14285714285714285</c:v>
                </c:pt>
                <c:pt idx="163">
                  <c:v>0.14285714285714285</c:v>
                </c:pt>
                <c:pt idx="164">
                  <c:v>0.2857142857142857</c:v>
                </c:pt>
                <c:pt idx="165">
                  <c:v>0.42857142857142855</c:v>
                </c:pt>
                <c:pt idx="166">
                  <c:v>0.5714285714285714</c:v>
                </c:pt>
                <c:pt idx="167">
                  <c:v>0.7142857142857143</c:v>
                </c:pt>
                <c:pt idx="168">
                  <c:v>1</c:v>
                </c:pt>
                <c:pt idx="169">
                  <c:v>0.8571428571428571</c:v>
                </c:pt>
                <c:pt idx="170">
                  <c:v>0.8571428571428571</c:v>
                </c:pt>
                <c:pt idx="171">
                  <c:v>0.8571428571428571</c:v>
                </c:pt>
                <c:pt idx="172">
                  <c:v>0.8571428571428571</c:v>
                </c:pt>
                <c:pt idx="173">
                  <c:v>0.7142857142857143</c:v>
                </c:pt>
                <c:pt idx="174">
                  <c:v>0.7142857142857143</c:v>
                </c:pt>
                <c:pt idx="175">
                  <c:v>0.5714285714285714</c:v>
                </c:pt>
                <c:pt idx="176">
                  <c:v>0.7142857142857143</c:v>
                </c:pt>
                <c:pt idx="177">
                  <c:v>0.8571428571428571</c:v>
                </c:pt>
                <c:pt idx="178">
                  <c:v>0.7142857142857143</c:v>
                </c:pt>
                <c:pt idx="179">
                  <c:v>0.7142857142857143</c:v>
                </c:pt>
                <c:pt idx="180">
                  <c:v>0.7142857142857143</c:v>
                </c:pt>
                <c:pt idx="181">
                  <c:v>0.5714285714285714</c:v>
                </c:pt>
                <c:pt idx="182">
                  <c:v>0.5714285714285714</c:v>
                </c:pt>
                <c:pt idx="183">
                  <c:v>0.5714285714285714</c:v>
                </c:pt>
                <c:pt idx="184">
                  <c:v>0.5714285714285714</c:v>
                </c:pt>
                <c:pt idx="185">
                  <c:v>0.7142857142857143</c:v>
                </c:pt>
                <c:pt idx="186">
                  <c:v>0.5714285714285714</c:v>
                </c:pt>
                <c:pt idx="187">
                  <c:v>0.5714285714285714</c:v>
                </c:pt>
                <c:pt idx="188">
                  <c:v>0.5714285714285714</c:v>
                </c:pt>
                <c:pt idx="189">
                  <c:v>0.8571428571428571</c:v>
                </c:pt>
                <c:pt idx="190">
                  <c:v>0.7142857142857143</c:v>
                </c:pt>
                <c:pt idx="191">
                  <c:v>0.7142857142857143</c:v>
                </c:pt>
                <c:pt idx="192">
                  <c:v>0.8571428571428571</c:v>
                </c:pt>
                <c:pt idx="193">
                  <c:v>1</c:v>
                </c:pt>
                <c:pt idx="194">
                  <c:v>1.4285714285714286</c:v>
                </c:pt>
                <c:pt idx="195">
                  <c:v>1.4285714285714286</c:v>
                </c:pt>
                <c:pt idx="196">
                  <c:v>1</c:v>
                </c:pt>
                <c:pt idx="197">
                  <c:v>1.1428571428571428</c:v>
                </c:pt>
                <c:pt idx="198">
                  <c:v>1.4285714285714286</c:v>
                </c:pt>
                <c:pt idx="199">
                  <c:v>1.1428571428571428</c:v>
                </c:pt>
                <c:pt idx="200">
                  <c:v>1.5714285714285714</c:v>
                </c:pt>
                <c:pt idx="201">
                  <c:v>1.4285714285714286</c:v>
                </c:pt>
                <c:pt idx="202">
                  <c:v>1.8571428571428572</c:v>
                </c:pt>
                <c:pt idx="203">
                  <c:v>2.1428571428571428</c:v>
                </c:pt>
                <c:pt idx="204">
                  <c:v>2.1428571428571428</c:v>
                </c:pt>
                <c:pt idx="205">
                  <c:v>1.8571428571428572</c:v>
                </c:pt>
                <c:pt idx="206">
                  <c:v>2.1428571428571428</c:v>
                </c:pt>
                <c:pt idx="207">
                  <c:v>2</c:v>
                </c:pt>
                <c:pt idx="208">
                  <c:v>2.1428571428571428</c:v>
                </c:pt>
                <c:pt idx="209">
                  <c:v>1.8571428571428572</c:v>
                </c:pt>
                <c:pt idx="210">
                  <c:v>2.1428571428571428</c:v>
                </c:pt>
                <c:pt idx="211">
                  <c:v>2.8571428571428572</c:v>
                </c:pt>
                <c:pt idx="212">
                  <c:v>2.8571428571428572</c:v>
                </c:pt>
                <c:pt idx="213">
                  <c:v>3</c:v>
                </c:pt>
                <c:pt idx="214">
                  <c:v>3</c:v>
                </c:pt>
                <c:pt idx="215">
                  <c:v>2.7142857142857144</c:v>
                </c:pt>
                <c:pt idx="216">
                  <c:v>3.5714285714285716</c:v>
                </c:pt>
                <c:pt idx="217">
                  <c:v>4.4285714285714288</c:v>
                </c:pt>
                <c:pt idx="218">
                  <c:v>5.1428571428571432</c:v>
                </c:pt>
                <c:pt idx="219">
                  <c:v>6</c:v>
                </c:pt>
                <c:pt idx="220">
                  <c:v>7.5714285714285712</c:v>
                </c:pt>
                <c:pt idx="221">
                  <c:v>8.8571428571428577</c:v>
                </c:pt>
                <c:pt idx="222">
                  <c:v>10.285714285714286</c:v>
                </c:pt>
                <c:pt idx="223">
                  <c:v>11.285714285714286</c:v>
                </c:pt>
                <c:pt idx="224">
                  <c:v>10.714285714285714</c:v>
                </c:pt>
                <c:pt idx="225">
                  <c:v>11.428571428571429</c:v>
                </c:pt>
                <c:pt idx="226">
                  <c:v>13.857142857142858</c:v>
                </c:pt>
                <c:pt idx="227">
                  <c:v>13.285714285714286</c:v>
                </c:pt>
                <c:pt idx="228">
                  <c:v>14.571428571428571</c:v>
                </c:pt>
                <c:pt idx="229">
                  <c:v>15.571428571428571</c:v>
                </c:pt>
                <c:pt idx="230">
                  <c:v>16.285714285714285</c:v>
                </c:pt>
                <c:pt idx="231">
                  <c:v>17.571428571428573</c:v>
                </c:pt>
                <c:pt idx="232">
                  <c:v>18.142857142857142</c:v>
                </c:pt>
                <c:pt idx="233">
                  <c:v>17.428571428571427</c:v>
                </c:pt>
                <c:pt idx="234">
                  <c:v>19</c:v>
                </c:pt>
                <c:pt idx="235">
                  <c:v>19.142857142857142</c:v>
                </c:pt>
                <c:pt idx="236">
                  <c:v>21.142857142857142</c:v>
                </c:pt>
                <c:pt idx="237">
                  <c:v>21.428571428571427</c:v>
                </c:pt>
                <c:pt idx="238">
                  <c:v>23.571428571428573</c:v>
                </c:pt>
                <c:pt idx="239">
                  <c:v>25</c:v>
                </c:pt>
                <c:pt idx="240">
                  <c:v>27.428571428571427</c:v>
                </c:pt>
                <c:pt idx="241">
                  <c:v>28.285714285714285</c:v>
                </c:pt>
                <c:pt idx="242">
                  <c:v>30.571428571428573</c:v>
                </c:pt>
                <c:pt idx="243">
                  <c:v>30.142857142857142</c:v>
                </c:pt>
                <c:pt idx="244">
                  <c:v>31.857142857142858</c:v>
                </c:pt>
                <c:pt idx="245">
                  <c:v>30.714285714285715</c:v>
                </c:pt>
                <c:pt idx="246">
                  <c:v>32.857142857142854</c:v>
                </c:pt>
                <c:pt idx="247">
                  <c:v>32</c:v>
                </c:pt>
                <c:pt idx="248">
                  <c:v>33.571428571428569</c:v>
                </c:pt>
                <c:pt idx="249">
                  <c:v>33.857142857142854</c:v>
                </c:pt>
                <c:pt idx="250">
                  <c:v>35.857142857142854</c:v>
                </c:pt>
                <c:pt idx="251">
                  <c:v>37</c:v>
                </c:pt>
                <c:pt idx="252">
                  <c:v>39.428571428571431</c:v>
                </c:pt>
                <c:pt idx="253">
                  <c:v>37.714285714285715</c:v>
                </c:pt>
                <c:pt idx="254">
                  <c:v>39.285714285714285</c:v>
                </c:pt>
                <c:pt idx="255">
                  <c:v>40.428571428571431</c:v>
                </c:pt>
                <c:pt idx="256">
                  <c:v>39.857142857142854</c:v>
                </c:pt>
                <c:pt idx="257">
                  <c:v>38.571428571428569</c:v>
                </c:pt>
                <c:pt idx="258">
                  <c:v>38.142857142857146</c:v>
                </c:pt>
                <c:pt idx="259">
                  <c:v>36.571428571428569</c:v>
                </c:pt>
                <c:pt idx="260">
                  <c:v>36</c:v>
                </c:pt>
                <c:pt idx="261">
                  <c:v>34.857142857142854</c:v>
                </c:pt>
                <c:pt idx="262">
                  <c:v>33.428571428571431</c:v>
                </c:pt>
                <c:pt idx="263">
                  <c:v>34.285714285714285</c:v>
                </c:pt>
                <c:pt idx="264">
                  <c:v>34.714285714285715</c:v>
                </c:pt>
                <c:pt idx="265">
                  <c:v>34</c:v>
                </c:pt>
                <c:pt idx="266">
                  <c:v>35.428571428571431</c:v>
                </c:pt>
                <c:pt idx="267">
                  <c:v>35.428571428571431</c:v>
                </c:pt>
                <c:pt idx="268">
                  <c:v>35</c:v>
                </c:pt>
                <c:pt idx="269">
                  <c:v>36</c:v>
                </c:pt>
                <c:pt idx="270">
                  <c:v>34.428571428571431</c:v>
                </c:pt>
                <c:pt idx="271">
                  <c:v>35</c:v>
                </c:pt>
                <c:pt idx="272">
                  <c:v>34.285714285714285</c:v>
                </c:pt>
                <c:pt idx="273">
                  <c:v>32.571428571428569</c:v>
                </c:pt>
                <c:pt idx="274">
                  <c:v>34.142857142857146</c:v>
                </c:pt>
                <c:pt idx="275">
                  <c:v>34.571428571428569</c:v>
                </c:pt>
                <c:pt idx="276">
                  <c:v>31.428571428571427</c:v>
                </c:pt>
                <c:pt idx="277">
                  <c:v>31.142857142857142</c:v>
                </c:pt>
                <c:pt idx="278">
                  <c:v>30.142857142857142</c:v>
                </c:pt>
                <c:pt idx="279">
                  <c:v>30.857142857142858</c:v>
                </c:pt>
                <c:pt idx="280">
                  <c:v>31</c:v>
                </c:pt>
                <c:pt idx="281">
                  <c:v>29.857142857142858</c:v>
                </c:pt>
                <c:pt idx="282">
                  <c:v>28.428571428571427</c:v>
                </c:pt>
                <c:pt idx="283">
                  <c:v>29.142857142857142</c:v>
                </c:pt>
                <c:pt idx="284">
                  <c:v>28.714285714285715</c:v>
                </c:pt>
                <c:pt idx="285">
                  <c:v>29.285714285714285</c:v>
                </c:pt>
                <c:pt idx="286">
                  <c:v>30</c:v>
                </c:pt>
                <c:pt idx="287">
                  <c:v>31</c:v>
                </c:pt>
                <c:pt idx="288">
                  <c:v>32</c:v>
                </c:pt>
                <c:pt idx="289">
                  <c:v>32.285714285714285</c:v>
                </c:pt>
                <c:pt idx="290">
                  <c:v>33</c:v>
                </c:pt>
                <c:pt idx="291">
                  <c:v>33.857142857142854</c:v>
                </c:pt>
                <c:pt idx="292">
                  <c:v>32.857142857142854</c:v>
                </c:pt>
                <c:pt idx="293">
                  <c:v>31.857142857142858</c:v>
                </c:pt>
                <c:pt idx="294">
                  <c:v>32.142857142857146</c:v>
                </c:pt>
                <c:pt idx="295">
                  <c:v>32.571428571428569</c:v>
                </c:pt>
                <c:pt idx="296">
                  <c:v>35</c:v>
                </c:pt>
                <c:pt idx="297">
                  <c:v>35.714285714285715</c:v>
                </c:pt>
                <c:pt idx="298">
                  <c:v>37</c:v>
                </c:pt>
                <c:pt idx="299">
                  <c:v>37.142857142857146</c:v>
                </c:pt>
                <c:pt idx="300">
                  <c:v>37.285714285714285</c:v>
                </c:pt>
                <c:pt idx="301">
                  <c:v>37.285714285714285</c:v>
                </c:pt>
                <c:pt idx="302">
                  <c:v>37.285714285714285</c:v>
                </c:pt>
                <c:pt idx="303">
                  <c:v>36.714285714285715</c:v>
                </c:pt>
                <c:pt idx="304">
                  <c:v>38.571428571428569</c:v>
                </c:pt>
                <c:pt idx="305">
                  <c:v>39.571428571428569</c:v>
                </c:pt>
                <c:pt idx="306">
                  <c:v>40.857142857142854</c:v>
                </c:pt>
                <c:pt idx="307">
                  <c:v>42.571428571428569</c:v>
                </c:pt>
                <c:pt idx="308">
                  <c:v>45.285714285714285</c:v>
                </c:pt>
                <c:pt idx="309">
                  <c:v>46.142857142857146</c:v>
                </c:pt>
                <c:pt idx="310">
                  <c:v>47.857142857142854</c:v>
                </c:pt>
                <c:pt idx="311">
                  <c:v>46.428571428571431</c:v>
                </c:pt>
                <c:pt idx="312">
                  <c:v>48.714285714285715</c:v>
                </c:pt>
                <c:pt idx="313">
                  <c:v>50.571428571428569</c:v>
                </c:pt>
                <c:pt idx="314">
                  <c:v>52.428571428571431</c:v>
                </c:pt>
                <c:pt idx="315">
                  <c:v>52.142857142857146</c:v>
                </c:pt>
                <c:pt idx="316">
                  <c:v>54.428571428571431</c:v>
                </c:pt>
                <c:pt idx="317">
                  <c:v>56.428571428571431</c:v>
                </c:pt>
                <c:pt idx="318">
                  <c:v>61.857142857142854</c:v>
                </c:pt>
                <c:pt idx="319">
                  <c:v>59.857142857142854</c:v>
                </c:pt>
                <c:pt idx="320">
                  <c:v>62.428571428571431</c:v>
                </c:pt>
                <c:pt idx="321">
                  <c:v>65.285714285714292</c:v>
                </c:pt>
                <c:pt idx="322">
                  <c:v>67.428571428571431</c:v>
                </c:pt>
                <c:pt idx="323">
                  <c:v>67.857142857142861</c:v>
                </c:pt>
                <c:pt idx="324">
                  <c:v>69.714285714285708</c:v>
                </c:pt>
                <c:pt idx="325">
                  <c:v>66.857142857142861</c:v>
                </c:pt>
                <c:pt idx="326">
                  <c:v>70.285714285714292</c:v>
                </c:pt>
                <c:pt idx="327">
                  <c:v>68</c:v>
                </c:pt>
                <c:pt idx="328">
                  <c:v>64.714285714285708</c:v>
                </c:pt>
                <c:pt idx="329">
                  <c:v>64.142857142857139</c:v>
                </c:pt>
                <c:pt idx="330">
                  <c:v>61.857142857142854</c:v>
                </c:pt>
                <c:pt idx="331">
                  <c:v>59.714285714285715</c:v>
                </c:pt>
                <c:pt idx="332">
                  <c:v>58.714285714285715</c:v>
                </c:pt>
                <c:pt idx="333">
                  <c:v>55.428571428571431</c:v>
                </c:pt>
                <c:pt idx="334">
                  <c:v>54.428571428571431</c:v>
                </c:pt>
                <c:pt idx="335">
                  <c:v>54</c:v>
                </c:pt>
                <c:pt idx="336">
                  <c:v>52.285714285714285</c:v>
                </c:pt>
                <c:pt idx="337">
                  <c:v>50.714285714285715</c:v>
                </c:pt>
                <c:pt idx="338">
                  <c:v>49</c:v>
                </c:pt>
                <c:pt idx="339">
                  <c:v>49.285714285714285</c:v>
                </c:pt>
                <c:pt idx="340">
                  <c:v>48.857142857142854</c:v>
                </c:pt>
                <c:pt idx="341">
                  <c:v>48.142857142857146</c:v>
                </c:pt>
                <c:pt idx="342">
                  <c:v>49.142857142857146</c:v>
                </c:pt>
                <c:pt idx="343">
                  <c:v>47.714285714285715</c:v>
                </c:pt>
                <c:pt idx="344">
                  <c:v>48.428571428571431</c:v>
                </c:pt>
                <c:pt idx="345">
                  <c:v>48</c:v>
                </c:pt>
                <c:pt idx="346">
                  <c:v>45.571428571428569</c:v>
                </c:pt>
                <c:pt idx="347">
                  <c:v>44.714285714285715</c:v>
                </c:pt>
                <c:pt idx="348">
                  <c:v>44.285714285714285</c:v>
                </c:pt>
                <c:pt idx="349">
                  <c:v>40.857142857142854</c:v>
                </c:pt>
                <c:pt idx="350">
                  <c:v>39.857142857142854</c:v>
                </c:pt>
                <c:pt idx="351">
                  <c:v>39.285714285714285</c:v>
                </c:pt>
                <c:pt idx="352">
                  <c:v>39.714285714285715</c:v>
                </c:pt>
                <c:pt idx="353">
                  <c:v>39.857142857142854</c:v>
                </c:pt>
                <c:pt idx="354">
                  <c:v>37.857142857142854</c:v>
                </c:pt>
                <c:pt idx="355">
                  <c:v>35.714285714285715</c:v>
                </c:pt>
                <c:pt idx="356">
                  <c:v>34</c:v>
                </c:pt>
                <c:pt idx="357">
                  <c:v>32.428571428571431</c:v>
                </c:pt>
                <c:pt idx="358">
                  <c:v>29.857142857142858</c:v>
                </c:pt>
                <c:pt idx="359">
                  <c:v>25.428571428571427</c:v>
                </c:pt>
                <c:pt idx="360">
                  <c:v>24.142857142857142</c:v>
                </c:pt>
                <c:pt idx="361">
                  <c:v>21.857142857142858</c:v>
                </c:pt>
                <c:pt idx="362">
                  <c:v>21.428571428571427</c:v>
                </c:pt>
                <c:pt idx="363">
                  <c:v>20.857142857142858</c:v>
                </c:pt>
                <c:pt idx="364">
                  <c:v>19.428571428571427</c:v>
                </c:pt>
                <c:pt idx="365">
                  <c:v>18.428571428571427</c:v>
                </c:pt>
                <c:pt idx="366">
                  <c:v>17.428571428571427</c:v>
                </c:pt>
                <c:pt idx="367">
                  <c:v>15.285714285714286</c:v>
                </c:pt>
                <c:pt idx="368">
                  <c:v>15.142857142857142</c:v>
                </c:pt>
                <c:pt idx="369">
                  <c:v>15</c:v>
                </c:pt>
                <c:pt idx="370">
                  <c:v>14.428571428571429</c:v>
                </c:pt>
                <c:pt idx="371">
                  <c:v>13.142857142857142</c:v>
                </c:pt>
                <c:pt idx="372">
                  <c:v>12.428571428571429</c:v>
                </c:pt>
                <c:pt idx="373">
                  <c:v>12</c:v>
                </c:pt>
                <c:pt idx="374">
                  <c:v>11.142857142857142</c:v>
                </c:pt>
                <c:pt idx="375">
                  <c:v>11.714285714285714</c:v>
                </c:pt>
                <c:pt idx="376">
                  <c:v>9.5714285714285712</c:v>
                </c:pt>
                <c:pt idx="377">
                  <c:v>9.4285714285714288</c:v>
                </c:pt>
                <c:pt idx="378">
                  <c:v>10.428571428571429</c:v>
                </c:pt>
                <c:pt idx="379">
                  <c:v>9.7142857142857135</c:v>
                </c:pt>
                <c:pt idx="380">
                  <c:v>10</c:v>
                </c:pt>
                <c:pt idx="381">
                  <c:v>10.285714285714286</c:v>
                </c:pt>
                <c:pt idx="382">
                  <c:v>9.5714285714285712</c:v>
                </c:pt>
                <c:pt idx="383">
                  <c:v>9.8571428571428577</c:v>
                </c:pt>
                <c:pt idx="384">
                  <c:v>9.2857142857142865</c:v>
                </c:pt>
                <c:pt idx="385">
                  <c:v>8.4285714285714288</c:v>
                </c:pt>
                <c:pt idx="386">
                  <c:v>8.8571428571428577</c:v>
                </c:pt>
                <c:pt idx="387">
                  <c:v>8.4285714285714288</c:v>
                </c:pt>
                <c:pt idx="388">
                  <c:v>8</c:v>
                </c:pt>
                <c:pt idx="389">
                  <c:v>7.4285714285714288</c:v>
                </c:pt>
                <c:pt idx="390">
                  <c:v>7.1428571428571432</c:v>
                </c:pt>
                <c:pt idx="391">
                  <c:v>6.5714285714285712</c:v>
                </c:pt>
                <c:pt idx="392">
                  <c:v>6.5714285714285712</c:v>
                </c:pt>
                <c:pt idx="393">
                  <c:v>6.1428571428571432</c:v>
                </c:pt>
                <c:pt idx="394">
                  <c:v>5.7142857142857144</c:v>
                </c:pt>
                <c:pt idx="395">
                  <c:v>5.5714285714285712</c:v>
                </c:pt>
                <c:pt idx="396">
                  <c:v>4.7142857142857144</c:v>
                </c:pt>
                <c:pt idx="397">
                  <c:v>4.4285714285714288</c:v>
                </c:pt>
                <c:pt idx="398">
                  <c:v>4.1428571428571432</c:v>
                </c:pt>
                <c:pt idx="399">
                  <c:v>4</c:v>
                </c:pt>
                <c:pt idx="400">
                  <c:v>3.7142857142857144</c:v>
                </c:pt>
                <c:pt idx="401">
                  <c:v>3.2857142857142856</c:v>
                </c:pt>
                <c:pt idx="402">
                  <c:v>3.4285714285714284</c:v>
                </c:pt>
                <c:pt idx="403">
                  <c:v>4</c:v>
                </c:pt>
                <c:pt idx="404">
                  <c:v>3.2857142857142856</c:v>
                </c:pt>
                <c:pt idx="405">
                  <c:v>3.7142857142857144</c:v>
                </c:pt>
                <c:pt idx="406">
                  <c:v>3.2857142857142856</c:v>
                </c:pt>
                <c:pt idx="407">
                  <c:v>3.2857142857142856</c:v>
                </c:pt>
                <c:pt idx="408">
                  <c:v>3.1428571428571428</c:v>
                </c:pt>
                <c:pt idx="409">
                  <c:v>3</c:v>
                </c:pt>
                <c:pt idx="410">
                  <c:v>2.5714285714285716</c:v>
                </c:pt>
                <c:pt idx="411">
                  <c:v>3</c:v>
                </c:pt>
                <c:pt idx="412">
                  <c:v>2.5714285714285716</c:v>
                </c:pt>
                <c:pt idx="413">
                  <c:v>3.2857142857142856</c:v>
                </c:pt>
                <c:pt idx="414">
                  <c:v>3</c:v>
                </c:pt>
                <c:pt idx="415">
                  <c:v>3.2857142857142856</c:v>
                </c:pt>
                <c:pt idx="416">
                  <c:v>3</c:v>
                </c:pt>
                <c:pt idx="417">
                  <c:v>3.2857142857142856</c:v>
                </c:pt>
                <c:pt idx="418">
                  <c:v>3.1428571428571428</c:v>
                </c:pt>
                <c:pt idx="419">
                  <c:v>2.8571428571428572</c:v>
                </c:pt>
                <c:pt idx="420">
                  <c:v>2.1428571428571428</c:v>
                </c:pt>
                <c:pt idx="421">
                  <c:v>2.1428571428571428</c:v>
                </c:pt>
                <c:pt idx="422">
                  <c:v>1.7142857142857142</c:v>
                </c:pt>
                <c:pt idx="423">
                  <c:v>1.5714285714285714</c:v>
                </c:pt>
                <c:pt idx="424">
                  <c:v>1.4285714285714286</c:v>
                </c:pt>
                <c:pt idx="425">
                  <c:v>1.1428571428571428</c:v>
                </c:pt>
                <c:pt idx="426">
                  <c:v>1.1428571428571428</c:v>
                </c:pt>
                <c:pt idx="427">
                  <c:v>1</c:v>
                </c:pt>
                <c:pt idx="428">
                  <c:v>0.8571428571428571</c:v>
                </c:pt>
                <c:pt idx="429">
                  <c:v>0.8571428571428571</c:v>
                </c:pt>
                <c:pt idx="430">
                  <c:v>0.7142857142857143</c:v>
                </c:pt>
                <c:pt idx="431">
                  <c:v>0.42857142857142855</c:v>
                </c:pt>
                <c:pt idx="432">
                  <c:v>0.5714285714285714</c:v>
                </c:pt>
                <c:pt idx="433">
                  <c:v>0.42857142857142855</c:v>
                </c:pt>
                <c:pt idx="434">
                  <c:v>0.5714285714285714</c:v>
                </c:pt>
                <c:pt idx="435">
                  <c:v>0.7142857142857143</c:v>
                </c:pt>
                <c:pt idx="436">
                  <c:v>1</c:v>
                </c:pt>
                <c:pt idx="437">
                  <c:v>1</c:v>
                </c:pt>
                <c:pt idx="438">
                  <c:v>1.1428571428571428</c:v>
                </c:pt>
                <c:pt idx="439">
                  <c:v>1.2857142857142858</c:v>
                </c:pt>
                <c:pt idx="440">
                  <c:v>1.2857142857142858</c:v>
                </c:pt>
                <c:pt idx="441">
                  <c:v>1</c:v>
                </c:pt>
                <c:pt idx="442">
                  <c:v>0.8571428571428571</c:v>
                </c:pt>
                <c:pt idx="443">
                  <c:v>0.5714285714285714</c:v>
                </c:pt>
                <c:pt idx="444">
                  <c:v>0.7142857142857143</c:v>
                </c:pt>
                <c:pt idx="445">
                  <c:v>0.7142857142857143</c:v>
                </c:pt>
                <c:pt idx="446">
                  <c:v>0.5714285714285714</c:v>
                </c:pt>
                <c:pt idx="447">
                  <c:v>0.8571428571428571</c:v>
                </c:pt>
                <c:pt idx="448">
                  <c:v>1</c:v>
                </c:pt>
                <c:pt idx="449">
                  <c:v>0.8571428571428571</c:v>
                </c:pt>
                <c:pt idx="450">
                  <c:v>1</c:v>
                </c:pt>
                <c:pt idx="451">
                  <c:v>1.2857142857142858</c:v>
                </c:pt>
                <c:pt idx="452">
                  <c:v>1.2857142857142858</c:v>
                </c:pt>
                <c:pt idx="453">
                  <c:v>1.1428571428571428</c:v>
                </c:pt>
                <c:pt idx="454">
                  <c:v>1</c:v>
                </c:pt>
                <c:pt idx="455">
                  <c:v>1</c:v>
                </c:pt>
                <c:pt idx="456">
                  <c:v>1.2857142857142858</c:v>
                </c:pt>
                <c:pt idx="457">
                  <c:v>1.2857142857142858</c:v>
                </c:pt>
                <c:pt idx="458">
                  <c:v>1</c:v>
                </c:pt>
                <c:pt idx="459">
                  <c:v>1</c:v>
                </c:pt>
                <c:pt idx="460">
                  <c:v>1.1428571428571428</c:v>
                </c:pt>
                <c:pt idx="461">
                  <c:v>1.1428571428571428</c:v>
                </c:pt>
                <c:pt idx="462">
                  <c:v>1.4285714285714286</c:v>
                </c:pt>
                <c:pt idx="463">
                  <c:v>1.1428571428571428</c:v>
                </c:pt>
                <c:pt idx="464">
                  <c:v>1.1428571428571428</c:v>
                </c:pt>
                <c:pt idx="465">
                  <c:v>1</c:v>
                </c:pt>
                <c:pt idx="466">
                  <c:v>1.2857142857142858</c:v>
                </c:pt>
                <c:pt idx="467">
                  <c:v>1.2857142857142858</c:v>
                </c:pt>
                <c:pt idx="468">
                  <c:v>2</c:v>
                </c:pt>
                <c:pt idx="469">
                  <c:v>1.7142857142857142</c:v>
                </c:pt>
                <c:pt idx="470">
                  <c:v>2</c:v>
                </c:pt>
                <c:pt idx="471">
                  <c:v>2.2857142857142856</c:v>
                </c:pt>
                <c:pt idx="472">
                  <c:v>2.5714285714285716</c:v>
                </c:pt>
                <c:pt idx="473">
                  <c:v>2.4285714285714284</c:v>
                </c:pt>
                <c:pt idx="474">
                  <c:v>2.4285714285714284</c:v>
                </c:pt>
                <c:pt idx="475">
                  <c:v>2.2857142857142856</c:v>
                </c:pt>
                <c:pt idx="476">
                  <c:v>2.2857142857142856</c:v>
                </c:pt>
                <c:pt idx="477">
                  <c:v>2.4285714285714284</c:v>
                </c:pt>
                <c:pt idx="478">
                  <c:v>2.1428571428571428</c:v>
                </c:pt>
                <c:pt idx="479">
                  <c:v>2.8571428571428572</c:v>
                </c:pt>
                <c:pt idx="480">
                  <c:v>3.1428571428571428</c:v>
                </c:pt>
                <c:pt idx="481">
                  <c:v>3.7142857142857144</c:v>
                </c:pt>
                <c:pt idx="482">
                  <c:v>3.4285714285714284</c:v>
                </c:pt>
                <c:pt idx="483">
                  <c:v>3.7142857142857144</c:v>
                </c:pt>
                <c:pt idx="484">
                  <c:v>3.5714285714285716</c:v>
                </c:pt>
                <c:pt idx="485">
                  <c:v>3.8571428571428572</c:v>
                </c:pt>
                <c:pt idx="486">
                  <c:v>3.1428571428571428</c:v>
                </c:pt>
                <c:pt idx="487">
                  <c:v>3.2857142857142856</c:v>
                </c:pt>
                <c:pt idx="488">
                  <c:v>3.4285714285714284</c:v>
                </c:pt>
                <c:pt idx="489">
                  <c:v>4.8571428571428568</c:v>
                </c:pt>
                <c:pt idx="490">
                  <c:v>5.2857142857142856</c:v>
                </c:pt>
                <c:pt idx="491">
                  <c:v>6.5714285714285712</c:v>
                </c:pt>
                <c:pt idx="492">
                  <c:v>7.2857142857142856</c:v>
                </c:pt>
                <c:pt idx="493">
                  <c:v>8.2857142857142865</c:v>
                </c:pt>
                <c:pt idx="494">
                  <c:v>8.2857142857142865</c:v>
                </c:pt>
                <c:pt idx="495">
                  <c:v>8.4285714285714288</c:v>
                </c:pt>
                <c:pt idx="496">
                  <c:v>7.7142857142857144</c:v>
                </c:pt>
                <c:pt idx="497">
                  <c:v>7.8571428571428568</c:v>
                </c:pt>
                <c:pt idx="498">
                  <c:v>7.4285714285714288</c:v>
                </c:pt>
                <c:pt idx="499">
                  <c:v>7</c:v>
                </c:pt>
                <c:pt idx="500">
                  <c:v>6.5714285714285712</c:v>
                </c:pt>
                <c:pt idx="501">
                  <c:v>7.1428571428571432</c:v>
                </c:pt>
                <c:pt idx="502">
                  <c:v>7.4285714285714288</c:v>
                </c:pt>
                <c:pt idx="503">
                  <c:v>7.1428571428571432</c:v>
                </c:pt>
                <c:pt idx="504">
                  <c:v>7.4285714285714288</c:v>
                </c:pt>
                <c:pt idx="505">
                  <c:v>7.4285714285714288</c:v>
                </c:pt>
                <c:pt idx="506">
                  <c:v>7.8571428571428568</c:v>
                </c:pt>
                <c:pt idx="507">
                  <c:v>7.2857142857142856</c:v>
                </c:pt>
                <c:pt idx="508">
                  <c:v>6.7142857142857144</c:v>
                </c:pt>
                <c:pt idx="509">
                  <c:v>6.2857142857142856</c:v>
                </c:pt>
                <c:pt idx="510">
                  <c:v>6.7142857142857144</c:v>
                </c:pt>
                <c:pt idx="511">
                  <c:v>6.4285714285714288</c:v>
                </c:pt>
                <c:pt idx="512">
                  <c:v>6.1428571428571432</c:v>
                </c:pt>
                <c:pt idx="513">
                  <c:v>6</c:v>
                </c:pt>
                <c:pt idx="514">
                  <c:v>6.7142857142857144</c:v>
                </c:pt>
                <c:pt idx="515">
                  <c:v>7.7142857142857144</c:v>
                </c:pt>
                <c:pt idx="516">
                  <c:v>7.8571428571428568</c:v>
                </c:pt>
                <c:pt idx="517">
                  <c:v>7</c:v>
                </c:pt>
                <c:pt idx="518">
                  <c:v>7</c:v>
                </c:pt>
                <c:pt idx="519">
                  <c:v>7.1428571428571432</c:v>
                </c:pt>
                <c:pt idx="520">
                  <c:v>7.1428571428571432</c:v>
                </c:pt>
                <c:pt idx="521">
                  <c:v>7.4285714285714288</c:v>
                </c:pt>
                <c:pt idx="522">
                  <c:v>6.7142857142857144</c:v>
                </c:pt>
                <c:pt idx="523">
                  <c:v>6.5714285714285712</c:v>
                </c:pt>
                <c:pt idx="524">
                  <c:v>6.8571428571428568</c:v>
                </c:pt>
                <c:pt idx="525">
                  <c:v>6.5714285714285712</c:v>
                </c:pt>
                <c:pt idx="526">
                  <c:v>6</c:v>
                </c:pt>
                <c:pt idx="527">
                  <c:v>6.4285714285714288</c:v>
                </c:pt>
                <c:pt idx="528">
                  <c:v>6.2857142857142856</c:v>
                </c:pt>
                <c:pt idx="529">
                  <c:v>6.2857142857142856</c:v>
                </c:pt>
                <c:pt idx="530">
                  <c:v>6</c:v>
                </c:pt>
                <c:pt idx="531">
                  <c:v>5.8571428571428568</c:v>
                </c:pt>
                <c:pt idx="532">
                  <c:v>6.1428571428571432</c:v>
                </c:pt>
                <c:pt idx="533">
                  <c:v>6.7142857142857144</c:v>
                </c:pt>
                <c:pt idx="534">
                  <c:v>6.4285714285714288</c:v>
                </c:pt>
                <c:pt idx="535">
                  <c:v>6</c:v>
                </c:pt>
                <c:pt idx="536">
                  <c:v>5.8571428571428568</c:v>
                </c:pt>
                <c:pt idx="537">
                  <c:v>6.5714285714285712</c:v>
                </c:pt>
                <c:pt idx="538">
                  <c:v>6.5714285714285712</c:v>
                </c:pt>
                <c:pt idx="539">
                  <c:v>6.5714285714285712</c:v>
                </c:pt>
                <c:pt idx="540">
                  <c:v>6.5714285714285712</c:v>
                </c:pt>
                <c:pt idx="541">
                  <c:v>7</c:v>
                </c:pt>
                <c:pt idx="542">
                  <c:v>7.5714285714285712</c:v>
                </c:pt>
                <c:pt idx="543">
                  <c:v>7.8571428571428568</c:v>
                </c:pt>
                <c:pt idx="544">
                  <c:v>7.2857142857142856</c:v>
                </c:pt>
                <c:pt idx="545">
                  <c:v>8.1428571428571423</c:v>
                </c:pt>
                <c:pt idx="546">
                  <c:v>8.4285714285714288</c:v>
                </c:pt>
                <c:pt idx="547">
                  <c:v>8.8571428571428577</c:v>
                </c:pt>
                <c:pt idx="548">
                  <c:v>8.8571428571428577</c:v>
                </c:pt>
                <c:pt idx="549">
                  <c:v>9</c:v>
                </c:pt>
                <c:pt idx="550">
                  <c:v>10.285714285714286</c:v>
                </c:pt>
                <c:pt idx="551">
                  <c:v>11.571428571428571</c:v>
                </c:pt>
                <c:pt idx="552">
                  <c:v>12.857142857142858</c:v>
                </c:pt>
                <c:pt idx="553">
                  <c:v>13.142857142857142</c:v>
                </c:pt>
                <c:pt idx="554">
                  <c:v>14.428571428571429</c:v>
                </c:pt>
                <c:pt idx="555">
                  <c:v>16.285714285714285</c:v>
                </c:pt>
                <c:pt idx="556">
                  <c:v>17.714285714285715</c:v>
                </c:pt>
                <c:pt idx="557">
                  <c:v>18.142857142857142</c:v>
                </c:pt>
                <c:pt idx="558">
                  <c:v>19.142857142857142</c:v>
                </c:pt>
                <c:pt idx="559">
                  <c:v>19.857142857142858</c:v>
                </c:pt>
                <c:pt idx="560">
                  <c:v>21</c:v>
                </c:pt>
                <c:pt idx="561">
                  <c:v>21</c:v>
                </c:pt>
                <c:pt idx="562">
                  <c:v>20.857142857142858</c:v>
                </c:pt>
                <c:pt idx="563">
                  <c:v>21.285714285714285</c:v>
                </c:pt>
                <c:pt idx="564">
                  <c:v>22.714285714285715</c:v>
                </c:pt>
                <c:pt idx="565">
                  <c:v>23.142857142857142</c:v>
                </c:pt>
                <c:pt idx="566">
                  <c:v>23.142857142857142</c:v>
                </c:pt>
                <c:pt idx="567">
                  <c:v>24.714285714285715</c:v>
                </c:pt>
                <c:pt idx="568">
                  <c:v>24.857142857142858</c:v>
                </c:pt>
                <c:pt idx="569">
                  <c:v>24.714285714285715</c:v>
                </c:pt>
                <c:pt idx="570">
                  <c:v>24.571428571428573</c:v>
                </c:pt>
                <c:pt idx="571">
                  <c:v>22.857142857142858</c:v>
                </c:pt>
                <c:pt idx="572">
                  <c:v>23</c:v>
                </c:pt>
                <c:pt idx="573">
                  <c:v>22.428571428571427</c:v>
                </c:pt>
                <c:pt idx="574">
                  <c:v>21.571428571428573</c:v>
                </c:pt>
                <c:pt idx="575">
                  <c:v>21</c:v>
                </c:pt>
                <c:pt idx="576">
                  <c:v>20.571428571428573</c:v>
                </c:pt>
                <c:pt idx="577">
                  <c:v>20.857142857142858</c:v>
                </c:pt>
                <c:pt idx="578">
                  <c:v>20.857142857142858</c:v>
                </c:pt>
                <c:pt idx="579">
                  <c:v>19.571428571428573</c:v>
                </c:pt>
                <c:pt idx="580">
                  <c:v>20.714285714285715</c:v>
                </c:pt>
                <c:pt idx="581">
                  <c:v>19.142857142857142</c:v>
                </c:pt>
                <c:pt idx="582">
                  <c:v>19.714285714285715</c:v>
                </c:pt>
                <c:pt idx="583">
                  <c:v>18.857142857142858</c:v>
                </c:pt>
                <c:pt idx="584">
                  <c:v>17.571428571428573</c:v>
                </c:pt>
                <c:pt idx="585">
                  <c:v>17.428571428571427</c:v>
                </c:pt>
                <c:pt idx="586">
                  <c:v>19</c:v>
                </c:pt>
                <c:pt idx="587">
                  <c:v>17.857142857142858</c:v>
                </c:pt>
                <c:pt idx="588">
                  <c:v>18.428571428571427</c:v>
                </c:pt>
                <c:pt idx="589">
                  <c:v>18.571428571428573</c:v>
                </c:pt>
                <c:pt idx="590">
                  <c:v>18.714285714285715</c:v>
                </c:pt>
                <c:pt idx="591">
                  <c:v>19.571428571428573</c:v>
                </c:pt>
                <c:pt idx="592">
                  <c:v>19.428571428571427</c:v>
                </c:pt>
                <c:pt idx="593">
                  <c:v>17.857142857142858</c:v>
                </c:pt>
                <c:pt idx="594">
                  <c:v>17</c:v>
                </c:pt>
                <c:pt idx="595">
                  <c:v>17.285714285714285</c:v>
                </c:pt>
                <c:pt idx="596">
                  <c:v>17.571428571428573</c:v>
                </c:pt>
                <c:pt idx="597">
                  <c:v>18.142857142857142</c:v>
                </c:pt>
                <c:pt idx="598">
                  <c:v>18.714285714285715</c:v>
                </c:pt>
                <c:pt idx="599">
                  <c:v>20.142857142857142</c:v>
                </c:pt>
                <c:pt idx="600">
                  <c:v>19.857142857142858</c:v>
                </c:pt>
                <c:pt idx="601">
                  <c:v>21.142857142857142</c:v>
                </c:pt>
                <c:pt idx="602">
                  <c:v>20.428571428571427</c:v>
                </c:pt>
                <c:pt idx="603">
                  <c:v>20.428571428571427</c:v>
                </c:pt>
                <c:pt idx="604">
                  <c:v>21.285714285714285</c:v>
                </c:pt>
                <c:pt idx="605">
                  <c:v>20.285714285714285</c:v>
                </c:pt>
                <c:pt idx="606">
                  <c:v>18.714285714285715</c:v>
                </c:pt>
                <c:pt idx="607">
                  <c:v>20.857142857142858</c:v>
                </c:pt>
                <c:pt idx="608">
                  <c:v>19.857142857142858</c:v>
                </c:pt>
                <c:pt idx="609">
                  <c:v>21</c:v>
                </c:pt>
                <c:pt idx="610">
                  <c:v>21</c:v>
                </c:pt>
                <c:pt idx="611">
                  <c:v>20</c:v>
                </c:pt>
                <c:pt idx="612">
                  <c:v>20.142857142857142</c:v>
                </c:pt>
                <c:pt idx="613">
                  <c:v>20.285714285714285</c:v>
                </c:pt>
                <c:pt idx="614">
                  <c:v>18.285714285714285</c:v>
                </c:pt>
                <c:pt idx="615">
                  <c:v>17</c:v>
                </c:pt>
                <c:pt idx="616">
                  <c:v>15.857142857142858</c:v>
                </c:pt>
                <c:pt idx="617">
                  <c:v>14.285714285714286</c:v>
                </c:pt>
                <c:pt idx="618">
                  <c:v>14.285714285714286</c:v>
                </c:pt>
                <c:pt idx="619">
                  <c:v>13.285714285714286</c:v>
                </c:pt>
                <c:pt idx="620">
                  <c:v>13.142857142857142</c:v>
                </c:pt>
                <c:pt idx="621">
                  <c:v>13.571428571428571</c:v>
                </c:pt>
                <c:pt idx="622">
                  <c:v>14.142857142857142</c:v>
                </c:pt>
                <c:pt idx="623">
                  <c:v>14.142857142857142</c:v>
                </c:pt>
                <c:pt idx="624">
                  <c:v>14.142857142857142</c:v>
                </c:pt>
                <c:pt idx="625">
                  <c:v>13.285714285714286</c:v>
                </c:pt>
                <c:pt idx="626">
                  <c:v>13.285714285714286</c:v>
                </c:pt>
                <c:pt idx="627">
                  <c:v>12.714285714285714</c:v>
                </c:pt>
                <c:pt idx="628">
                  <c:v>12.571428571428571</c:v>
                </c:pt>
                <c:pt idx="629">
                  <c:v>13</c:v>
                </c:pt>
                <c:pt idx="630">
                  <c:v>11.857142857142858</c:v>
                </c:pt>
                <c:pt idx="631">
                  <c:v>11.714285714285714</c:v>
                </c:pt>
                <c:pt idx="632">
                  <c:v>12.142857142857142</c:v>
                </c:pt>
                <c:pt idx="633">
                  <c:v>13</c:v>
                </c:pt>
                <c:pt idx="634">
                  <c:v>14</c:v>
                </c:pt>
                <c:pt idx="635">
                  <c:v>14</c:v>
                </c:pt>
                <c:pt idx="636">
                  <c:v>12.714285714285714</c:v>
                </c:pt>
                <c:pt idx="637">
                  <c:v>13.857142857142858</c:v>
                </c:pt>
                <c:pt idx="638">
                  <c:v>14.428571428571429</c:v>
                </c:pt>
                <c:pt idx="639">
                  <c:v>13.857142857142858</c:v>
                </c:pt>
                <c:pt idx="640">
                  <c:v>13.285714285714286</c:v>
                </c:pt>
                <c:pt idx="641">
                  <c:v>12.142857142857142</c:v>
                </c:pt>
                <c:pt idx="642">
                  <c:v>12.142857142857142</c:v>
                </c:pt>
                <c:pt idx="643">
                  <c:v>14.428571428571429</c:v>
                </c:pt>
                <c:pt idx="644">
                  <c:v>13.857142857142858</c:v>
                </c:pt>
                <c:pt idx="645">
                  <c:v>13.285714285714286</c:v>
                </c:pt>
                <c:pt idx="646">
                  <c:v>13.142857142857142</c:v>
                </c:pt>
                <c:pt idx="647">
                  <c:v>12.428571428571429</c:v>
                </c:pt>
                <c:pt idx="648">
                  <c:v>12.285714285714286</c:v>
                </c:pt>
                <c:pt idx="649">
                  <c:v>10.857142857142858</c:v>
                </c:pt>
                <c:pt idx="650">
                  <c:v>9.2857142857142865</c:v>
                </c:pt>
                <c:pt idx="651">
                  <c:v>8.7142857142857135</c:v>
                </c:pt>
                <c:pt idx="652">
                  <c:v>8.5714285714285712</c:v>
                </c:pt>
                <c:pt idx="653">
                  <c:v>7.8571428571428568</c:v>
                </c:pt>
                <c:pt idx="654">
                  <c:v>7.2857142857142856</c:v>
                </c:pt>
                <c:pt idx="655">
                  <c:v>6.8571428571428568</c:v>
                </c:pt>
                <c:pt idx="656">
                  <c:v>7.7142857142857144</c:v>
                </c:pt>
                <c:pt idx="657">
                  <c:v>8.4285714285714288</c:v>
                </c:pt>
                <c:pt idx="658">
                  <c:v>8.7142857142857135</c:v>
                </c:pt>
                <c:pt idx="659">
                  <c:v>8.1428571428571423</c:v>
                </c:pt>
                <c:pt idx="660">
                  <c:v>8.4285714285714288</c:v>
                </c:pt>
                <c:pt idx="661">
                  <c:v>9</c:v>
                </c:pt>
                <c:pt idx="662">
                  <c:v>8.7142857142857135</c:v>
                </c:pt>
                <c:pt idx="663">
                  <c:v>8</c:v>
                </c:pt>
                <c:pt idx="664">
                  <c:v>8.5714285714285712</c:v>
                </c:pt>
                <c:pt idx="665">
                  <c:v>9</c:v>
                </c:pt>
                <c:pt idx="666">
                  <c:v>9.5714285714285712</c:v>
                </c:pt>
                <c:pt idx="667">
                  <c:v>10.142857142857142</c:v>
                </c:pt>
                <c:pt idx="668">
                  <c:v>10.285714285714286</c:v>
                </c:pt>
                <c:pt idx="669">
                  <c:v>11</c:v>
                </c:pt>
                <c:pt idx="670">
                  <c:v>11</c:v>
                </c:pt>
                <c:pt idx="671">
                  <c:v>11.714285714285714</c:v>
                </c:pt>
                <c:pt idx="672">
                  <c:v>11.857142857142858</c:v>
                </c:pt>
                <c:pt idx="673">
                  <c:v>13.285714285714286</c:v>
                </c:pt>
                <c:pt idx="674">
                  <c:v>13.571428571428571</c:v>
                </c:pt>
                <c:pt idx="675">
                  <c:v>14.142857142857142</c:v>
                </c:pt>
                <c:pt idx="676">
                  <c:v>15.428571428571429</c:v>
                </c:pt>
                <c:pt idx="677">
                  <c:v>17.857142857142858</c:v>
                </c:pt>
                <c:pt idx="678">
                  <c:v>16.714285714285715</c:v>
                </c:pt>
                <c:pt idx="679">
                  <c:v>17.285714285714285</c:v>
                </c:pt>
                <c:pt idx="680">
                  <c:v>18.571428571428573</c:v>
                </c:pt>
                <c:pt idx="681">
                  <c:v>19.714285714285715</c:v>
                </c:pt>
                <c:pt idx="682">
                  <c:v>21.142857142857142</c:v>
                </c:pt>
                <c:pt idx="683">
                  <c:v>21.285714285714285</c:v>
                </c:pt>
                <c:pt idx="684">
                  <c:v>20.142857142857142</c:v>
                </c:pt>
                <c:pt idx="685">
                  <c:v>19.857142857142858</c:v>
                </c:pt>
                <c:pt idx="686">
                  <c:v>20.571428571428573</c:v>
                </c:pt>
                <c:pt idx="687">
                  <c:v>19.428571428571427</c:v>
                </c:pt>
                <c:pt idx="688">
                  <c:v>19.285714285714285</c:v>
                </c:pt>
                <c:pt idx="689">
                  <c:v>18.142857142857142</c:v>
                </c:pt>
                <c:pt idx="690">
                  <c:v>18.571428571428573</c:v>
                </c:pt>
                <c:pt idx="691">
                  <c:v>18.142857142857142</c:v>
                </c:pt>
                <c:pt idx="692">
                  <c:v>18.857142857142858</c:v>
                </c:pt>
                <c:pt idx="693">
                  <c:v>17.571428571428573</c:v>
                </c:pt>
                <c:pt idx="694">
                  <c:v>17.285714285714285</c:v>
                </c:pt>
                <c:pt idx="695">
                  <c:v>17.571428571428573</c:v>
                </c:pt>
                <c:pt idx="696">
                  <c:v>17.142857142857142</c:v>
                </c:pt>
                <c:pt idx="697">
                  <c:v>15.857142857142858</c:v>
                </c:pt>
                <c:pt idx="698">
                  <c:v>15.857142857142858</c:v>
                </c:pt>
                <c:pt idx="699">
                  <c:v>15.714285714285714</c:v>
                </c:pt>
                <c:pt idx="700">
                  <c:v>15.571428571428571</c:v>
                </c:pt>
                <c:pt idx="701">
                  <c:v>15</c:v>
                </c:pt>
                <c:pt idx="702">
                  <c:v>13</c:v>
                </c:pt>
                <c:pt idx="703">
                  <c:v>12.857142857142858</c:v>
                </c:pt>
                <c:pt idx="704">
                  <c:v>12.857142857142858</c:v>
                </c:pt>
                <c:pt idx="705">
                  <c:v>12</c:v>
                </c:pt>
                <c:pt idx="706">
                  <c:v>11.142857142857142</c:v>
                </c:pt>
                <c:pt idx="707">
                  <c:v>11</c:v>
                </c:pt>
                <c:pt idx="708">
                  <c:v>10.428571428571429</c:v>
                </c:pt>
                <c:pt idx="709">
                  <c:v>10.142857142857142</c:v>
                </c:pt>
                <c:pt idx="710">
                  <c:v>9.8571428571428577</c:v>
                </c:pt>
                <c:pt idx="711">
                  <c:v>9.1428571428571423</c:v>
                </c:pt>
                <c:pt idx="712">
                  <c:v>10.142857142857142</c:v>
                </c:pt>
                <c:pt idx="713">
                  <c:v>10.285714285714286</c:v>
                </c:pt>
                <c:pt idx="714">
                  <c:v>10.285714285714286</c:v>
                </c:pt>
                <c:pt idx="715">
                  <c:v>10.285714285714286</c:v>
                </c:pt>
                <c:pt idx="716">
                  <c:v>11.857142857142858</c:v>
                </c:pt>
                <c:pt idx="717">
                  <c:v>11.571428571428571</c:v>
                </c:pt>
                <c:pt idx="718">
                  <c:v>12.142857142857142</c:v>
                </c:pt>
                <c:pt idx="719">
                  <c:v>11.571428571428571</c:v>
                </c:pt>
                <c:pt idx="720">
                  <c:v>12</c:v>
                </c:pt>
                <c:pt idx="721">
                  <c:v>13</c:v>
                </c:pt>
                <c:pt idx="722">
                  <c:v>13.714285714285714</c:v>
                </c:pt>
                <c:pt idx="723">
                  <c:v>13</c:v>
                </c:pt>
                <c:pt idx="724">
                  <c:v>14</c:v>
                </c:pt>
                <c:pt idx="725">
                  <c:v>14.857142857142858</c:v>
                </c:pt>
                <c:pt idx="726">
                  <c:v>15.142857142857142</c:v>
                </c:pt>
                <c:pt idx="727">
                  <c:v>14.857142857142858</c:v>
                </c:pt>
                <c:pt idx="728">
                  <c:v>16.285714285714285</c:v>
                </c:pt>
                <c:pt idx="729">
                  <c:v>16.714285714285715</c:v>
                </c:pt>
                <c:pt idx="730">
                  <c:v>17.571428571428573</c:v>
                </c:pt>
                <c:pt idx="731">
                  <c:v>17</c:v>
                </c:pt>
                <c:pt idx="732">
                  <c:v>16.857142857142858</c:v>
                </c:pt>
                <c:pt idx="733">
                  <c:v>17.714285714285715</c:v>
                </c:pt>
                <c:pt idx="734">
                  <c:v>17.857142857142858</c:v>
                </c:pt>
                <c:pt idx="735">
                  <c:v>16</c:v>
                </c:pt>
                <c:pt idx="736">
                  <c:v>15.857142857142858</c:v>
                </c:pt>
                <c:pt idx="737">
                  <c:v>15.285714285714286</c:v>
                </c:pt>
                <c:pt idx="738">
                  <c:v>16.142857142857142</c:v>
                </c:pt>
                <c:pt idx="739">
                  <c:v>16.714285714285715</c:v>
                </c:pt>
                <c:pt idx="740">
                  <c:v>16.571428571428573</c:v>
                </c:pt>
                <c:pt idx="741">
                  <c:v>16.571428571428573</c:v>
                </c:pt>
                <c:pt idx="742">
                  <c:v>18</c:v>
                </c:pt>
                <c:pt idx="743">
                  <c:v>19</c:v>
                </c:pt>
                <c:pt idx="744">
                  <c:v>21.571428571428573</c:v>
                </c:pt>
                <c:pt idx="745">
                  <c:v>23.571428571428573</c:v>
                </c:pt>
                <c:pt idx="746">
                  <c:v>25.428571428571427</c:v>
                </c:pt>
                <c:pt idx="747">
                  <c:v>26.571428571428573</c:v>
                </c:pt>
                <c:pt idx="748">
                  <c:v>28.428571428571427</c:v>
                </c:pt>
                <c:pt idx="749">
                  <c:v>28.428571428571427</c:v>
                </c:pt>
                <c:pt idx="750">
                  <c:v>29.571428571428573</c:v>
                </c:pt>
                <c:pt idx="751">
                  <c:v>28.428571428571427</c:v>
                </c:pt>
                <c:pt idx="752">
                  <c:v>27</c:v>
                </c:pt>
                <c:pt idx="753">
                  <c:v>25</c:v>
                </c:pt>
                <c:pt idx="754">
                  <c:v>25.142857142857142</c:v>
                </c:pt>
                <c:pt idx="755">
                  <c:v>25.285714285714285</c:v>
                </c:pt>
                <c:pt idx="756">
                  <c:v>24.857142857142858</c:v>
                </c:pt>
                <c:pt idx="757">
                  <c:v>23.571428571428573</c:v>
                </c:pt>
                <c:pt idx="758">
                  <c:v>24</c:v>
                </c:pt>
                <c:pt idx="759">
                  <c:v>23</c:v>
                </c:pt>
                <c:pt idx="760">
                  <c:v>22.857142857142858</c:v>
                </c:pt>
                <c:pt idx="761">
                  <c:v>22.285714285714285</c:v>
                </c:pt>
                <c:pt idx="762">
                  <c:v>21.857142857142858</c:v>
                </c:pt>
                <c:pt idx="763">
                  <c:v>21.428571428571427</c:v>
                </c:pt>
                <c:pt idx="764">
                  <c:v>21.285714285714285</c:v>
                </c:pt>
                <c:pt idx="765">
                  <c:v>21.142857142857142</c:v>
                </c:pt>
                <c:pt idx="766">
                  <c:v>20.857142857142858</c:v>
                </c:pt>
                <c:pt idx="767">
                  <c:v>21.142857142857142</c:v>
                </c:pt>
                <c:pt idx="768">
                  <c:v>20</c:v>
                </c:pt>
                <c:pt idx="769">
                  <c:v>19.571428571428573</c:v>
                </c:pt>
                <c:pt idx="770">
                  <c:v>20.142857142857142</c:v>
                </c:pt>
                <c:pt idx="771">
                  <c:v>20</c:v>
                </c:pt>
                <c:pt idx="772">
                  <c:v>18.714285714285715</c:v>
                </c:pt>
                <c:pt idx="773">
                  <c:v>18.857142857142858</c:v>
                </c:pt>
                <c:pt idx="774">
                  <c:v>17.428571428571427</c:v>
                </c:pt>
                <c:pt idx="775">
                  <c:v>17.142857142857142</c:v>
                </c:pt>
                <c:pt idx="776">
                  <c:v>15.857142857142858</c:v>
                </c:pt>
                <c:pt idx="777">
                  <c:v>14.714285714285714</c:v>
                </c:pt>
                <c:pt idx="778">
                  <c:v>13.571428571428571</c:v>
                </c:pt>
                <c:pt idx="779">
                  <c:v>13.285714285714286</c:v>
                </c:pt>
                <c:pt idx="780">
                  <c:v>13.571428571428571</c:v>
                </c:pt>
                <c:pt idx="781">
                  <c:v>13.285714285714286</c:v>
                </c:pt>
                <c:pt idx="782">
                  <c:v>12.857142857142858</c:v>
                </c:pt>
                <c:pt idx="783">
                  <c:v>13.285714285714286</c:v>
                </c:pt>
                <c:pt idx="784">
                  <c:v>12.428571428571429</c:v>
                </c:pt>
                <c:pt idx="785">
                  <c:v>12</c:v>
                </c:pt>
                <c:pt idx="786">
                  <c:v>12.285714285714286</c:v>
                </c:pt>
                <c:pt idx="787">
                  <c:v>11.714285714285714</c:v>
                </c:pt>
                <c:pt idx="788">
                  <c:v>11.571428571428571</c:v>
                </c:pt>
                <c:pt idx="789">
                  <c:v>11.857142857142858</c:v>
                </c:pt>
                <c:pt idx="790">
                  <c:v>12</c:v>
                </c:pt>
                <c:pt idx="791">
                  <c:v>12</c:v>
                </c:pt>
                <c:pt idx="792">
                  <c:v>11.428571428571429</c:v>
                </c:pt>
                <c:pt idx="793">
                  <c:v>10</c:v>
                </c:pt>
                <c:pt idx="794">
                  <c:v>9.7142857142857135</c:v>
                </c:pt>
                <c:pt idx="795">
                  <c:v>9.4285714285714288</c:v>
                </c:pt>
                <c:pt idx="796">
                  <c:v>8.4285714285714288</c:v>
                </c:pt>
                <c:pt idx="797">
                  <c:v>6.8571428571428568</c:v>
                </c:pt>
                <c:pt idx="798">
                  <c:v>7.8571428571428568</c:v>
                </c:pt>
                <c:pt idx="799">
                  <c:v>8.1428571428571423</c:v>
                </c:pt>
                <c:pt idx="800">
                  <c:v>7.4285714285714288</c:v>
                </c:pt>
                <c:pt idx="801">
                  <c:v>6.8571428571428568</c:v>
                </c:pt>
                <c:pt idx="802">
                  <c:v>6.7142857142857144</c:v>
                </c:pt>
                <c:pt idx="803">
                  <c:v>7.4285714285714288</c:v>
                </c:pt>
                <c:pt idx="804">
                  <c:v>7.7142857142857144</c:v>
                </c:pt>
                <c:pt idx="805">
                  <c:v>6</c:v>
                </c:pt>
                <c:pt idx="806">
                  <c:v>6</c:v>
                </c:pt>
                <c:pt idx="807">
                  <c:v>7.4285714285714288</c:v>
                </c:pt>
                <c:pt idx="808">
                  <c:v>7.4285714285714288</c:v>
                </c:pt>
                <c:pt idx="809">
                  <c:v>7.7142857142857144</c:v>
                </c:pt>
                <c:pt idx="810">
                  <c:v>7.1428571428571432</c:v>
                </c:pt>
                <c:pt idx="811">
                  <c:v>7.1428571428571432</c:v>
                </c:pt>
                <c:pt idx="812">
                  <c:v>7.2857142857142856</c:v>
                </c:pt>
                <c:pt idx="813">
                  <c:v>6.4285714285714288</c:v>
                </c:pt>
                <c:pt idx="814">
                  <c:v>5.4285714285714288</c:v>
                </c:pt>
                <c:pt idx="815">
                  <c:v>5</c:v>
                </c:pt>
                <c:pt idx="816">
                  <c:v>4.4285714285714288</c:v>
                </c:pt>
                <c:pt idx="817">
                  <c:v>4.2857142857142856</c:v>
                </c:pt>
                <c:pt idx="818">
                  <c:v>3.7142857142857144</c:v>
                </c:pt>
                <c:pt idx="819">
                  <c:v>3.1428571428571428</c:v>
                </c:pt>
                <c:pt idx="820">
                  <c:v>3.8571428571428572</c:v>
                </c:pt>
                <c:pt idx="821">
                  <c:v>3.7142857142857144</c:v>
                </c:pt>
                <c:pt idx="822">
                  <c:v>4.1428571428571432</c:v>
                </c:pt>
                <c:pt idx="823">
                  <c:v>4.2857142857142856</c:v>
                </c:pt>
                <c:pt idx="824">
                  <c:v>3.8571428571428572</c:v>
                </c:pt>
                <c:pt idx="825">
                  <c:v>3.7142857142857144</c:v>
                </c:pt>
                <c:pt idx="826">
                  <c:v>4.8571428571428568</c:v>
                </c:pt>
                <c:pt idx="827">
                  <c:v>4.2857142857142856</c:v>
                </c:pt>
                <c:pt idx="828">
                  <c:v>4.8571428571428568</c:v>
                </c:pt>
                <c:pt idx="829">
                  <c:v>4.7142857142857144</c:v>
                </c:pt>
                <c:pt idx="830">
                  <c:v>5</c:v>
                </c:pt>
              </c:numCache>
            </c:numRef>
          </c:val>
          <c:smooth val="0"/>
          <c:extLst>
            <c:ext xmlns:c16="http://schemas.microsoft.com/office/drawing/2014/chart" uri="{C3380CC4-5D6E-409C-BE32-E72D297353CC}">
              <c16:uniqueId val="{00000000-A276-47A8-A159-E184AD562DC9}"/>
            </c:ext>
          </c:extLst>
        </c:ser>
        <c:dLbls>
          <c:showLegendKey val="0"/>
          <c:showVal val="0"/>
          <c:showCatName val="0"/>
          <c:showSerName val="0"/>
          <c:showPercent val="0"/>
          <c:showBubbleSize val="0"/>
        </c:dLbls>
        <c:smooth val="0"/>
        <c:axId val="483826152"/>
        <c:axId val="483827464"/>
      </c:lineChart>
      <c:dateAx>
        <c:axId val="483826152"/>
        <c:scaling>
          <c:orientation val="minMax"/>
        </c:scaling>
        <c:delete val="0"/>
        <c:axPos val="b"/>
        <c:title>
          <c:tx>
            <c:rich>
              <a:bodyPr rot="0" spcFirstLastPara="1" vertOverflow="ellipsis" vert="horz" wrap="square" anchor="ctr" anchorCtr="1"/>
              <a:lstStyle/>
              <a:p>
                <a:pPr>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sz="1400" b="1"/>
                  <a:t>Date</a:t>
                </a:r>
              </a:p>
            </c:rich>
          </c:tx>
          <c:layout/>
          <c:overlay val="0"/>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m/d/yyyy"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83827464"/>
        <c:crosses val="autoZero"/>
        <c:auto val="1"/>
        <c:lblOffset val="100"/>
        <c:baseTimeUnit val="days"/>
      </c:dateAx>
      <c:valAx>
        <c:axId val="483827464"/>
        <c:scaling>
          <c:orientation val="minMax"/>
        </c:scaling>
        <c:delete val="0"/>
        <c:axPos val="l"/>
        <c:title>
          <c:tx>
            <c:rich>
              <a:bodyPr rot="-5400000" spcFirstLastPara="1" vertOverflow="ellipsis" vert="horz" wrap="square" anchor="ctr" anchorCtr="1"/>
              <a:lstStyle/>
              <a:p>
                <a:pPr>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sz="1400" b="1"/>
                  <a:t>Deaths</a:t>
                </a:r>
              </a:p>
            </c:rich>
          </c:tx>
          <c:layout/>
          <c:overlay val="0"/>
          <c:spPr>
            <a:noFill/>
            <a:ln>
              <a:noFill/>
            </a:ln>
            <a:effectLst/>
          </c:spPr>
          <c:txPr>
            <a:bodyPr rot="-5400000" spcFirstLastPara="1" vertOverflow="ellipsis" vert="horz" wrap="square" anchor="ctr" anchorCtr="1"/>
            <a:lstStyle/>
            <a:p>
              <a:pPr>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8382615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absoluteAnchor>
    <xdr:pos x="0" y="0"/>
    <xdr:ext cx="9288780" cy="60655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9296400" cy="60706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ables/table1.xml><?xml version="1.0" encoding="utf-8"?>
<table xmlns="http://schemas.openxmlformats.org/spreadsheetml/2006/main" id="2" name="Table_of_contents" displayName="Table_of_contents" ref="A4:B17" totalsRowShown="0" headerRowDxfId="407" dataDxfId="406">
  <autoFilter ref="A4:B17">
    <filterColumn colId="0" hiddenButton="1"/>
    <filterColumn colId="1" hiddenButton="1"/>
  </autoFilter>
  <tableColumns count="2">
    <tableColumn id="1" name="Worksheet name" dataDxfId="405"/>
    <tableColumn id="2" name="Worksheet title" dataDxfId="404" dataCellStyle="Hyperlink"/>
  </tableColumns>
  <tableStyleInfo name="TableStyleLight15" showFirstColumn="0" showLastColumn="0" showRowStripes="0" showColumnStripes="0"/>
</table>
</file>

<file path=xl/tables/table10.xml><?xml version="1.0" encoding="utf-8"?>
<table xmlns="http://schemas.openxmlformats.org/spreadsheetml/2006/main" id="16" name="weekly_all_cause_deaths_age_males" displayName="weekly_all_cause_deaths_age_males" ref="A220:K324" totalsRowShown="0" headerRowDxfId="261" dataDxfId="259" headerRowBorderDxfId="260" tableBorderDxfId="258">
  <autoFilter ref="A220:K32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24" name="Registration year" dataDxfId="257"/>
    <tableColumn id="1" name="Week number" dataDxfId="256"/>
    <tableColumn id="2" name="Week beginning" dataDxfId="255"/>
    <tableColumn id="3" name="All ages" dataDxfId="254">
      <calculatedColumnFormula>SUM(weekly_all_cause_deaths_age_males[[#This Row],[&lt;1]:[85+]])</calculatedColumnFormula>
    </tableColumn>
    <tableColumn id="4" name="&lt;1" dataDxfId="253"/>
    <tableColumn id="5" name="1-14" dataDxfId="252"/>
    <tableColumn id="6" name="15-44" dataDxfId="251"/>
    <tableColumn id="7" name="45-64" dataDxfId="250"/>
    <tableColumn id="8" name="65-74" dataDxfId="249"/>
    <tableColumn id="9" name="75-84" dataDxfId="248"/>
    <tableColumn id="10" name="85+" dataDxfId="247"/>
  </tableColumns>
  <tableStyleInfo showFirstColumn="0" showLastColumn="0" showRowStripes="1" showColumnStripes="0"/>
</table>
</file>

<file path=xl/tables/table11.xml><?xml version="1.0" encoding="utf-8"?>
<table xmlns="http://schemas.openxmlformats.org/spreadsheetml/2006/main" id="17" name="weekly_all_cause_deaths_health_board" displayName="weekly_all_cause_deaths_health_board" ref="A5:R109" totalsRowShown="0" headerRowDxfId="246" dataDxfId="244" headerRowBorderDxfId="245" tableBorderDxfId="243">
  <autoFilter ref="A5:R10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autoFilter>
  <tableColumns count="18">
    <tableColumn id="24" name="Registration year" dataDxfId="242"/>
    <tableColumn id="1" name="Week number" dataDxfId="241"/>
    <tableColumn id="2" name="Week beginning" dataDxfId="240"/>
    <tableColumn id="3" name="Scotland" dataDxfId="239">
      <calculatedColumnFormula>SUM(weekly_all_cause_deaths_health_board[[#This Row],[Ayrshire and Arran]:[Western Isles]])</calculatedColumnFormula>
    </tableColumn>
    <tableColumn id="4" name="Ayrshire and Arran" dataDxfId="238">
      <calculatedColumnFormula>SUM(weekly_all_cause_deaths_council_area[[#This Row],[East Ayrshire]],weekly_all_cause_deaths_council_area[[#This Row],[South Ayrshire]],weekly_all_cause_deaths_council_area[[#This Row],[North Ayrshire]])</calculatedColumnFormula>
    </tableColumn>
    <tableColumn id="5" name="Borders" dataDxfId="237">
      <calculatedColumnFormula>weekly_all_cause_deaths_council_area[[#This Row],[Scottish Borders ]]</calculatedColumnFormula>
    </tableColumn>
    <tableColumn id="6" name="Dumfries and Galloway" dataDxfId="236">
      <calculatedColumnFormula>weekly_all_cause_deaths_council_area[[#This Row],[Dumfries and Galloway]]</calculatedColumnFormula>
    </tableColumn>
    <tableColumn id="7" name="Fife" dataDxfId="235">
      <calculatedColumnFormula>weekly_all_cause_deaths_council_area[[#This Row],[Fife]]</calculatedColumnFormula>
    </tableColumn>
    <tableColumn id="8" name="Forth Valley" dataDxfId="234">
      <calculatedColumnFormula>SUM(weekly_all_cause_deaths_council_area[[#This Row],[Clackmannanshire]],weekly_all_cause_deaths_council_area[[#This Row],[Falkirk]],weekly_all_cause_deaths_council_area[[#This Row],[Stirling]])</calculatedColumnFormula>
    </tableColumn>
    <tableColumn id="9" name="Grampian" dataDxfId="233">
      <calculatedColumnFormula>SUM(weekly_all_cause_deaths_council_area[[#This Row],[Aberdeen City]],weekly_all_cause_deaths_council_area[[#This Row],[Aberdeenshire]],weekly_all_cause_deaths_council_area[[#This Row],[Moray]])</calculatedColumnFormula>
    </tableColumn>
    <tableColumn id="10" name="Greater Glasgow and Clyde" dataDxfId="232">
      <calculatedColumnFormula>SUM(weekly_all_cause_deaths_council_area[[#This Row],[East Dunbartonshire]],weekly_all_cause_deaths_council_area[[#This Row],[East Renfrewshire]],weekly_all_cause_deaths_council_area[[#This Row],[Glasgow City]],weekly_all_cause_deaths_council_area[[#This Row],[Inverclyde]],weekly_all_cause_deaths_council_area[[#This Row],[Renfrewshire]],weekly_all_cause_deaths_council_area[[#This Row],[West Dunbartonshire]])</calculatedColumnFormula>
    </tableColumn>
    <tableColumn id="11" name="Highland" dataDxfId="231">
      <calculatedColumnFormula>SUM(weekly_all_cause_deaths_council_area[[#This Row],[Highland]],weekly_all_cause_deaths_council_area[[#This Row],[Argyll and Bute]])</calculatedColumnFormula>
    </tableColumn>
    <tableColumn id="25" name="Lanarkshire" dataDxfId="230">
      <calculatedColumnFormula>SUM(weekly_all_cause_deaths_council_area[[#This Row],[North Lanarkshire]],weekly_all_cause_deaths_council_area[[#This Row],[South Lanarkshire]])</calculatedColumnFormula>
    </tableColumn>
    <tableColumn id="26" name="Lothian" dataDxfId="229">
      <calculatedColumnFormula>SUM(weekly_all_cause_deaths_council_area[[#This Row],[City of Edinburgh]],weekly_all_cause_deaths_council_area[[#This Row],[East Lothian]],weekly_all_cause_deaths_council_area[[#This Row],[Midlothian]],weekly_all_cause_deaths_council_area[[#This Row],[West Lothian]])</calculatedColumnFormula>
    </tableColumn>
    <tableColumn id="27" name="Orkney" dataDxfId="228">
      <calculatedColumnFormula>weekly_all_cause_deaths_council_area[[#This Row],[Orkney Islands]]</calculatedColumnFormula>
    </tableColumn>
    <tableColumn id="28" name="Shetland" dataDxfId="227">
      <calculatedColumnFormula>weekly_all_cause_deaths_council_area[[#This Row],[Shetland Islands]]</calculatedColumnFormula>
    </tableColumn>
    <tableColumn id="29" name="Tayside" dataDxfId="226">
      <calculatedColumnFormula>SUM(weekly_all_cause_deaths_council_area[[#This Row],[Angus]],weekly_all_cause_deaths_council_area[[#This Row],[Dundee City]],weekly_all_cause_deaths_council_area[[#This Row],[Perth and Kinross]])</calculatedColumnFormula>
    </tableColumn>
    <tableColumn id="30" name="Western Isles" dataDxfId="225">
      <calculatedColumnFormula>weekly_all_cause_deaths_council_area[[#This Row],[Na h-Eileanan Siar]]</calculatedColumnFormula>
    </tableColumn>
  </tableColumns>
  <tableStyleInfo showFirstColumn="0" showLastColumn="0" showRowStripes="1" showColumnStripes="0"/>
</table>
</file>

<file path=xl/tables/table12.xml><?xml version="1.0" encoding="utf-8"?>
<table xmlns="http://schemas.openxmlformats.org/spreadsheetml/2006/main" id="18" name="weekly_all_cause_deaths_council_area" displayName="weekly_all_cause_deaths_council_area" ref="A5:AJ109" headerRowDxfId="224" dataDxfId="222" totalsRowDxfId="220" headerRowBorderDxfId="223" tableBorderDxfId="221">
  <autoFilter ref="A5:AJ10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autoFilter>
  <tableColumns count="36">
    <tableColumn id="6" name="Registration year" dataDxfId="219"/>
    <tableColumn id="1" name="Week number" totalsRowLabel="Total" dataDxfId="218"/>
    <tableColumn id="2" name="Week beginning" dataDxfId="217"/>
    <tableColumn id="3" name="Scotland" dataDxfId="216">
      <calculatedColumnFormula>IF(ISBLANK(weekly_all_cause_deaths_council_area[[#This Row],[Aberdeen City]]),"",SUM(weekly_all_cause_deaths_council_area[[#This Row],[Aberdeen City]:[West Lothian]]))</calculatedColumnFormula>
    </tableColumn>
    <tableColumn id="4" name="Aberdeen City" dataDxfId="215" totalsRowDxfId="214"/>
    <tableColumn id="5" name="Aberdeenshire" dataDxfId="213" totalsRowDxfId="212"/>
    <tableColumn id="14" name="Angus" dataDxfId="211"/>
    <tableColumn id="15" name="Argyll and Bute" dataDxfId="210"/>
    <tableColumn id="16" name="City of Edinburgh" dataDxfId="209"/>
    <tableColumn id="17" name="Clackmannanshire" dataDxfId="208"/>
    <tableColumn id="18" name="Dumfries and Galloway" dataDxfId="207"/>
    <tableColumn id="19" name="Dundee City" dataDxfId="206"/>
    <tableColumn id="20" name="East Ayrshire" dataDxfId="205"/>
    <tableColumn id="21" name="East Dunbartonshire" dataDxfId="204"/>
    <tableColumn id="22" name="East Lothian" dataDxfId="203"/>
    <tableColumn id="23" name="East Renfrewshire" dataDxfId="202"/>
    <tableColumn id="24" name="Falkirk" dataDxfId="201"/>
    <tableColumn id="25" name="Fife" dataDxfId="200"/>
    <tableColumn id="26" name="Glasgow City" dataDxfId="199"/>
    <tableColumn id="27" name="Highland" dataDxfId="198"/>
    <tableColumn id="28" name="Inverclyde" dataDxfId="197"/>
    <tableColumn id="29" name="Midlothian" dataDxfId="196"/>
    <tableColumn id="30" name="Moray" dataDxfId="195"/>
    <tableColumn id="31" name="Na h-Eileanan Siar" dataDxfId="194"/>
    <tableColumn id="32" name="North Ayrshire" dataDxfId="193"/>
    <tableColumn id="33" name="North Lanarkshire" dataDxfId="192"/>
    <tableColumn id="34" name="Orkney Islands" dataDxfId="191"/>
    <tableColumn id="35" name="Perth and Kinross" dataDxfId="190"/>
    <tableColumn id="36" name="Renfrewshire" dataDxfId="189"/>
    <tableColumn id="37" name="Scottish Borders " dataDxfId="188"/>
    <tableColumn id="38" name="Shetland Islands" dataDxfId="187"/>
    <tableColumn id="39" name="South Ayrshire" dataDxfId="186"/>
    <tableColumn id="40" name="South Lanarkshire" dataDxfId="185"/>
    <tableColumn id="41" name="Stirling" dataDxfId="184"/>
    <tableColumn id="42" name="West Dunbartonshire" dataDxfId="183"/>
    <tableColumn id="43" name="West Lothian" dataDxfId="182"/>
  </tableColumns>
  <tableStyleInfo showFirstColumn="0" showLastColumn="0" showRowStripes="0" showColumnStripes="0"/>
</table>
</file>

<file path=xl/tables/table13.xml><?xml version="1.0" encoding="utf-8"?>
<table xmlns="http://schemas.openxmlformats.org/spreadsheetml/2006/main" id="13" name="weekly_deaths_by_location" displayName="weekly_deaths_by_location" ref="A5:M109" totalsRowShown="0" headerRowDxfId="181" dataDxfId="179" headerRowBorderDxfId="180" tableBorderDxfId="178">
  <autoFilter ref="A5:M10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24" name="Registration year" dataDxfId="177"/>
    <tableColumn id="1" name="Week number" dataDxfId="176"/>
    <tableColumn id="2" name="Week beginning" dataDxfId="175"/>
    <tableColumn id="3" name="All locations_x000a_all causes" dataDxfId="174">
      <calculatedColumnFormula>SUM(weekly_deaths_by_location[[#This Row],[Care Home
all causes]:[Other institution
all causes]])</calculatedColumnFormula>
    </tableColumn>
    <tableColumn id="4" name="Care Home_x000a_all causes" dataDxfId="173"/>
    <tableColumn id="5" name="Home / Non-institution_x000a_all causes" dataDxfId="172"/>
    <tableColumn id="6" name="Hospital_x000a_all causes" dataDxfId="171"/>
    <tableColumn id="29" name="Other institution_x000a_all causes" dataDxfId="170"/>
    <tableColumn id="28" name="All locations_x000a_COVID-19 mentioned" dataDxfId="169">
      <calculatedColumnFormula>SUM(weekly_deaths_by_location[[#This Row],[Care Home
COVID-19 mentioned]:[Other institution
COVID-19 mentioned]])</calculatedColumnFormula>
    </tableColumn>
    <tableColumn id="27" name="Care Home_x000a_COVID-19 mentioned" dataDxfId="168"/>
    <tableColumn id="26" name="Home / Non-institution_x000a_COVID-19 mentioned" dataDxfId="167"/>
    <tableColumn id="25" name="Hospital_x000a_COVID-19 mentioned" dataDxfId="166"/>
    <tableColumn id="7" name="Other institution_x000a_COVID-19 mentioned" dataDxfId="165"/>
  </tableColumns>
  <tableStyleInfo showFirstColumn="0" showLastColumn="0" showRowStripes="1" showColumnStripes="0"/>
</table>
</file>

<file path=xl/tables/table14.xml><?xml version="1.0" encoding="utf-8"?>
<table xmlns="http://schemas.openxmlformats.org/spreadsheetml/2006/main" id="19" name="weekly_deaths_location_cause_and_excess_deaths" displayName="weekly_deaths_location_cause_and_excess_deaths" ref="A6:V110" totalsRowShown="0" headerRowDxfId="164" dataDxfId="162" headerRowBorderDxfId="163" tableBorderDxfId="161">
  <autoFilter ref="A6:V11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24" name="Registration year" dataDxfId="160"/>
    <tableColumn id="1" name="Week number" dataDxfId="159"/>
    <tableColumn id="2" name="Week beginning" dataDxfId="158"/>
    <tableColumn id="3" name="All causes" dataDxfId="157"/>
    <tableColumn id="4" name="All causes five year average" dataDxfId="156"/>
    <tableColumn id="5" name="All causes excess" dataDxfId="155">
      <calculatedColumnFormula>weekly_deaths_location_cause_and_excess_deaths[[#This Row],[All causes]]-weekly_deaths_location_cause_and_excess_deaths[[#This Row],[All causes five year average]]</calculatedColumnFormula>
    </tableColumn>
    <tableColumn id="6" name="Cancer deaths" dataDxfId="154"/>
    <tableColumn id="7" name="Cancer five year average" dataDxfId="153"/>
    <tableColumn id="8" name="Cancer excess" dataDxfId="152">
      <calculatedColumnFormula>IFERROR(weekly_deaths_location_cause_and_excess_deaths[[#This Row],[Cancer deaths]]-weekly_deaths_location_cause_and_excess_deaths[[#This Row],[Cancer five year average]],"")</calculatedColumnFormula>
    </tableColumn>
    <tableColumn id="9" name="Dementia / Alzhemier's deaths" dataDxfId="151"/>
    <tableColumn id="10" name="Dementia / Alzheimer's five year average" dataDxfId="150"/>
    <tableColumn id="11" name="Dementia / Alzheimer's _x000a_excess" dataDxfId="149">
      <calculatedColumnFormula>IFERROR(weekly_deaths_location_cause_and_excess_deaths[[#This Row],[Dementia / Alzhemier''s deaths]]-weekly_deaths_location_cause_and_excess_deaths[[#This Row],[Dementia / Alzheimer''s five year average]],"")</calculatedColumnFormula>
    </tableColumn>
    <tableColumn id="25" name="Circulatory deaths" dataDxfId="148"/>
    <tableColumn id="26" name="Circulatory five year average" dataDxfId="147"/>
    <tableColumn id="12" name="Circulatory excess" dataDxfId="146">
      <calculatedColumnFormula>IFERROR(weekly_deaths_location_cause_and_excess_deaths[[#This Row],[Circulatory deaths]]-weekly_deaths_location_cause_and_excess_deaths[[#This Row],[Circulatory five year average]],"")</calculatedColumnFormula>
    </tableColumn>
    <tableColumn id="13" name="Respiratory deaths" dataDxfId="145"/>
    <tableColumn id="14" name="Respiratory five year average" dataDxfId="144"/>
    <tableColumn id="15" name="Respiratory_x000a_excess" dataDxfId="143">
      <calculatedColumnFormula>IFERROR(weekly_deaths_location_cause_and_excess_deaths[[#This Row],[Respiratory deaths]]-weekly_deaths_location_cause_and_excess_deaths[[#This Row],[Respiratory five year average]],"")</calculatedColumnFormula>
    </tableColumn>
    <tableColumn id="16" name="COVID-19 deaths" dataDxfId="142"/>
    <tableColumn id="17" name="Other causes" dataDxfId="141"/>
    <tableColumn id="18" name="Other causes five year average" dataDxfId="140"/>
    <tableColumn id="19" name="Other causes_x000a_excess" dataDxfId="139">
      <calculatedColumnFormula>IFERROR(weekly_deaths_location_cause_and_excess_deaths[[#This Row],[Other causes]]-weekly_deaths_location_cause_and_excess_deaths[[#This Row],[Other causes five year average]],"")</calculatedColumnFormula>
    </tableColumn>
  </tableColumns>
  <tableStyleInfo showFirstColumn="0" showLastColumn="0" showRowStripes="1" showColumnStripes="0"/>
</table>
</file>

<file path=xl/tables/table15.xml><?xml version="1.0" encoding="utf-8"?>
<table xmlns="http://schemas.openxmlformats.org/spreadsheetml/2006/main" id="22" name="weekly_deaths_location_cause_and_excess_deaths_care_homes" displayName="weekly_deaths_location_cause_and_excess_deaths_care_homes" ref="A113:V217" totalsRowShown="0" headerRowDxfId="138" dataDxfId="136" headerRowBorderDxfId="137" tableBorderDxfId="135">
  <autoFilter ref="A113:V21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24" name="Registration year" dataDxfId="134"/>
    <tableColumn id="1" name="Week number" dataDxfId="133"/>
    <tableColumn id="2" name="Week beginning" dataDxfId="132"/>
    <tableColumn id="3" name="All causes" dataDxfId="131"/>
    <tableColumn id="4" name="All causes five year average" dataDxfId="130"/>
    <tableColumn id="5" name="All causes excess" dataDxfId="129">
      <calculatedColumnFormula>IFERROR(weekly_deaths_location_cause_and_excess_deaths_care_homes[[#This Row],[All causes]]-weekly_deaths_location_cause_and_excess_deaths_care_homes[[#This Row],[All causes five year average]],"")</calculatedColumnFormula>
    </tableColumn>
    <tableColumn id="6" name="Cancer deaths" dataDxfId="128"/>
    <tableColumn id="7" name="Cancer five year average" dataDxfId="127"/>
    <tableColumn id="8" name="Cancer excess" dataDxfId="126">
      <calculatedColumnFormula>IFERROR(weekly_deaths_location_cause_and_excess_deaths_care_homes[[#This Row],[Cancer deaths]]-weekly_deaths_location_cause_and_excess_deaths_care_homes[[#This Row],[Cancer five year average]],"")</calculatedColumnFormula>
    </tableColumn>
    <tableColumn id="9" name="Dementia / Alzhemier's deaths" dataDxfId="125"/>
    <tableColumn id="10" name="Dementia / Alzheimer's five year average" dataDxfId="124"/>
    <tableColumn id="11" name="Dementia / Alzheimer's _x000a_excess" dataDxfId="123">
      <calculatedColumnFormula>IFERROR(weekly_deaths_location_cause_and_excess_deaths_care_homes[[#This Row],[Dementia / Alzhemier''s deaths]]-weekly_deaths_location_cause_and_excess_deaths_care_homes[[#This Row],[Dementia / Alzheimer''s five year average]],"")</calculatedColumnFormula>
    </tableColumn>
    <tableColumn id="25" name="Circulatory deaths" dataDxfId="122"/>
    <tableColumn id="26" name="Circulatory five year average" dataDxfId="121"/>
    <tableColumn id="12" name="Circulatory excess" dataDxfId="120">
      <calculatedColumnFormula>IFERROR(weekly_deaths_location_cause_and_excess_deaths_care_homes[[#This Row],[Circulatory deaths]]-weekly_deaths_location_cause_and_excess_deaths_care_homes[[#This Row],[Circulatory five year average]],"")</calculatedColumnFormula>
    </tableColumn>
    <tableColumn id="13" name="Respiratory deaths" dataDxfId="119"/>
    <tableColumn id="14" name="Respiratory five year average" dataDxfId="118"/>
    <tableColumn id="15" name="Respiratory_x000a_excess" dataDxfId="117">
      <calculatedColumnFormula>IFERROR(weekly_deaths_location_cause_and_excess_deaths_care_homes[[#This Row],[Respiratory deaths]]-weekly_deaths_location_cause_and_excess_deaths_care_homes[[#This Row],[Respiratory five year average]],"")</calculatedColumnFormula>
    </tableColumn>
    <tableColumn id="16" name="COVID-19 deaths" dataDxfId="116"/>
    <tableColumn id="17" name="Other causes" dataDxfId="115"/>
    <tableColumn id="18" name="Other causes five year average" dataDxfId="114"/>
    <tableColumn id="19" name="Other causes_x000a_excess" dataDxfId="113">
      <calculatedColumnFormula>IFERROR(weekly_deaths_location_cause_and_excess_deaths_care_homes[[#This Row],[Other causes]]-weekly_deaths_location_cause_and_excess_deaths_care_homes[[#This Row],[Other causes five year average]],"")</calculatedColumnFormula>
    </tableColumn>
  </tableColumns>
  <tableStyleInfo showFirstColumn="0" showLastColumn="0" showRowStripes="1" showColumnStripes="0"/>
</table>
</file>

<file path=xl/tables/table16.xml><?xml version="1.0" encoding="utf-8"?>
<table xmlns="http://schemas.openxmlformats.org/spreadsheetml/2006/main" id="23" name="weekly_deaths_location_cause_and_excess_deaths_home_non_institution" displayName="weekly_deaths_location_cause_and_excess_deaths_home_non_institution" ref="A220:V324" totalsRowShown="0" headerRowDxfId="112" dataDxfId="110" headerRowBorderDxfId="111" tableBorderDxfId="109">
  <autoFilter ref="A220:V32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24" name="Registration year" dataDxfId="108"/>
    <tableColumn id="1" name="Week number" dataDxfId="107"/>
    <tableColumn id="2" name="Week beginning" dataDxfId="106"/>
    <tableColumn id="3" name="All causes" dataDxfId="105"/>
    <tableColumn id="4" name="All causes five year average" dataDxfId="104"/>
    <tableColumn id="5" name="All causes excess" dataDxfId="103">
      <calculatedColumnFormula>IFERROR(weekly_deaths_location_cause_and_excess_deaths_home_non_institution[[#This Row],[All causes]]-weekly_deaths_location_cause_and_excess_deaths_home_non_institution[[#This Row],[All causes five year average]],"")</calculatedColumnFormula>
    </tableColumn>
    <tableColumn id="6" name="Cancer deaths" dataDxfId="102"/>
    <tableColumn id="7" name="Cancer five year average" dataDxfId="101"/>
    <tableColumn id="8" name="Cancer excess" dataDxfId="100">
      <calculatedColumnFormula>IFERROR(weekly_deaths_location_cause_and_excess_deaths_home_non_institution[[#This Row],[Cancer deaths]]-weekly_deaths_location_cause_and_excess_deaths_home_non_institution[[#This Row],[Cancer five year average]],"")</calculatedColumnFormula>
    </tableColumn>
    <tableColumn id="9" name="Dementia / Alzhemier's deaths" dataDxfId="99"/>
    <tableColumn id="10" name="Dementia / Alzheimer's five year average" dataDxfId="98"/>
    <tableColumn id="11" name="Dementia / Alzheimer's _x000a_excess" dataDxfId="97">
      <calculatedColumnFormula>IFERROR(weekly_deaths_location_cause_and_excess_deaths_home_non_institution[[#This Row],[Dementia / Alzhemier''s deaths]]-weekly_deaths_location_cause_and_excess_deaths_home_non_institution[[#This Row],[Dementia / Alzheimer''s five year average]],"")</calculatedColumnFormula>
    </tableColumn>
    <tableColumn id="25" name="Circulatory deaths" dataDxfId="96"/>
    <tableColumn id="26" name="Circulatory five year average" dataDxfId="95"/>
    <tableColumn id="12" name="Circulatory excess" dataDxfId="94">
      <calculatedColumnFormula>IFERROR(weekly_deaths_location_cause_and_excess_deaths_home_non_institution[[#This Row],[Circulatory deaths]]-weekly_deaths_location_cause_and_excess_deaths_home_non_institution[[#This Row],[Circulatory five year average]],"")</calculatedColumnFormula>
    </tableColumn>
    <tableColumn id="13" name="Respiratory deaths" dataDxfId="93"/>
    <tableColumn id="14" name="Respiratory five year average" dataDxfId="92"/>
    <tableColumn id="15" name="Respiratory_x000a_excess" dataDxfId="91">
      <calculatedColumnFormula>IFERROR(weekly_deaths_location_cause_and_excess_deaths_home_non_institution[[#This Row],[Respiratory deaths]]-weekly_deaths_location_cause_and_excess_deaths_home_non_institution[[#This Row],[Respiratory five year average]],"")</calculatedColumnFormula>
    </tableColumn>
    <tableColumn id="16" name="COVID-19 deaths" dataDxfId="90"/>
    <tableColumn id="17" name="Other causes" dataDxfId="89"/>
    <tableColumn id="18" name="Other causes five year average" dataDxfId="88"/>
    <tableColumn id="19" name="Other causes_x000a_excess" dataDxfId="87">
      <calculatedColumnFormula>IFERROR(weekly_deaths_location_cause_and_excess_deaths_home_non_institution[[#This Row],[Other causes]]-weekly_deaths_location_cause_and_excess_deaths_home_non_institution[[#This Row],[Other causes five year average]],"")</calculatedColumnFormula>
    </tableColumn>
  </tableColumns>
  <tableStyleInfo showFirstColumn="0" showLastColumn="0" showRowStripes="1" showColumnStripes="0"/>
</table>
</file>

<file path=xl/tables/table17.xml><?xml version="1.0" encoding="utf-8"?>
<table xmlns="http://schemas.openxmlformats.org/spreadsheetml/2006/main" id="24" name="weekly_deaths_location_cause_and_excess_deaths_hospital" displayName="weekly_deaths_location_cause_and_excess_deaths_hospital" ref="A327:V431" totalsRowShown="0" headerRowDxfId="86" dataDxfId="84" headerRowBorderDxfId="85" tableBorderDxfId="83">
  <autoFilter ref="A327:V43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24" name="Registration year" dataDxfId="82"/>
    <tableColumn id="1" name="Week number" dataDxfId="81"/>
    <tableColumn id="2" name="Week beginning" dataDxfId="80"/>
    <tableColumn id="3" name="All causes" dataDxfId="79"/>
    <tableColumn id="4" name="All causes five year average" dataDxfId="78"/>
    <tableColumn id="5" name="All causes excess" dataDxfId="77">
      <calculatedColumnFormula>IFERROR(weekly_deaths_location_cause_and_excess_deaths_hospital[[#This Row],[All causes]]-weekly_deaths_location_cause_and_excess_deaths_hospital[[#This Row],[All causes five year average]],"")</calculatedColumnFormula>
    </tableColumn>
    <tableColumn id="6" name="Cancer deaths" dataDxfId="76"/>
    <tableColumn id="7" name="Cancer five year average" dataDxfId="75"/>
    <tableColumn id="8" name="Cancer excess" dataDxfId="74">
      <calculatedColumnFormula>IFERROR(weekly_deaths_location_cause_and_excess_deaths_hospital[[#This Row],[Cancer deaths]]-weekly_deaths_location_cause_and_excess_deaths_hospital[[#This Row],[Cancer five year average]],"")</calculatedColumnFormula>
    </tableColumn>
    <tableColumn id="9" name="Dementia / Alzhemier's deaths" dataDxfId="73"/>
    <tableColumn id="10" name="Dementia / Alzheimer's five year average" dataDxfId="72"/>
    <tableColumn id="11" name="Dementia / Alzheimer's _x000a_excess" dataDxfId="71">
      <calculatedColumnFormula>IFERROR(weekly_deaths_location_cause_and_excess_deaths_hospital[[#This Row],[Dementia / Alzhemier''s deaths]]-weekly_deaths_location_cause_and_excess_deaths_hospital[[#This Row],[Dementia / Alzheimer''s five year average]],"")</calculatedColumnFormula>
    </tableColumn>
    <tableColumn id="25" name="Circulatory deaths" dataDxfId="70"/>
    <tableColumn id="26" name="Circulatory five year average" dataDxfId="69"/>
    <tableColumn id="12" name="Circulatory excess" dataDxfId="68">
      <calculatedColumnFormula>IFERROR(weekly_deaths_location_cause_and_excess_deaths_hospital[[#This Row],[Circulatory deaths]]-weekly_deaths_location_cause_and_excess_deaths_hospital[[#This Row],[Circulatory five year average]],"")</calculatedColumnFormula>
    </tableColumn>
    <tableColumn id="13" name="Respiratory deaths" dataDxfId="67"/>
    <tableColumn id="14" name="Respiratory five year average" dataDxfId="66"/>
    <tableColumn id="15" name="Respiratory_x000a_excess" dataDxfId="65">
      <calculatedColumnFormula>IFERROR(weekly_deaths_location_cause_and_excess_deaths_hospital[[#This Row],[Respiratory deaths]]-weekly_deaths_location_cause_and_excess_deaths_hospital[[#This Row],[Respiratory five year average]],"")</calculatedColumnFormula>
    </tableColumn>
    <tableColumn id="16" name="COVID-19 deaths" dataDxfId="64"/>
    <tableColumn id="17" name="Other causes" dataDxfId="63"/>
    <tableColumn id="18" name="Other causes five year average" dataDxfId="62"/>
    <tableColumn id="19" name="Other causes_x000a_excess" dataDxfId="61">
      <calculatedColumnFormula>IFERROR(weekly_deaths_location_cause_and_excess_deaths_hospital[[#This Row],[Other causes]]-weekly_deaths_location_cause_and_excess_deaths_hospital[[#This Row],[Other causes five year average]],"")</calculatedColumnFormula>
    </tableColumn>
  </tableColumns>
  <tableStyleInfo showFirstColumn="0" showLastColumn="0" showRowStripes="1" showColumnStripes="0"/>
</table>
</file>

<file path=xl/tables/table18.xml><?xml version="1.0" encoding="utf-8"?>
<table xmlns="http://schemas.openxmlformats.org/spreadsheetml/2006/main" id="25" name="weekly_deaths_location_cause_and_excess_deaths_other_institution" displayName="weekly_deaths_location_cause_and_excess_deaths_other_institution" ref="A434:V538" totalsRowShown="0" headerRowDxfId="60" dataDxfId="58" headerRowBorderDxfId="59" tableBorderDxfId="57">
  <autoFilter ref="A434:V5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24" name="Registration year" dataDxfId="56"/>
    <tableColumn id="1" name="Week number" dataDxfId="55"/>
    <tableColumn id="2" name="Week beginning" dataDxfId="54"/>
    <tableColumn id="3" name="All causes" dataDxfId="53"/>
    <tableColumn id="4" name="All causes five year average" dataDxfId="52"/>
    <tableColumn id="5" name="All causes excess" dataDxfId="51">
      <calculatedColumnFormula>IFERROR(weekly_deaths_location_cause_and_excess_deaths_other_institution[[#This Row],[All causes]]-weekly_deaths_location_cause_and_excess_deaths_other_institution[[#This Row],[All causes five year average]],"")</calculatedColumnFormula>
    </tableColumn>
    <tableColumn id="6" name="Cancer deaths" dataDxfId="50"/>
    <tableColumn id="7" name="Cancer five year average" dataDxfId="49"/>
    <tableColumn id="8" name="Cancer excess" dataDxfId="48">
      <calculatedColumnFormula>IFERROR(weekly_deaths_location_cause_and_excess_deaths_other_institution[[#This Row],[Cancer deaths]]-weekly_deaths_location_cause_and_excess_deaths_other_institution[[#This Row],[Cancer five year average]],"")</calculatedColumnFormula>
    </tableColumn>
    <tableColumn id="9" name="Dementia / Alzhemier's deaths" dataDxfId="47"/>
    <tableColumn id="10" name="Dementia / Alzheimer's five year average" dataDxfId="46"/>
    <tableColumn id="11" name="Dementia / Alzheimer's _x000a_excess" dataDxfId="45">
      <calculatedColumnFormula>IFERROR(weekly_deaths_location_cause_and_excess_deaths_other_institution[[#This Row],[Dementia / Alzhemier''s deaths]]-weekly_deaths_location_cause_and_excess_deaths_other_institution[[#This Row],[Dementia / Alzheimer''s five year average]],"")</calculatedColumnFormula>
    </tableColumn>
    <tableColumn id="25" name="Circulatory deaths" dataDxfId="44"/>
    <tableColumn id="26" name="Circulatory five year average" dataDxfId="43"/>
    <tableColumn id="12" name="Circulatory excess" dataDxfId="42">
      <calculatedColumnFormula>IFERROR(weekly_deaths_location_cause_and_excess_deaths_other_institution[[#This Row],[Circulatory deaths]]-weekly_deaths_location_cause_and_excess_deaths_other_institution[[#This Row],[Circulatory five year average]],"")</calculatedColumnFormula>
    </tableColumn>
    <tableColumn id="13" name="Respiratory deaths" dataDxfId="41"/>
    <tableColumn id="14" name="Respiratory five year average" dataDxfId="40"/>
    <tableColumn id="15" name="Respiratory_x000a_excess" dataDxfId="39">
      <calculatedColumnFormula>IFERROR(weekly_deaths_location_cause_and_excess_deaths_other_institution[[#This Row],[Respiratory deaths]]-weekly_deaths_location_cause_and_excess_deaths_other_institution[[#This Row],[Respiratory five year average]],"")</calculatedColumnFormula>
    </tableColumn>
    <tableColumn id="16" name="COVID-19 deaths" dataDxfId="38"/>
    <tableColumn id="17" name="Other causes" dataDxfId="37"/>
    <tableColumn id="18" name="Other causes five year average" dataDxfId="36"/>
    <tableColumn id="19" name="Other causes_x000a_excess" dataDxfId="35">
      <calculatedColumnFormula>IFERROR(weekly_deaths_location_cause_and_excess_deaths_other_institution[[#This Row],[Other causes]]-weekly_deaths_location_cause_and_excess_deaths_other_institution[[#This Row],[Other causes five year average]],"")</calculatedColumnFormula>
    </tableColumn>
  </tableColumns>
  <tableStyleInfo showFirstColumn="0" showLastColumn="0" showRowStripes="1" showColumnStripes="0"/>
</table>
</file>

<file path=xl/tables/table19.xml><?xml version="1.0" encoding="utf-8"?>
<table xmlns="http://schemas.openxmlformats.org/spreadsheetml/2006/main" id="26" name="fig1_data_weekly_covid_deaths_excess_and_ULC" displayName="fig1_data_weekly_covid_deaths_excess_and_ULC" ref="A5:H163" totalsRowCount="1" headerRowDxfId="34" dataDxfId="32" totalsRowDxfId="30" headerRowBorderDxfId="33" tableBorderDxfId="31" totalsRowBorderDxfId="29">
  <autoFilter ref="A5:H162">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24" name="Registration year" totalsRowLabel="Total" dataDxfId="28" totalsRowDxfId="27"/>
    <tableColumn id="1" name="Week number" totalsRowLabel="Total" dataDxfId="26" totalsRowDxfId="25"/>
    <tableColumn id="2" name="Week beginning" totalsRowLabel="Total" dataDxfId="24" totalsRowDxfId="23"/>
    <tableColumn id="3" name="All cause deaths" totalsRowFunction="sum" dataDxfId="22" totalsRowDxfId="21"/>
    <tableColumn id="4" name="5 year average" totalsRowFunction="sum" dataDxfId="20" totalsRowDxfId="19"/>
    <tableColumn id="5" name="Excess deaths" totalsRowFunction="sum" dataDxfId="18" totalsRowDxfId="17">
      <calculatedColumnFormula>IF(fig1_data_weekly_covid_deaths_excess_and_ULC[[#This Row],[All cause deaths]]="","",(fig1_data_weekly_covid_deaths_excess_and_ULC[[#This Row],[All cause deaths]]-fig1_data_weekly_covid_deaths_excess_and_ULC[[#This Row],[5 year average]]))</calculatedColumnFormula>
    </tableColumn>
    <tableColumn id="6" name="Deaths where COVID-19 was mentioned" totalsRowFunction="sum" dataDxfId="16" totalsRowDxfId="15"/>
    <tableColumn id="7" name="Deaths where COVID-19 was the underlying cause" totalsRowFunction="sum" dataDxfId="14" totalsRowDxfId="13"/>
  </tableColumns>
  <tableStyleInfo showFirstColumn="0" showLastColumn="0" showRowStripes="1" showColumnStripes="0"/>
</table>
</file>

<file path=xl/tables/table2.xml><?xml version="1.0" encoding="utf-8"?>
<table xmlns="http://schemas.openxmlformats.org/spreadsheetml/2006/main" id="3" name="Notes" displayName="Notes" ref="A5:D15" totalsRowShown="0" headerRowDxfId="403" dataDxfId="402">
  <autoFilter ref="A5:D15">
    <filterColumn colId="0" hiddenButton="1"/>
    <filterColumn colId="1" hiddenButton="1"/>
    <filterColumn colId="2" hiddenButton="1"/>
    <filterColumn colId="3" hiddenButton="1"/>
  </autoFilter>
  <tableColumns count="4">
    <tableColumn id="1" name="Note number" dataDxfId="401"/>
    <tableColumn id="2" name="Note text" dataDxfId="400"/>
    <tableColumn id="3" name="Related tables" dataDxfId="399"/>
    <tableColumn id="4" name="Link for more information" dataDxfId="398"/>
  </tableColumns>
  <tableStyleInfo name="TableStyleLight15" showFirstColumn="0" showLastColumn="0" showRowStripes="0" showColumnStripes="0"/>
</table>
</file>

<file path=xl/tables/table20.xml><?xml version="1.0" encoding="utf-8"?>
<table xmlns="http://schemas.openxmlformats.org/spreadsheetml/2006/main" id="27" name="fig2_data_daily_deaths_occurrence_v_registration_date" displayName="fig2_data_daily_deaths_occurrence_v_registration_date" ref="A5:I1101" totalsRowShown="0" headerRowDxfId="12" dataDxfId="10" headerRowBorderDxfId="11" tableBorderDxfId="9">
  <autoFilter ref="A5:I110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24" name="Date" dataDxfId="8"/>
    <tableColumn id="3" name=" daily deaths by date of occurrence_x000a_COVID-19 mentioned" dataDxfId="7"/>
    <tableColumn id="4" name=" deaths by date of registration_x000a_COVID-19 mentioned" dataDxfId="6"/>
    <tableColumn id="5" name="7 day average by date of occurrence_x000a_COVID-19 mentioned" dataDxfId="5"/>
    <tableColumn id="6" name="7 day average by date of registration_x000a_COVID-19 mentioned" dataDxfId="4"/>
    <tableColumn id="25" name=" daily deaths by date of occurrence_x000a_all causes" dataDxfId="3"/>
    <tableColumn id="26" name=" deaths by date of registration_x000a_all causes" dataDxfId="2"/>
    <tableColumn id="27" name="7 day average by date of occurrence_x000a_all causes" dataDxfId="1">
      <calculatedColumnFormula>AVERAGE(F3:F9)</calculatedColumnFormula>
    </tableColumn>
    <tableColumn id="28" name="7 day average by date of registration_x000a_all causes" dataDxfId="0">
      <calculatedColumnFormula>AVERAGE(G3:G9)</calculatedColumnFormula>
    </tableColumn>
  </tableColumns>
  <tableStyleInfo showFirstColumn="0" showLastColumn="0" showRowStripes="1" showColumnStripes="0"/>
</table>
</file>

<file path=xl/tables/table3.xml><?xml version="1.0" encoding="utf-8"?>
<table xmlns="http://schemas.openxmlformats.org/spreadsheetml/2006/main" id="1" name="weekly_covid_deaths_by_age_persons" displayName="weekly_covid_deaths_by_age_persons" ref="A6:K110" totalsRowShown="0" headerRowDxfId="397" dataDxfId="396" tableBorderDxfId="395">
  <autoFilter ref="A6:K11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24" name="Registration year" dataDxfId="394"/>
    <tableColumn id="1" name="Week number" dataDxfId="393"/>
    <tableColumn id="2" name="Week beginning" dataDxfId="392"/>
    <tableColumn id="3" name="All ages" dataDxfId="391"/>
    <tableColumn id="4" name="&lt;1" dataDxfId="390"/>
    <tableColumn id="5" name="1-14" dataDxfId="389"/>
    <tableColumn id="6" name="15-44" dataDxfId="388"/>
    <tableColumn id="7" name="45-64" dataDxfId="387"/>
    <tableColumn id="8" name="65-74" dataDxfId="386"/>
    <tableColumn id="9" name="75-84" dataDxfId="385"/>
    <tableColumn id="10" name="85+" dataDxfId="384"/>
  </tableColumns>
  <tableStyleInfo name="TableStyleLight1" showFirstColumn="0" showLastColumn="0" showRowStripes="0" showColumnStripes="0"/>
</table>
</file>

<file path=xl/tables/table4.xml><?xml version="1.0" encoding="utf-8"?>
<table xmlns="http://schemas.openxmlformats.org/spreadsheetml/2006/main" id="10" name="weekly_covid_deaths_by_age_females" displayName="weekly_covid_deaths_by_age_females" ref="A113:K217" totalsRowShown="0" headerRowDxfId="383" dataDxfId="382" tableBorderDxfId="381">
  <autoFilter ref="A113:K21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24" name="Registration year" dataDxfId="380"/>
    <tableColumn id="1" name="Week number" dataDxfId="379"/>
    <tableColumn id="2" name="Week beginning" dataDxfId="378"/>
    <tableColumn id="3" name="All ages" dataDxfId="377"/>
    <tableColumn id="4" name="&lt;1" dataDxfId="376"/>
    <tableColumn id="5" name="1-14" dataDxfId="375"/>
    <tableColumn id="6" name="15-44" dataDxfId="374"/>
    <tableColumn id="7" name="45-64" dataDxfId="373"/>
    <tableColumn id="8" name="65-74" dataDxfId="372"/>
    <tableColumn id="9" name="75-84" dataDxfId="371"/>
    <tableColumn id="10" name="85+" dataDxfId="370"/>
  </tableColumns>
  <tableStyleInfo name="TableStyleLight1" showFirstColumn="0" showLastColumn="0" showRowStripes="0" showColumnStripes="0"/>
</table>
</file>

<file path=xl/tables/table5.xml><?xml version="1.0" encoding="utf-8"?>
<table xmlns="http://schemas.openxmlformats.org/spreadsheetml/2006/main" id="11" name="weekly_covid_deaths_by_age_males" displayName="weekly_covid_deaths_by_age_males" ref="A220:K324" totalsRowShown="0" headerRowDxfId="369" dataDxfId="367" headerRowBorderDxfId="368" tableBorderDxfId="366">
  <autoFilter ref="A220:K32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24" name="Registration year" dataDxfId="365"/>
    <tableColumn id="1" name="Week number" dataDxfId="364"/>
    <tableColumn id="2" name="Week beginning" dataDxfId="363"/>
    <tableColumn id="3" name="All ages" dataDxfId="362"/>
    <tableColumn id="4" name="&lt;1" dataDxfId="361"/>
    <tableColumn id="5" name="1-14" dataDxfId="360"/>
    <tableColumn id="6" name="15-44" dataDxfId="359"/>
    <tableColumn id="7" name="45-64" dataDxfId="358"/>
    <tableColumn id="8" name="65-74" dataDxfId="357"/>
    <tableColumn id="9" name="75-84" dataDxfId="356"/>
    <tableColumn id="10" name="85+" dataDxfId="355"/>
  </tableColumns>
  <tableStyleInfo name="TableStyleLight1" showFirstColumn="0" showLastColumn="0" showRowStripes="0" showColumnStripes="0"/>
</table>
</file>

<file path=xl/tables/table6.xml><?xml version="1.0" encoding="utf-8"?>
<table xmlns="http://schemas.openxmlformats.org/spreadsheetml/2006/main" id="12" name="weekly_covid_deaths_health_board" displayName="weekly_covid_deaths_health_board" ref="A5:R109" totalsRowShown="0" headerRowDxfId="354" dataDxfId="352" headerRowBorderDxfId="353" tableBorderDxfId="351">
  <autoFilter ref="A5:R10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autoFilter>
  <tableColumns count="18">
    <tableColumn id="24" name="Registration year" dataDxfId="350"/>
    <tableColumn id="1" name="Week number" dataDxfId="349"/>
    <tableColumn id="2" name="Week beginning" dataDxfId="348"/>
    <tableColumn id="3" name="Scotland" dataDxfId="347"/>
    <tableColumn id="4" name="Ayrshire and Arran" dataDxfId="346"/>
    <tableColumn id="5" name="Borders" dataDxfId="345"/>
    <tableColumn id="6" name="Dumfries and Galloway" dataDxfId="344">
      <calculatedColumnFormula>weekly_covid_deaths_council_area[[#This Row],[Dumfries and Galloway]]</calculatedColumnFormula>
    </tableColumn>
    <tableColumn id="7" name="Fife" dataDxfId="343">
      <calculatedColumnFormula>weekly_covid_deaths_council_area[[#This Row],[Fife]]</calculatedColumnFormula>
    </tableColumn>
    <tableColumn id="8" name="Forth Valley" dataDxfId="342">
      <calculatedColumnFormula>SUM(weekly_covid_deaths_council_area[[#This Row],[Clackmannanshire]],weekly_covid_deaths_council_area[[#This Row],[Falkirk]],weekly_covid_deaths_council_area[[#This Row],[Stirling]])</calculatedColumnFormula>
    </tableColumn>
    <tableColumn id="9" name="Grampian" dataDxfId="341">
      <calculatedColumnFormula>SUM(weekly_covid_deaths_council_area[[#This Row],[Aberdeen City]],weekly_covid_deaths_council_area[[#This Row],[Aberdeenshire]],weekly_covid_deaths_council_area[[#This Row],[Moray]])</calculatedColumnFormula>
    </tableColumn>
    <tableColumn id="10" name="Greater Glasgow and Clyde" dataDxfId="340">
      <calculatedColumnFormula>SUM(weekly_covid_deaths_council_area[[#This Row],[East Dunbartonshire]],weekly_covid_deaths_council_area[[#This Row],[East Renfrewshire]],weekly_covid_deaths_council_area[[#This Row],[Glasgow City]],weekly_covid_deaths_council_area[[#This Row],[Inverclyde]],weekly_covid_deaths_council_area[[#This Row],[Renfrewshire]],weekly_covid_deaths_council_area[[#This Row],[West Dunbartonshire]])</calculatedColumnFormula>
    </tableColumn>
    <tableColumn id="11" name="Highland" dataDxfId="339">
      <calculatedColumnFormula>SUM(weekly_covid_deaths_council_area[[#This Row],[Highland]],weekly_covid_deaths_council_area[[#This Row],[Argyll and Bute]])</calculatedColumnFormula>
    </tableColumn>
    <tableColumn id="25" name="Lanarkshire" dataDxfId="338">
      <calculatedColumnFormula>SUM(weekly_covid_deaths_council_area[[#This Row],[North Lanarkshire]],weekly_covid_deaths_council_area[[#This Row],[South Lanarkshire]])</calculatedColumnFormula>
    </tableColumn>
    <tableColumn id="26" name="Lothian" dataDxfId="337">
      <calculatedColumnFormula>SUM(weekly_covid_deaths_council_area[[#This Row],[City of Edinburgh]],weekly_covid_deaths_council_area[[#This Row],[East Lothian]],weekly_covid_deaths_council_area[[#This Row],[Midlothian]],weekly_covid_deaths_council_area[[#This Row],[West Lothian]])</calculatedColumnFormula>
    </tableColumn>
    <tableColumn id="27" name="Orkney" dataDxfId="336">
      <calculatedColumnFormula>weekly_covid_deaths_council_area[[#This Row],[Orkney Islands]]</calculatedColumnFormula>
    </tableColumn>
    <tableColumn id="28" name="Shetland" dataDxfId="335">
      <calculatedColumnFormula>weekly_covid_deaths_council_area[[#This Row],[Shetland Islands]]</calculatedColumnFormula>
    </tableColumn>
    <tableColumn id="29" name="Tayside" dataDxfId="334">
      <calculatedColumnFormula>SUM(weekly_covid_deaths_council_area[[#This Row],[Angus]],weekly_covid_deaths_council_area[[#This Row],[Dundee City]],weekly_covid_deaths_council_area[[#This Row],[Perth and Kinross]])</calculatedColumnFormula>
    </tableColumn>
    <tableColumn id="30" name="Western Isles" dataDxfId="333">
      <calculatedColumnFormula>weekly_covid_deaths_council_area[[#This Row],[Na h-Eileanan Siar]]</calculatedColumnFormula>
    </tableColumn>
  </tableColumns>
  <tableStyleInfo showFirstColumn="0" showLastColumn="0" showRowStripes="1" showColumnStripes="0"/>
</table>
</file>

<file path=xl/tables/table7.xml><?xml version="1.0" encoding="utf-8"?>
<table xmlns="http://schemas.openxmlformats.org/spreadsheetml/2006/main" id="9" name="weekly_covid_deaths_council_area" displayName="weekly_covid_deaths_council_area" ref="A5:AJ109" headerRowDxfId="332" dataDxfId="330" totalsRowDxfId="328" headerRowBorderDxfId="331" tableBorderDxfId="329">
  <autoFilter ref="A5:AJ10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autoFilter>
  <tableColumns count="36">
    <tableColumn id="6" name="Registration Year" dataDxfId="327"/>
    <tableColumn id="1" name="Week number" totalsRowLabel="Total" dataDxfId="326"/>
    <tableColumn id="2" name="Week beginning" dataDxfId="325"/>
    <tableColumn id="3" name="Scotland" dataDxfId="324">
      <calculatedColumnFormula>SUM(weekly_covid_deaths_council_area[[#This Row],[Aberdeen City]:[West Lothian]])</calculatedColumnFormula>
    </tableColumn>
    <tableColumn id="4" name="Aberdeen City" dataDxfId="323"/>
    <tableColumn id="5" name="Aberdeenshire" dataDxfId="322"/>
    <tableColumn id="14" name="Angus" dataDxfId="321"/>
    <tableColumn id="15" name="Argyll and Bute" dataDxfId="320"/>
    <tableColumn id="16" name="City of Edinburgh" dataDxfId="319"/>
    <tableColumn id="17" name="Clackmannanshire" dataDxfId="318"/>
    <tableColumn id="18" name="Dumfries and Galloway" dataDxfId="317"/>
    <tableColumn id="19" name="Dundee City" dataDxfId="316"/>
    <tableColumn id="20" name="East Ayrshire" dataDxfId="315"/>
    <tableColumn id="21" name="East Dunbartonshire" dataDxfId="314"/>
    <tableColumn id="22" name="East Lothian" dataDxfId="313"/>
    <tableColumn id="23" name="East Renfrewshire" dataDxfId="312"/>
    <tableColumn id="24" name="Falkirk" dataDxfId="311"/>
    <tableColumn id="25" name="Fife" dataDxfId="310"/>
    <tableColumn id="26" name="Glasgow City" dataDxfId="309"/>
    <tableColumn id="27" name="Highland" dataDxfId="308"/>
    <tableColumn id="28" name="Inverclyde" dataDxfId="307"/>
    <tableColumn id="29" name="Midlothian" dataDxfId="306"/>
    <tableColumn id="30" name="Moray" dataDxfId="305"/>
    <tableColumn id="31" name="Na h-Eileanan Siar" dataDxfId="304"/>
    <tableColumn id="32" name="North Ayrshire" dataDxfId="303"/>
    <tableColumn id="33" name="North Lanarkshire" dataDxfId="302"/>
    <tableColumn id="34" name="Orkney Islands" dataDxfId="301"/>
    <tableColumn id="35" name="Perth and Kinross" dataDxfId="300"/>
    <tableColumn id="36" name="Renfrewshire" dataDxfId="299"/>
    <tableColumn id="37" name="Scottish Borders " dataDxfId="298"/>
    <tableColumn id="38" name="Shetland Islands" dataDxfId="297"/>
    <tableColumn id="39" name="South Ayrshire" dataDxfId="296"/>
    <tableColumn id="40" name="South Lanarkshire" dataDxfId="295"/>
    <tableColumn id="41" name="Stirling" dataDxfId="294"/>
    <tableColumn id="42" name="West Dunbartonshire" dataDxfId="293"/>
    <tableColumn id="43" name="West Lothian" dataDxfId="292"/>
  </tableColumns>
  <tableStyleInfo showFirstColumn="0" showLastColumn="0" showRowStripes="0" showColumnStripes="0"/>
</table>
</file>

<file path=xl/tables/table8.xml><?xml version="1.0" encoding="utf-8"?>
<table xmlns="http://schemas.openxmlformats.org/spreadsheetml/2006/main" id="14" name="weekly_all_cause_deaths_age_persons" displayName="weekly_all_cause_deaths_age_persons" ref="A6:K110" totalsRowShown="0" headerRowDxfId="291" dataDxfId="289" headerRowBorderDxfId="290" tableBorderDxfId="288">
  <autoFilter ref="A6:K11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24" name="Registration year" dataDxfId="287"/>
    <tableColumn id="1" name="Week number" dataDxfId="286"/>
    <tableColumn id="2" name="Week beginning" dataDxfId="285"/>
    <tableColumn id="3" name="All ages" dataDxfId="284"/>
    <tableColumn id="4" name="&lt;1" dataDxfId="283"/>
    <tableColumn id="5" name="1-14" dataDxfId="282"/>
    <tableColumn id="6" name="15-44" dataDxfId="281"/>
    <tableColumn id="7" name="45-64" dataDxfId="280"/>
    <tableColumn id="8" name="65-74" dataDxfId="279"/>
    <tableColumn id="9" name="75-84" dataDxfId="278"/>
    <tableColumn id="10" name="85+" dataDxfId="277"/>
  </tableColumns>
  <tableStyleInfo showFirstColumn="0" showLastColumn="0" showRowStripes="1" showColumnStripes="0"/>
</table>
</file>

<file path=xl/tables/table9.xml><?xml version="1.0" encoding="utf-8"?>
<table xmlns="http://schemas.openxmlformats.org/spreadsheetml/2006/main" id="15" name="weekly_all_cause_deaths_age_females" displayName="weekly_all_cause_deaths_age_females" ref="A113:K217" totalsRowShown="0" headerRowDxfId="276" dataDxfId="274" headerRowBorderDxfId="275" tableBorderDxfId="273">
  <autoFilter ref="A113:K21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24" name="Registration year" dataDxfId="272"/>
    <tableColumn id="1" name="Week number" dataDxfId="271"/>
    <tableColumn id="2" name="Week beginning" dataDxfId="270"/>
    <tableColumn id="3" name="All ages" dataDxfId="269">
      <calculatedColumnFormula>SUM(weekly_all_cause_deaths_age_females[[#This Row],[&lt;1]:[85+]])</calculatedColumnFormula>
    </tableColumn>
    <tableColumn id="4" name="&lt;1" dataDxfId="268"/>
    <tableColumn id="5" name="1-14" dataDxfId="267"/>
    <tableColumn id="6" name="15-44" dataDxfId="266"/>
    <tableColumn id="7" name="45-64" dataDxfId="265"/>
    <tableColumn id="8" name="65-74" dataDxfId="264"/>
    <tableColumn id="9" name="75-84" dataDxfId="263"/>
    <tableColumn id="10" name="85+" dataDxfId="262"/>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table" Target="../tables/table14.xml"/><Relationship Id="rId1" Type="http://schemas.openxmlformats.org/officeDocument/2006/relationships/printerSettings" Target="../printerSettings/printerSettings7.bin"/><Relationship Id="rId6" Type="http://schemas.openxmlformats.org/officeDocument/2006/relationships/table" Target="../tables/table18.xml"/><Relationship Id="rId5" Type="http://schemas.openxmlformats.org/officeDocument/2006/relationships/table" Target="../tables/table17.xml"/><Relationship Id="rId4" Type="http://schemas.openxmlformats.org/officeDocument/2006/relationships/table" Target="../tables/table16.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nrscotland.gov.uk/files/statistics/covid19/covid-deaths-methodology-excess-deaths-in-2022.pdf" TargetMode="External"/><Relationship Id="rId3" Type="http://schemas.openxmlformats.org/officeDocument/2006/relationships/hyperlink" Target="https://www.who.int/standards/classifications/classification-of-diseases/emergency-use-icd-codes-for-covid-19-disease-outbreak" TargetMode="External"/><Relationship Id="rId7" Type="http://schemas.openxmlformats.org/officeDocument/2006/relationships/hyperlink" Target="https://www.nrscotland.gov.uk/files/statistics/covid19/covid-deaths-methodology-excess-deaths-in-2022.pdf" TargetMode="External"/><Relationship Id="rId2" Type="http://schemas.openxmlformats.org/officeDocument/2006/relationships/hyperlink" Target="https://www.iso.org/standard/70907.html" TargetMode="External"/><Relationship Id="rId1" Type="http://schemas.openxmlformats.org/officeDocument/2006/relationships/hyperlink" Target="https://www.nrscotland.gov.uk/statistics-and-data/statistics/statistics-by-theme/vital-events/general-background-information/births-and-deaths-days-until-registration" TargetMode="External"/><Relationship Id="rId6" Type="http://schemas.openxmlformats.org/officeDocument/2006/relationships/hyperlink" Target="https://icd.who.int/browse10/2016/en" TargetMode="External"/><Relationship Id="rId5" Type="http://schemas.openxmlformats.org/officeDocument/2006/relationships/hyperlink" Target="https://www.isdscotland.org/Products-and-Services/Data-Definitions-and-References/National-Reference-Files/" TargetMode="External"/><Relationship Id="rId10" Type="http://schemas.openxmlformats.org/officeDocument/2006/relationships/table" Target="../tables/table2.xml"/><Relationship Id="rId4" Type="http://schemas.openxmlformats.org/officeDocument/2006/relationships/hyperlink" Target="https://www.nrscotland.gov.uk/files/statistics/vital-events/ve-general-geographical-basis.pdf"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4.bin"/><Relationship Id="rId4" Type="http://schemas.openxmlformats.org/officeDocument/2006/relationships/table" Target="../tables/table5.xml"/></Relationships>
</file>

<file path=xl/worksheets/_rels/sheet5.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table" Target="../tables/table7.xml"/></Relationships>
</file>

<file path=xl/worksheets/_rels/sheet7.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table" Target="../tables/table9.xml"/><Relationship Id="rId1" Type="http://schemas.openxmlformats.org/officeDocument/2006/relationships/table" Target="../tables/table8.xml"/></Relationships>
</file>

<file path=xl/worksheets/_rels/sheet8.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9.xml.rels><?xml version="1.0" encoding="UTF-8" standalone="yes"?>
<Relationships xmlns="http://schemas.openxmlformats.org/package/2006/relationships"><Relationship Id="rId1"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0"/>
  <sheetViews>
    <sheetView tabSelected="1" zoomScaleNormal="100" workbookViewId="0"/>
  </sheetViews>
  <sheetFormatPr defaultColWidth="8.6640625" defaultRowHeight="15" x14ac:dyDescent="0.25"/>
  <cols>
    <col min="1" max="1" width="161.88671875" style="6" customWidth="1"/>
    <col min="2" max="16384" width="8.6640625" style="6"/>
  </cols>
  <sheetData>
    <row r="1" spans="1:1" ht="15.6" x14ac:dyDescent="0.3">
      <c r="A1" s="50" t="s">
        <v>117</v>
      </c>
    </row>
    <row r="2" spans="1:1" s="5" customFormat="1" x14ac:dyDescent="0.25">
      <c r="A2" s="6" t="s">
        <v>209</v>
      </c>
    </row>
    <row r="3" spans="1:1" s="5" customFormat="1" ht="24.9" customHeight="1" x14ac:dyDescent="0.3">
      <c r="A3" s="51" t="s">
        <v>34</v>
      </c>
    </row>
    <row r="4" spans="1:1" s="5" customFormat="1" x14ac:dyDescent="0.25">
      <c r="A4" s="39" t="s">
        <v>211</v>
      </c>
    </row>
    <row r="5" spans="1:1" s="5" customFormat="1" ht="24.9" customHeight="1" x14ac:dyDescent="0.3">
      <c r="A5" s="51" t="s">
        <v>41</v>
      </c>
    </row>
    <row r="6" spans="1:1" s="5" customFormat="1" x14ac:dyDescent="0.25">
      <c r="A6" s="39" t="s">
        <v>54</v>
      </c>
    </row>
    <row r="7" spans="1:1" s="5" customFormat="1" ht="24.9" customHeight="1" x14ac:dyDescent="0.3">
      <c r="A7" s="51" t="s">
        <v>47</v>
      </c>
    </row>
    <row r="8" spans="1:1" s="5" customFormat="1" x14ac:dyDescent="0.25">
      <c r="A8" s="30" t="s">
        <v>149</v>
      </c>
    </row>
    <row r="9" spans="1:1" s="5" customFormat="1" ht="24.9" customHeight="1" x14ac:dyDescent="0.3">
      <c r="A9" s="51" t="s">
        <v>42</v>
      </c>
    </row>
    <row r="10" spans="1:1" s="5" customFormat="1" x14ac:dyDescent="0.25">
      <c r="A10" s="39" t="s">
        <v>0</v>
      </c>
    </row>
    <row r="11" spans="1:1" s="5" customFormat="1" ht="24.9" customHeight="1" x14ac:dyDescent="0.3">
      <c r="A11" s="51" t="s">
        <v>43</v>
      </c>
    </row>
    <row r="12" spans="1:1" s="5" customFormat="1" x14ac:dyDescent="0.25">
      <c r="A12" s="39" t="s">
        <v>55</v>
      </c>
    </row>
    <row r="13" spans="1:1" s="5" customFormat="1" ht="24.9" customHeight="1" x14ac:dyDescent="0.3">
      <c r="A13" s="51" t="s">
        <v>35</v>
      </c>
    </row>
    <row r="14" spans="1:1" s="5" customFormat="1" x14ac:dyDescent="0.25">
      <c r="A14" s="39" t="s">
        <v>152</v>
      </c>
    </row>
    <row r="15" spans="1:1" s="5" customFormat="1" ht="30" x14ac:dyDescent="0.25">
      <c r="A15" s="43" t="s">
        <v>178</v>
      </c>
    </row>
    <row r="16" spans="1:1" s="5" customFormat="1" x14ac:dyDescent="0.25">
      <c r="A16" s="39" t="s">
        <v>146</v>
      </c>
    </row>
    <row r="17" spans="1:1" s="5" customFormat="1" x14ac:dyDescent="0.25">
      <c r="A17" s="39" t="s">
        <v>153</v>
      </c>
    </row>
    <row r="18" spans="1:1" s="5" customFormat="1" ht="30" x14ac:dyDescent="0.25">
      <c r="A18" s="39" t="s">
        <v>154</v>
      </c>
    </row>
    <row r="19" spans="1:1" x14ac:dyDescent="0.25">
      <c r="A19" s="6" t="s">
        <v>56</v>
      </c>
    </row>
    <row r="20" spans="1:1" ht="24.9" customHeight="1" x14ac:dyDescent="0.3">
      <c r="A20" s="49" t="s">
        <v>155</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9"/>
  <sheetViews>
    <sheetView zoomScaleNormal="100" workbookViewId="0"/>
  </sheetViews>
  <sheetFormatPr defaultColWidth="9.109375" defaultRowHeight="15.6" x14ac:dyDescent="0.3"/>
  <cols>
    <col min="1" max="1" width="16.33203125" style="11" customWidth="1"/>
    <col min="2" max="2" width="11.33203125" style="11" customWidth="1"/>
    <col min="3" max="3" width="12" style="11" bestFit="1" customWidth="1"/>
    <col min="4" max="13" width="15.6640625" style="11" customWidth="1"/>
    <col min="14" max="16384" width="9.109375" style="11"/>
  </cols>
  <sheetData>
    <row r="1" spans="1:13" s="5" customFormat="1" x14ac:dyDescent="0.3">
      <c r="A1" s="4" t="s">
        <v>203</v>
      </c>
    </row>
    <row r="2" spans="1:13" s="5" customFormat="1" ht="15" x14ac:dyDescent="0.25">
      <c r="A2" s="6" t="s">
        <v>140</v>
      </c>
    </row>
    <row r="3" spans="1:13" s="5" customFormat="1" ht="15" x14ac:dyDescent="0.25">
      <c r="A3" s="6" t="s">
        <v>49</v>
      </c>
    </row>
    <row r="4" spans="1:13" s="5" customFormat="1" ht="30" customHeight="1" x14ac:dyDescent="0.25">
      <c r="A4" s="7" t="s">
        <v>53</v>
      </c>
    </row>
    <row r="5" spans="1:13" ht="63" thickBot="1" x14ac:dyDescent="0.35">
      <c r="A5" s="10" t="s">
        <v>64</v>
      </c>
      <c r="B5" s="19" t="s">
        <v>59</v>
      </c>
      <c r="C5" s="19" t="s">
        <v>119</v>
      </c>
      <c r="D5" s="9" t="s">
        <v>158</v>
      </c>
      <c r="E5" s="10" t="s">
        <v>159</v>
      </c>
      <c r="F5" s="10" t="s">
        <v>160</v>
      </c>
      <c r="G5" s="10" t="s">
        <v>161</v>
      </c>
      <c r="H5" s="10" t="s">
        <v>162</v>
      </c>
      <c r="I5" s="10" t="s">
        <v>163</v>
      </c>
      <c r="J5" s="10" t="s">
        <v>164</v>
      </c>
      <c r="K5" s="10" t="s">
        <v>165</v>
      </c>
      <c r="L5" s="10" t="s">
        <v>166</v>
      </c>
      <c r="M5" s="10" t="s">
        <v>167</v>
      </c>
    </row>
    <row r="6" spans="1:13" ht="30" customHeight="1" x14ac:dyDescent="0.3">
      <c r="A6" s="20" t="s">
        <v>65</v>
      </c>
      <c r="B6" s="21">
        <v>1</v>
      </c>
      <c r="C6" s="22">
        <v>44200</v>
      </c>
      <c r="D6" s="83">
        <f>SUM(weekly_deaths_by_location[[#This Row],[Care Home
all causes]:[Other institution
all causes]])</f>
        <v>1720</v>
      </c>
      <c r="E6" s="1">
        <v>389</v>
      </c>
      <c r="F6" s="1">
        <v>510</v>
      </c>
      <c r="G6" s="1">
        <v>819</v>
      </c>
      <c r="H6" s="1">
        <v>2</v>
      </c>
      <c r="I6" s="1">
        <f>SUM(weekly_deaths_by_location[[#This Row],[Care Home
COVID-19 mentioned]:[Other institution
COVID-19 mentioned]])</f>
        <v>392</v>
      </c>
      <c r="J6" s="1">
        <v>116</v>
      </c>
      <c r="K6" s="1">
        <v>19</v>
      </c>
      <c r="L6" s="1">
        <v>256</v>
      </c>
      <c r="M6" s="1">
        <v>1</v>
      </c>
    </row>
    <row r="7" spans="1:13" ht="15.9" customHeight="1" x14ac:dyDescent="0.3">
      <c r="A7" s="20" t="s">
        <v>65</v>
      </c>
      <c r="B7" s="21">
        <v>2</v>
      </c>
      <c r="C7" s="22">
        <v>44207</v>
      </c>
      <c r="D7" s="84">
        <f>SUM(weekly_deaths_by_location[[#This Row],[Care Home
all causes]:[Other institution
all causes]])</f>
        <v>1550</v>
      </c>
      <c r="E7" s="2">
        <v>306</v>
      </c>
      <c r="F7" s="2">
        <v>503</v>
      </c>
      <c r="G7" s="2">
        <v>735</v>
      </c>
      <c r="H7" s="2">
        <v>6</v>
      </c>
      <c r="I7" s="2">
        <f>SUM(weekly_deaths_by_location[[#This Row],[Care Home
COVID-19 mentioned]:[Other institution
COVID-19 mentioned]])</f>
        <v>375</v>
      </c>
      <c r="J7" s="2">
        <v>99</v>
      </c>
      <c r="K7" s="2">
        <v>28</v>
      </c>
      <c r="L7" s="2">
        <v>244</v>
      </c>
      <c r="M7" s="2">
        <v>4</v>
      </c>
    </row>
    <row r="8" spans="1:13" ht="15.9" customHeight="1" x14ac:dyDescent="0.3">
      <c r="A8" s="20" t="s">
        <v>65</v>
      </c>
      <c r="B8" s="21">
        <v>3</v>
      </c>
      <c r="C8" s="22">
        <v>44214</v>
      </c>
      <c r="D8" s="84">
        <f>SUM(weekly_deaths_by_location[[#This Row],[Care Home
all causes]:[Other institution
all causes]])</f>
        <v>1559</v>
      </c>
      <c r="E8" s="2">
        <v>319</v>
      </c>
      <c r="F8" s="2">
        <v>481</v>
      </c>
      <c r="G8" s="2">
        <v>745</v>
      </c>
      <c r="H8" s="2">
        <v>14</v>
      </c>
      <c r="I8" s="2">
        <f>SUM(weekly_deaths_by_location[[#This Row],[Care Home
COVID-19 mentioned]:[Other institution
COVID-19 mentioned]])</f>
        <v>452</v>
      </c>
      <c r="J8" s="2">
        <v>111</v>
      </c>
      <c r="K8" s="2">
        <v>36</v>
      </c>
      <c r="L8" s="2">
        <v>297</v>
      </c>
      <c r="M8" s="2">
        <v>8</v>
      </c>
    </row>
    <row r="9" spans="1:13" ht="15.9" customHeight="1" x14ac:dyDescent="0.3">
      <c r="A9" s="20" t="s">
        <v>65</v>
      </c>
      <c r="B9" s="21">
        <v>4</v>
      </c>
      <c r="C9" s="22">
        <v>44221</v>
      </c>
      <c r="D9" s="84">
        <f>SUM(weekly_deaths_by_location[[#This Row],[Care Home
all causes]:[Other institution
all causes]])</f>
        <v>1604</v>
      </c>
      <c r="E9" s="2">
        <v>316</v>
      </c>
      <c r="F9" s="2">
        <v>505</v>
      </c>
      <c r="G9" s="2">
        <v>774</v>
      </c>
      <c r="H9" s="2">
        <v>9</v>
      </c>
      <c r="I9" s="2">
        <f>SUM(weekly_deaths_by_location[[#This Row],[Care Home
COVID-19 mentioned]:[Other institution
COVID-19 mentioned]])</f>
        <v>446</v>
      </c>
      <c r="J9" s="2">
        <v>98</v>
      </c>
      <c r="K9" s="2">
        <v>41</v>
      </c>
      <c r="L9" s="2">
        <v>303</v>
      </c>
      <c r="M9" s="2">
        <v>4</v>
      </c>
    </row>
    <row r="10" spans="1:13" ht="15.9" customHeight="1" x14ac:dyDescent="0.3">
      <c r="A10" s="20" t="s">
        <v>65</v>
      </c>
      <c r="B10" s="21">
        <v>5</v>
      </c>
      <c r="C10" s="22">
        <v>44228</v>
      </c>
      <c r="D10" s="84">
        <f>SUM(weekly_deaths_by_location[[#This Row],[Care Home
all causes]:[Other institution
all causes]])</f>
        <v>1506</v>
      </c>
      <c r="E10" s="2">
        <v>294</v>
      </c>
      <c r="F10" s="2">
        <v>471</v>
      </c>
      <c r="G10" s="2">
        <v>735</v>
      </c>
      <c r="H10" s="2">
        <v>6</v>
      </c>
      <c r="I10" s="2">
        <f>SUM(weekly_deaths_by_location[[#This Row],[Care Home
COVID-19 mentioned]:[Other institution
COVID-19 mentioned]])</f>
        <v>380</v>
      </c>
      <c r="J10" s="2">
        <v>69</v>
      </c>
      <c r="K10" s="2">
        <v>25</v>
      </c>
      <c r="L10" s="2">
        <v>283</v>
      </c>
      <c r="M10" s="2">
        <v>3</v>
      </c>
    </row>
    <row r="11" spans="1:13" ht="15.9" customHeight="1" x14ac:dyDescent="0.3">
      <c r="A11" s="20" t="s">
        <v>65</v>
      </c>
      <c r="B11" s="21">
        <v>6</v>
      </c>
      <c r="C11" s="22">
        <v>44235</v>
      </c>
      <c r="D11" s="84">
        <f>SUM(weekly_deaths_by_location[[#This Row],[Care Home
all causes]:[Other institution
all causes]])</f>
        <v>1412</v>
      </c>
      <c r="E11" s="2">
        <v>233</v>
      </c>
      <c r="F11" s="2">
        <v>469</v>
      </c>
      <c r="G11" s="2">
        <v>707</v>
      </c>
      <c r="H11" s="2">
        <v>3</v>
      </c>
      <c r="I11" s="2">
        <f>SUM(weekly_deaths_by_location[[#This Row],[Care Home
COVID-19 mentioned]:[Other institution
COVID-19 mentioned]])</f>
        <v>326</v>
      </c>
      <c r="J11" s="2">
        <v>42</v>
      </c>
      <c r="K11" s="2">
        <v>14</v>
      </c>
      <c r="L11" s="2">
        <v>270</v>
      </c>
      <c r="M11" s="2">
        <v>0</v>
      </c>
    </row>
    <row r="12" spans="1:13" ht="15.9" customHeight="1" x14ac:dyDescent="0.3">
      <c r="A12" s="20" t="s">
        <v>65</v>
      </c>
      <c r="B12" s="21">
        <v>7</v>
      </c>
      <c r="C12" s="22">
        <v>44242</v>
      </c>
      <c r="D12" s="84">
        <f>SUM(weekly_deaths_by_location[[#This Row],[Care Home
all causes]:[Other institution
all causes]])</f>
        <v>1422</v>
      </c>
      <c r="E12" s="2">
        <v>243</v>
      </c>
      <c r="F12" s="2">
        <v>477</v>
      </c>
      <c r="G12" s="2">
        <v>696</v>
      </c>
      <c r="H12" s="2">
        <v>6</v>
      </c>
      <c r="I12" s="2">
        <f>SUM(weekly_deaths_by_location[[#This Row],[Care Home
COVID-19 mentioned]:[Other institution
COVID-19 mentioned]])</f>
        <v>295</v>
      </c>
      <c r="J12" s="2">
        <v>34</v>
      </c>
      <c r="K12" s="2">
        <v>23</v>
      </c>
      <c r="L12" s="2">
        <v>237</v>
      </c>
      <c r="M12" s="2">
        <v>1</v>
      </c>
    </row>
    <row r="13" spans="1:13" ht="15.9" customHeight="1" x14ac:dyDescent="0.3">
      <c r="A13" s="20" t="s">
        <v>65</v>
      </c>
      <c r="B13" s="21">
        <v>8</v>
      </c>
      <c r="C13" s="22">
        <v>44249</v>
      </c>
      <c r="D13" s="84">
        <f>SUM(weekly_deaths_by_location[[#This Row],[Care Home
all causes]:[Other institution
all causes]])</f>
        <v>1325</v>
      </c>
      <c r="E13" s="2">
        <v>238</v>
      </c>
      <c r="F13" s="2">
        <v>434</v>
      </c>
      <c r="G13" s="2">
        <v>646</v>
      </c>
      <c r="H13" s="2">
        <v>7</v>
      </c>
      <c r="I13" s="2">
        <f>SUM(weekly_deaths_by_location[[#This Row],[Care Home
COVID-19 mentioned]:[Other institution
COVID-19 mentioned]])</f>
        <v>233</v>
      </c>
      <c r="J13" s="2">
        <v>26</v>
      </c>
      <c r="K13" s="2">
        <v>15</v>
      </c>
      <c r="L13" s="2">
        <v>192</v>
      </c>
      <c r="M13" s="2">
        <v>0</v>
      </c>
    </row>
    <row r="14" spans="1:13" ht="15.9" customHeight="1" x14ac:dyDescent="0.3">
      <c r="A14" s="20" t="s">
        <v>65</v>
      </c>
      <c r="B14" s="21">
        <v>9</v>
      </c>
      <c r="C14" s="22">
        <v>44256</v>
      </c>
      <c r="D14" s="84">
        <f>SUM(weekly_deaths_by_location[[#This Row],[Care Home
all causes]:[Other institution
all causes]])</f>
        <v>1204</v>
      </c>
      <c r="E14" s="2">
        <v>207</v>
      </c>
      <c r="F14" s="2">
        <v>430</v>
      </c>
      <c r="G14" s="2">
        <v>564</v>
      </c>
      <c r="H14" s="2">
        <v>3</v>
      </c>
      <c r="I14" s="2">
        <f>SUM(weekly_deaths_by_location[[#This Row],[Care Home
COVID-19 mentioned]:[Other institution
COVID-19 mentioned]])</f>
        <v>142</v>
      </c>
      <c r="J14" s="2">
        <v>14</v>
      </c>
      <c r="K14" s="2">
        <v>8</v>
      </c>
      <c r="L14" s="2">
        <v>120</v>
      </c>
      <c r="M14" s="2">
        <v>0</v>
      </c>
    </row>
    <row r="15" spans="1:13" ht="15.9" customHeight="1" x14ac:dyDescent="0.3">
      <c r="A15" s="20" t="s">
        <v>65</v>
      </c>
      <c r="B15" s="21">
        <v>10</v>
      </c>
      <c r="C15" s="22">
        <v>44263</v>
      </c>
      <c r="D15" s="84">
        <f>SUM(weekly_deaths_by_location[[#This Row],[Care Home
all causes]:[Other institution
all causes]])</f>
        <v>1145</v>
      </c>
      <c r="E15" s="2">
        <v>207</v>
      </c>
      <c r="F15" s="2">
        <v>408</v>
      </c>
      <c r="G15" s="2">
        <v>528</v>
      </c>
      <c r="H15" s="2">
        <v>2</v>
      </c>
      <c r="I15" s="2">
        <f>SUM(weekly_deaths_by_location[[#This Row],[Care Home
COVID-19 mentioned]:[Other institution
COVID-19 mentioned]])</f>
        <v>105</v>
      </c>
      <c r="J15" s="2">
        <v>14</v>
      </c>
      <c r="K15" s="2">
        <v>5</v>
      </c>
      <c r="L15" s="2">
        <v>86</v>
      </c>
      <c r="M15" s="2">
        <v>0</v>
      </c>
    </row>
    <row r="16" spans="1:13" ht="15.9" customHeight="1" x14ac:dyDescent="0.3">
      <c r="A16" s="20" t="s">
        <v>65</v>
      </c>
      <c r="B16" s="21">
        <v>11</v>
      </c>
      <c r="C16" s="22">
        <v>44270</v>
      </c>
      <c r="D16" s="84">
        <f>SUM(weekly_deaths_by_location[[#This Row],[Care Home
all causes]:[Other institution
all causes]])</f>
        <v>1114</v>
      </c>
      <c r="E16" s="2">
        <v>198</v>
      </c>
      <c r="F16" s="2">
        <v>425</v>
      </c>
      <c r="G16" s="2">
        <v>485</v>
      </c>
      <c r="H16" s="2">
        <v>6</v>
      </c>
      <c r="I16" s="2">
        <f>SUM(weekly_deaths_by_location[[#This Row],[Care Home
COVID-19 mentioned]:[Other institution
COVID-19 mentioned]])</f>
        <v>69</v>
      </c>
      <c r="J16" s="2">
        <v>6</v>
      </c>
      <c r="K16" s="2">
        <v>9</v>
      </c>
      <c r="L16" s="2">
        <v>54</v>
      </c>
      <c r="M16" s="2">
        <v>0</v>
      </c>
    </row>
    <row r="17" spans="1:13" ht="15.9" customHeight="1" x14ac:dyDescent="0.3">
      <c r="A17" s="20" t="s">
        <v>65</v>
      </c>
      <c r="B17" s="21">
        <v>12</v>
      </c>
      <c r="C17" s="22">
        <v>44277</v>
      </c>
      <c r="D17" s="84">
        <f>SUM(weekly_deaths_by_location[[#This Row],[Care Home
all causes]:[Other institution
all causes]])</f>
        <v>1097</v>
      </c>
      <c r="E17" s="2">
        <v>191</v>
      </c>
      <c r="F17" s="2">
        <v>408</v>
      </c>
      <c r="G17" s="2">
        <v>494</v>
      </c>
      <c r="H17" s="2">
        <v>4</v>
      </c>
      <c r="I17" s="2">
        <f>SUM(weekly_deaths_by_location[[#This Row],[Care Home
COVID-19 mentioned]:[Other institution
COVID-19 mentioned]])</f>
        <v>62</v>
      </c>
      <c r="J17" s="2">
        <v>5</v>
      </c>
      <c r="K17" s="2">
        <v>13</v>
      </c>
      <c r="L17" s="2">
        <v>44</v>
      </c>
      <c r="M17" s="2">
        <v>0</v>
      </c>
    </row>
    <row r="18" spans="1:13" ht="15.9" customHeight="1" x14ac:dyDescent="0.3">
      <c r="A18" s="20" t="s">
        <v>65</v>
      </c>
      <c r="B18" s="21">
        <v>13</v>
      </c>
      <c r="C18" s="22">
        <v>44284</v>
      </c>
      <c r="D18" s="84">
        <f>SUM(weekly_deaths_by_location[[#This Row],[Care Home
all causes]:[Other institution
all causes]])</f>
        <v>972</v>
      </c>
      <c r="E18" s="2">
        <v>193</v>
      </c>
      <c r="F18" s="2">
        <v>357</v>
      </c>
      <c r="G18" s="2">
        <v>420</v>
      </c>
      <c r="H18" s="2">
        <v>2</v>
      </c>
      <c r="I18" s="2">
        <f>SUM(weekly_deaths_by_location[[#This Row],[Care Home
COVID-19 mentioned]:[Other institution
COVID-19 mentioned]])</f>
        <v>38</v>
      </c>
      <c r="J18" s="2">
        <v>4</v>
      </c>
      <c r="K18" s="2">
        <v>5</v>
      </c>
      <c r="L18" s="2">
        <v>29</v>
      </c>
      <c r="M18" s="2">
        <v>0</v>
      </c>
    </row>
    <row r="19" spans="1:13" ht="15.9" customHeight="1" x14ac:dyDescent="0.3">
      <c r="A19" s="20" t="s">
        <v>65</v>
      </c>
      <c r="B19" s="21">
        <v>14</v>
      </c>
      <c r="C19" s="22">
        <v>44291</v>
      </c>
      <c r="D19" s="84">
        <f>SUM(weekly_deaths_by_location[[#This Row],[Care Home
all causes]:[Other institution
all causes]])</f>
        <v>1058</v>
      </c>
      <c r="E19" s="31">
        <v>210</v>
      </c>
      <c r="F19" s="31">
        <v>381</v>
      </c>
      <c r="G19" s="31">
        <v>465</v>
      </c>
      <c r="H19" s="31">
        <v>2</v>
      </c>
      <c r="I19" s="31">
        <f>SUM(weekly_deaths_by_location[[#This Row],[Care Home
COVID-19 mentioned]:[Other institution
COVID-19 mentioned]])</f>
        <v>34</v>
      </c>
      <c r="J19" s="31">
        <v>5</v>
      </c>
      <c r="K19" s="31">
        <v>3</v>
      </c>
      <c r="L19" s="31">
        <v>26</v>
      </c>
      <c r="M19" s="31">
        <v>0</v>
      </c>
    </row>
    <row r="20" spans="1:13" ht="15.9" customHeight="1" x14ac:dyDescent="0.3">
      <c r="A20" s="20" t="s">
        <v>65</v>
      </c>
      <c r="B20" s="21">
        <v>15</v>
      </c>
      <c r="C20" s="22">
        <v>44298</v>
      </c>
      <c r="D20" s="84">
        <f>SUM(weekly_deaths_by_location[[#This Row],[Care Home
all causes]:[Other institution
all causes]])</f>
        <v>1131</v>
      </c>
      <c r="E20" s="25">
        <v>216</v>
      </c>
      <c r="F20" s="25">
        <v>411</v>
      </c>
      <c r="G20" s="25">
        <v>501</v>
      </c>
      <c r="H20" s="25">
        <v>3</v>
      </c>
      <c r="I20" s="25">
        <f>SUM(weekly_deaths_by_location[[#This Row],[Care Home
COVID-19 mentioned]:[Other institution
COVID-19 mentioned]])</f>
        <v>24</v>
      </c>
      <c r="J20" s="25">
        <v>6</v>
      </c>
      <c r="K20" s="25">
        <v>3</v>
      </c>
      <c r="L20" s="25">
        <v>15</v>
      </c>
      <c r="M20" s="25">
        <v>0</v>
      </c>
    </row>
    <row r="21" spans="1:13" ht="15.9" customHeight="1" x14ac:dyDescent="0.3">
      <c r="A21" s="20" t="s">
        <v>65</v>
      </c>
      <c r="B21" s="21">
        <v>16</v>
      </c>
      <c r="C21" s="22">
        <v>44305</v>
      </c>
      <c r="D21" s="84">
        <f>SUM(weekly_deaths_by_location[[#This Row],[Care Home
all causes]:[Other institution
all causes]])</f>
        <v>1112</v>
      </c>
      <c r="E21" s="25">
        <v>228</v>
      </c>
      <c r="F21" s="25">
        <v>413</v>
      </c>
      <c r="G21" s="25">
        <v>465</v>
      </c>
      <c r="H21" s="25">
        <v>6</v>
      </c>
      <c r="I21" s="25">
        <f>SUM(weekly_deaths_by_location[[#This Row],[Care Home
COVID-19 mentioned]:[Other institution
COVID-19 mentioned]])</f>
        <v>23</v>
      </c>
      <c r="J21" s="25">
        <v>3</v>
      </c>
      <c r="K21" s="25">
        <v>2</v>
      </c>
      <c r="L21" s="25">
        <v>18</v>
      </c>
      <c r="M21" s="25">
        <v>0</v>
      </c>
    </row>
    <row r="22" spans="1:13" ht="15.9" customHeight="1" x14ac:dyDescent="0.3">
      <c r="A22" s="20" t="s">
        <v>65</v>
      </c>
      <c r="B22" s="21">
        <v>17</v>
      </c>
      <c r="C22" s="22">
        <v>44312</v>
      </c>
      <c r="D22" s="84">
        <f>SUM(weekly_deaths_by_location[[#This Row],[Care Home
all causes]:[Other institution
all causes]])</f>
        <v>1040</v>
      </c>
      <c r="E22" s="25">
        <v>205</v>
      </c>
      <c r="F22" s="25">
        <v>377</v>
      </c>
      <c r="G22" s="25">
        <v>454</v>
      </c>
      <c r="H22" s="25">
        <v>4</v>
      </c>
      <c r="I22" s="25">
        <f>SUM(weekly_deaths_by_location[[#This Row],[Care Home
COVID-19 mentioned]:[Other institution
COVID-19 mentioned]])</f>
        <v>19</v>
      </c>
      <c r="J22" s="25">
        <v>7</v>
      </c>
      <c r="K22" s="25">
        <v>1</v>
      </c>
      <c r="L22" s="25">
        <v>11</v>
      </c>
      <c r="M22" s="25">
        <v>0</v>
      </c>
    </row>
    <row r="23" spans="1:13" ht="15.9" customHeight="1" x14ac:dyDescent="0.3">
      <c r="A23" s="20" t="s">
        <v>65</v>
      </c>
      <c r="B23" s="21">
        <v>18</v>
      </c>
      <c r="C23" s="22">
        <v>44319</v>
      </c>
      <c r="D23" s="85">
        <f>SUM(weekly_deaths_by_location[[#This Row],[Care Home
all causes]:[Other institution
all causes]])</f>
        <v>954</v>
      </c>
      <c r="E23" s="25">
        <v>190</v>
      </c>
      <c r="F23" s="25">
        <v>313</v>
      </c>
      <c r="G23" s="25">
        <v>450</v>
      </c>
      <c r="H23" s="25">
        <v>1</v>
      </c>
      <c r="I23" s="25">
        <f>SUM(weekly_deaths_by_location[[#This Row],[Care Home
COVID-19 mentioned]:[Other institution
COVID-19 mentioned]])</f>
        <v>8</v>
      </c>
      <c r="J23" s="25">
        <v>1</v>
      </c>
      <c r="K23" s="25">
        <v>2</v>
      </c>
      <c r="L23" s="25">
        <v>5</v>
      </c>
      <c r="M23" s="25">
        <v>0</v>
      </c>
    </row>
    <row r="24" spans="1:13" ht="15.9" customHeight="1" x14ac:dyDescent="0.3">
      <c r="A24" s="20" t="s">
        <v>65</v>
      </c>
      <c r="B24" s="21">
        <v>19</v>
      </c>
      <c r="C24" s="22">
        <v>44326</v>
      </c>
      <c r="D24" s="85">
        <f>SUM(weekly_deaths_by_location[[#This Row],[Care Home
all causes]:[Other institution
all causes]])</f>
        <v>1076</v>
      </c>
      <c r="E24" s="25">
        <v>209</v>
      </c>
      <c r="F24" s="25">
        <v>410</v>
      </c>
      <c r="G24" s="25">
        <v>449</v>
      </c>
      <c r="H24" s="25">
        <v>8</v>
      </c>
      <c r="I24" s="25">
        <f>SUM(weekly_deaths_by_location[[#This Row],[Care Home
COVID-19 mentioned]:[Other institution
COVID-19 mentioned]])</f>
        <v>6</v>
      </c>
      <c r="J24" s="25">
        <v>1</v>
      </c>
      <c r="K24" s="25">
        <v>1</v>
      </c>
      <c r="L24" s="25">
        <v>4</v>
      </c>
      <c r="M24" s="25">
        <v>0</v>
      </c>
    </row>
    <row r="25" spans="1:13" ht="15.9" customHeight="1" x14ac:dyDescent="0.3">
      <c r="A25" s="20" t="s">
        <v>65</v>
      </c>
      <c r="B25" s="21">
        <v>20</v>
      </c>
      <c r="C25" s="22">
        <v>44333</v>
      </c>
      <c r="D25" s="85">
        <f>SUM(weekly_deaths_by_location[[#This Row],[Care Home
all causes]:[Other institution
all causes]])</f>
        <v>1042</v>
      </c>
      <c r="E25" s="25">
        <v>198</v>
      </c>
      <c r="F25" s="25">
        <v>388</v>
      </c>
      <c r="G25" s="25">
        <v>447</v>
      </c>
      <c r="H25" s="25">
        <v>9</v>
      </c>
      <c r="I25" s="25">
        <f>SUM(weekly_deaths_by_location[[#This Row],[Care Home
COVID-19 mentioned]:[Other institution
COVID-19 mentioned]])</f>
        <v>4</v>
      </c>
      <c r="J25" s="25">
        <v>1</v>
      </c>
      <c r="K25" s="25">
        <v>1</v>
      </c>
      <c r="L25" s="25">
        <v>2</v>
      </c>
      <c r="M25" s="25">
        <v>0</v>
      </c>
    </row>
    <row r="26" spans="1:13" ht="15.9" customHeight="1" x14ac:dyDescent="0.3">
      <c r="A26" s="20" t="s">
        <v>65</v>
      </c>
      <c r="B26" s="21">
        <v>21</v>
      </c>
      <c r="C26" s="22">
        <v>44340</v>
      </c>
      <c r="D26" s="85">
        <f>SUM(weekly_deaths_by_location[[#This Row],[Care Home
all causes]:[Other institution
all causes]])</f>
        <v>1098</v>
      </c>
      <c r="E26" s="25">
        <v>206</v>
      </c>
      <c r="F26" s="25">
        <v>400</v>
      </c>
      <c r="G26" s="25">
        <v>488</v>
      </c>
      <c r="H26" s="25">
        <v>4</v>
      </c>
      <c r="I26" s="25">
        <f>SUM(weekly_deaths_by_location[[#This Row],[Care Home
COVID-19 mentioned]:[Other institution
COVID-19 mentioned]])</f>
        <v>8</v>
      </c>
      <c r="J26" s="25">
        <v>0</v>
      </c>
      <c r="K26" s="25">
        <v>2</v>
      </c>
      <c r="L26" s="25">
        <v>6</v>
      </c>
      <c r="M26" s="25">
        <v>0</v>
      </c>
    </row>
    <row r="27" spans="1:13" ht="15.9" customHeight="1" x14ac:dyDescent="0.3">
      <c r="A27" s="20" t="s">
        <v>65</v>
      </c>
      <c r="B27" s="21">
        <v>22</v>
      </c>
      <c r="C27" s="22">
        <v>44347</v>
      </c>
      <c r="D27" s="86">
        <f>SUM(weekly_deaths_by_location[[#This Row],[Care Home
all causes]:[Other institution
all causes]])</f>
        <v>1055</v>
      </c>
      <c r="E27" s="25">
        <v>223</v>
      </c>
      <c r="F27" s="25">
        <v>367</v>
      </c>
      <c r="G27" s="25">
        <v>460</v>
      </c>
      <c r="H27" s="25">
        <v>5</v>
      </c>
      <c r="I27" s="25">
        <f>SUM(weekly_deaths_by_location[[#This Row],[Care Home
COVID-19 mentioned]:[Other institution
COVID-19 mentioned]])</f>
        <v>8</v>
      </c>
      <c r="J27" s="25">
        <v>1</v>
      </c>
      <c r="K27" s="25">
        <v>0</v>
      </c>
      <c r="L27" s="25">
        <v>7</v>
      </c>
      <c r="M27" s="25">
        <v>0</v>
      </c>
    </row>
    <row r="28" spans="1:13" ht="15.9" customHeight="1" x14ac:dyDescent="0.3">
      <c r="A28" s="20" t="s">
        <v>65</v>
      </c>
      <c r="B28" s="21">
        <v>23</v>
      </c>
      <c r="C28" s="22">
        <v>44354</v>
      </c>
      <c r="D28" s="85">
        <f>SUM(weekly_deaths_by_location[[#This Row],[Care Home
all causes]:[Other institution
all causes]])</f>
        <v>1150</v>
      </c>
      <c r="E28" s="25">
        <v>219</v>
      </c>
      <c r="F28" s="25">
        <v>400</v>
      </c>
      <c r="G28" s="25">
        <v>526</v>
      </c>
      <c r="H28" s="25">
        <v>5</v>
      </c>
      <c r="I28" s="25">
        <f>SUM(weekly_deaths_by_location[[#This Row],[Care Home
COVID-19 mentioned]:[Other institution
COVID-19 mentioned]])</f>
        <v>7</v>
      </c>
      <c r="J28" s="25">
        <v>4</v>
      </c>
      <c r="K28" s="25">
        <v>0</v>
      </c>
      <c r="L28" s="25">
        <v>3</v>
      </c>
      <c r="M28" s="25">
        <v>0</v>
      </c>
    </row>
    <row r="29" spans="1:13" ht="15.9" customHeight="1" x14ac:dyDescent="0.3">
      <c r="A29" s="20" t="s">
        <v>65</v>
      </c>
      <c r="B29" s="21">
        <v>24</v>
      </c>
      <c r="C29" s="22">
        <v>44361</v>
      </c>
      <c r="D29" s="85">
        <f>SUM(weekly_deaths_by_location[[#This Row],[Care Home
all causes]:[Other institution
all causes]])</f>
        <v>1054</v>
      </c>
      <c r="E29" s="25">
        <v>233</v>
      </c>
      <c r="F29" s="25">
        <v>361</v>
      </c>
      <c r="G29" s="25">
        <v>456</v>
      </c>
      <c r="H29" s="25">
        <v>4</v>
      </c>
      <c r="I29" s="25">
        <f>SUM(weekly_deaths_by_location[[#This Row],[Care Home
COVID-19 mentioned]:[Other institution
COVID-19 mentioned]])</f>
        <v>13</v>
      </c>
      <c r="J29" s="25">
        <v>1</v>
      </c>
      <c r="K29" s="25">
        <v>2</v>
      </c>
      <c r="L29" s="25">
        <v>10</v>
      </c>
      <c r="M29" s="25">
        <v>0</v>
      </c>
    </row>
    <row r="30" spans="1:13" ht="15.9" customHeight="1" x14ac:dyDescent="0.3">
      <c r="A30" s="20" t="s">
        <v>65</v>
      </c>
      <c r="B30" s="21">
        <v>25</v>
      </c>
      <c r="C30" s="22">
        <v>44368</v>
      </c>
      <c r="D30" s="85">
        <f>SUM(weekly_deaths_by_location[[#This Row],[Care Home
all causes]:[Other institution
all causes]])</f>
        <v>1055</v>
      </c>
      <c r="E30" s="25">
        <v>207</v>
      </c>
      <c r="F30" s="25">
        <v>379</v>
      </c>
      <c r="G30" s="25">
        <v>466</v>
      </c>
      <c r="H30" s="25">
        <v>3</v>
      </c>
      <c r="I30" s="25">
        <f>SUM(weekly_deaths_by_location[[#This Row],[Care Home
COVID-19 mentioned]:[Other institution
COVID-19 mentioned]])</f>
        <v>17</v>
      </c>
      <c r="J30" s="25">
        <v>0</v>
      </c>
      <c r="K30" s="25">
        <v>3</v>
      </c>
      <c r="L30" s="25">
        <v>14</v>
      </c>
      <c r="M30" s="25">
        <v>0</v>
      </c>
    </row>
    <row r="31" spans="1:13" ht="15.9" customHeight="1" x14ac:dyDescent="0.3">
      <c r="A31" s="20" t="s">
        <v>65</v>
      </c>
      <c r="B31" s="21">
        <v>26</v>
      </c>
      <c r="C31" s="22">
        <v>44375</v>
      </c>
      <c r="D31" s="84">
        <f>SUM(weekly_deaths_by_location[[#This Row],[Care Home
all causes]:[Other institution
all causes]])</f>
        <v>1095</v>
      </c>
      <c r="E31" s="25">
        <v>217</v>
      </c>
      <c r="F31" s="25">
        <v>392</v>
      </c>
      <c r="G31" s="25">
        <v>483</v>
      </c>
      <c r="H31" s="25">
        <v>3</v>
      </c>
      <c r="I31" s="25">
        <f>SUM(weekly_deaths_by_location[[#This Row],[Care Home
COVID-19 mentioned]:[Other institution
COVID-19 mentioned]])</f>
        <v>22</v>
      </c>
      <c r="J31" s="25">
        <v>4</v>
      </c>
      <c r="K31" s="25">
        <v>2</v>
      </c>
      <c r="L31" s="25">
        <v>16</v>
      </c>
      <c r="M31" s="25">
        <v>0</v>
      </c>
    </row>
    <row r="32" spans="1:13" ht="15.9" customHeight="1" x14ac:dyDescent="0.3">
      <c r="A32" s="20" t="s">
        <v>65</v>
      </c>
      <c r="B32" s="21">
        <v>27</v>
      </c>
      <c r="C32" s="22">
        <v>44382</v>
      </c>
      <c r="D32" s="85">
        <f>SUM(weekly_deaths_by_location[[#This Row],[Care Home
all causes]:[Other institution
all causes]])</f>
        <v>1087</v>
      </c>
      <c r="E32" s="25">
        <v>216</v>
      </c>
      <c r="F32" s="25">
        <v>364</v>
      </c>
      <c r="G32" s="25">
        <v>502</v>
      </c>
      <c r="H32" s="25">
        <v>5</v>
      </c>
      <c r="I32" s="25">
        <f>SUM(weekly_deaths_by_location[[#This Row],[Care Home
COVID-19 mentioned]:[Other institution
COVID-19 mentioned]])</f>
        <v>31</v>
      </c>
      <c r="J32" s="25">
        <v>2</v>
      </c>
      <c r="K32" s="25">
        <v>3</v>
      </c>
      <c r="L32" s="25">
        <v>26</v>
      </c>
      <c r="M32" s="25">
        <v>0</v>
      </c>
    </row>
    <row r="33" spans="1:13" ht="15.9" customHeight="1" x14ac:dyDescent="0.3">
      <c r="A33" s="20" t="s">
        <v>65</v>
      </c>
      <c r="B33" s="21">
        <v>28</v>
      </c>
      <c r="C33" s="22">
        <v>44389</v>
      </c>
      <c r="D33" s="85">
        <f>SUM(weekly_deaths_by_location[[#This Row],[Care Home
all causes]:[Other institution
all causes]])</f>
        <v>1127</v>
      </c>
      <c r="E33" s="25">
        <v>225</v>
      </c>
      <c r="F33" s="25">
        <v>380</v>
      </c>
      <c r="G33" s="25">
        <v>515</v>
      </c>
      <c r="H33" s="25">
        <v>7</v>
      </c>
      <c r="I33" s="25">
        <f>SUM(weekly_deaths_by_location[[#This Row],[Care Home
COVID-19 mentioned]:[Other institution
COVID-19 mentioned]])</f>
        <v>48</v>
      </c>
      <c r="J33" s="25">
        <v>4</v>
      </c>
      <c r="K33" s="25">
        <v>5</v>
      </c>
      <c r="L33" s="25">
        <v>38</v>
      </c>
      <c r="M33" s="25">
        <v>1</v>
      </c>
    </row>
    <row r="34" spans="1:13" ht="15.9" customHeight="1" x14ac:dyDescent="0.3">
      <c r="A34" s="20" t="s">
        <v>65</v>
      </c>
      <c r="B34" s="21">
        <v>29</v>
      </c>
      <c r="C34" s="22">
        <v>44396</v>
      </c>
      <c r="D34" s="84">
        <f>SUM(weekly_deaths_by_location[[#This Row],[Care Home
all causes]:[Other institution
all causes]])</f>
        <v>1126</v>
      </c>
      <c r="E34" s="25">
        <v>251</v>
      </c>
      <c r="F34" s="25">
        <v>376</v>
      </c>
      <c r="G34" s="25">
        <v>493</v>
      </c>
      <c r="H34" s="25">
        <v>6</v>
      </c>
      <c r="I34" s="25">
        <f>SUM(weekly_deaths_by_location[[#This Row],[Care Home
COVID-19 mentioned]:[Other institution
COVID-19 mentioned]])</f>
        <v>55</v>
      </c>
      <c r="J34" s="25">
        <v>5</v>
      </c>
      <c r="K34" s="25">
        <v>8</v>
      </c>
      <c r="L34" s="25">
        <v>42</v>
      </c>
      <c r="M34" s="25">
        <v>0</v>
      </c>
    </row>
    <row r="35" spans="1:13" ht="15.9" customHeight="1" x14ac:dyDescent="0.3">
      <c r="A35" s="20" t="s">
        <v>65</v>
      </c>
      <c r="B35" s="21">
        <v>30</v>
      </c>
      <c r="C35" s="22">
        <v>44403</v>
      </c>
      <c r="D35" s="84">
        <f>SUM(weekly_deaths_by_location[[#This Row],[Care Home
all causes]:[Other institution
all causes]])</f>
        <v>1155</v>
      </c>
      <c r="E35" s="25">
        <v>204</v>
      </c>
      <c r="F35" s="25">
        <v>389</v>
      </c>
      <c r="G35" s="25">
        <v>557</v>
      </c>
      <c r="H35" s="25">
        <v>5</v>
      </c>
      <c r="I35" s="25">
        <f>SUM(weekly_deaths_by_location[[#This Row],[Care Home
COVID-19 mentioned]:[Other institution
COVID-19 mentioned]])</f>
        <v>46</v>
      </c>
      <c r="J35" s="25">
        <v>2</v>
      </c>
      <c r="K35" s="25">
        <v>6</v>
      </c>
      <c r="L35" s="25">
        <v>38</v>
      </c>
      <c r="M35" s="25">
        <v>0</v>
      </c>
    </row>
    <row r="36" spans="1:13" ht="15.9" customHeight="1" x14ac:dyDescent="0.3">
      <c r="A36" s="20" t="s">
        <v>65</v>
      </c>
      <c r="B36" s="21">
        <v>31</v>
      </c>
      <c r="C36" s="22">
        <v>44410</v>
      </c>
      <c r="D36" s="85">
        <f>SUM(weekly_deaths_by_location[[#This Row],[Care Home
all causes]:[Other institution
all causes]])</f>
        <v>1073</v>
      </c>
      <c r="E36" s="25">
        <v>186</v>
      </c>
      <c r="F36" s="25">
        <v>372</v>
      </c>
      <c r="G36" s="25">
        <v>506</v>
      </c>
      <c r="H36" s="25">
        <v>9</v>
      </c>
      <c r="I36" s="25">
        <f>SUM(weekly_deaths_by_location[[#This Row],[Care Home
COVID-19 mentioned]:[Other institution
COVID-19 mentioned]])</f>
        <v>55</v>
      </c>
      <c r="J36" s="25">
        <v>4</v>
      </c>
      <c r="K36" s="25">
        <v>7</v>
      </c>
      <c r="L36" s="25">
        <v>44</v>
      </c>
      <c r="M36" s="25">
        <v>0</v>
      </c>
    </row>
    <row r="37" spans="1:13" ht="15.9" customHeight="1" x14ac:dyDescent="0.3">
      <c r="A37" s="20" t="s">
        <v>65</v>
      </c>
      <c r="B37" s="21">
        <v>32</v>
      </c>
      <c r="C37" s="22">
        <v>44417</v>
      </c>
      <c r="D37" s="85">
        <f>SUM(weekly_deaths_by_location[[#This Row],[Care Home
all causes]:[Other institution
all causes]])</f>
        <v>1099</v>
      </c>
      <c r="E37" s="25">
        <v>214</v>
      </c>
      <c r="F37" s="25">
        <v>386</v>
      </c>
      <c r="G37" s="25">
        <v>493</v>
      </c>
      <c r="H37" s="25">
        <v>6</v>
      </c>
      <c r="I37" s="25">
        <f>SUM(weekly_deaths_by_location[[#This Row],[Care Home
COVID-19 mentioned]:[Other institution
COVID-19 mentioned]])</f>
        <v>40</v>
      </c>
      <c r="J37" s="25">
        <v>7</v>
      </c>
      <c r="K37" s="25">
        <v>2</v>
      </c>
      <c r="L37" s="25">
        <v>31</v>
      </c>
      <c r="M37" s="25">
        <v>0</v>
      </c>
    </row>
    <row r="38" spans="1:13" ht="15.9" customHeight="1" x14ac:dyDescent="0.3">
      <c r="A38" s="20" t="s">
        <v>65</v>
      </c>
      <c r="B38" s="21">
        <v>33</v>
      </c>
      <c r="C38" s="22">
        <v>44424</v>
      </c>
      <c r="D38" s="85">
        <f>SUM(weekly_deaths_by_location[[#This Row],[Care Home
all causes]:[Other institution
all causes]])</f>
        <v>1171</v>
      </c>
      <c r="E38" s="25">
        <v>229</v>
      </c>
      <c r="F38" s="25">
        <v>386</v>
      </c>
      <c r="G38" s="25">
        <v>552</v>
      </c>
      <c r="H38" s="25">
        <v>4</v>
      </c>
      <c r="I38" s="25">
        <f>SUM(weekly_deaths_by_location[[#This Row],[Care Home
COVID-19 mentioned]:[Other institution
COVID-19 mentioned]])</f>
        <v>43</v>
      </c>
      <c r="J38" s="25">
        <v>4</v>
      </c>
      <c r="K38" s="25">
        <v>3</v>
      </c>
      <c r="L38" s="25">
        <v>36</v>
      </c>
      <c r="M38" s="25">
        <v>0</v>
      </c>
    </row>
    <row r="39" spans="1:13" ht="15.9" customHeight="1" x14ac:dyDescent="0.3">
      <c r="A39" s="20" t="s">
        <v>65</v>
      </c>
      <c r="B39" s="21">
        <v>34</v>
      </c>
      <c r="C39" s="22">
        <v>44431</v>
      </c>
      <c r="D39" s="85">
        <f>SUM(weekly_deaths_by_location[[#This Row],[Care Home
all causes]:[Other institution
all causes]])</f>
        <v>1129</v>
      </c>
      <c r="E39" s="25">
        <v>222</v>
      </c>
      <c r="F39" s="25">
        <v>392</v>
      </c>
      <c r="G39" s="25">
        <v>514</v>
      </c>
      <c r="H39" s="25">
        <v>1</v>
      </c>
      <c r="I39" s="25">
        <f>SUM(weekly_deaths_by_location[[#This Row],[Care Home
COVID-19 mentioned]:[Other institution
COVID-19 mentioned]])</f>
        <v>50</v>
      </c>
      <c r="J39" s="25">
        <v>7</v>
      </c>
      <c r="K39" s="25">
        <v>7</v>
      </c>
      <c r="L39" s="25">
        <v>36</v>
      </c>
      <c r="M39" s="25">
        <v>0</v>
      </c>
    </row>
    <row r="40" spans="1:13" ht="15.9" customHeight="1" x14ac:dyDescent="0.3">
      <c r="A40" s="20" t="s">
        <v>65</v>
      </c>
      <c r="B40" s="21">
        <v>35</v>
      </c>
      <c r="C40" s="22">
        <v>44438</v>
      </c>
      <c r="D40" s="85">
        <f>SUM(weekly_deaths_by_location[[#This Row],[Care Home
all causes]:[Other institution
all causes]])</f>
        <v>1180</v>
      </c>
      <c r="E40" s="25">
        <v>237</v>
      </c>
      <c r="F40" s="25">
        <v>424</v>
      </c>
      <c r="G40" s="25">
        <v>513</v>
      </c>
      <c r="H40" s="25">
        <v>6</v>
      </c>
      <c r="I40" s="25">
        <f>SUM(weekly_deaths_by_location[[#This Row],[Care Home
COVID-19 mentioned]:[Other institution
COVID-19 mentioned]])</f>
        <v>60</v>
      </c>
      <c r="J40" s="25">
        <v>8</v>
      </c>
      <c r="K40" s="25">
        <v>9</v>
      </c>
      <c r="L40" s="25">
        <v>42</v>
      </c>
      <c r="M40" s="25">
        <v>1</v>
      </c>
    </row>
    <row r="41" spans="1:13" ht="15.9" customHeight="1" x14ac:dyDescent="0.3">
      <c r="A41" s="20" t="s">
        <v>65</v>
      </c>
      <c r="B41" s="21">
        <v>36</v>
      </c>
      <c r="C41" s="22">
        <v>44445</v>
      </c>
      <c r="D41" s="85">
        <f>SUM(weekly_deaths_by_location[[#This Row],[Care Home
all causes]:[Other institution
all causes]])</f>
        <v>1130</v>
      </c>
      <c r="E41" s="25">
        <v>248</v>
      </c>
      <c r="F41" s="25">
        <v>328</v>
      </c>
      <c r="G41" s="25">
        <v>546</v>
      </c>
      <c r="H41" s="25">
        <v>8</v>
      </c>
      <c r="I41" s="25">
        <f>SUM(weekly_deaths_by_location[[#This Row],[Care Home
COVID-19 mentioned]:[Other institution
COVID-19 mentioned]])</f>
        <v>80</v>
      </c>
      <c r="J41" s="25">
        <v>7</v>
      </c>
      <c r="K41" s="25">
        <v>9</v>
      </c>
      <c r="L41" s="25">
        <v>64</v>
      </c>
      <c r="M41" s="25">
        <v>0</v>
      </c>
    </row>
    <row r="42" spans="1:13" ht="15.9" customHeight="1" x14ac:dyDescent="0.3">
      <c r="A42" s="20" t="s">
        <v>65</v>
      </c>
      <c r="B42" s="21">
        <v>37</v>
      </c>
      <c r="C42" s="22">
        <v>44452</v>
      </c>
      <c r="D42" s="85">
        <f>SUM(weekly_deaths_by_location[[#This Row],[Care Home
all causes]:[Other institution
all causes]])</f>
        <v>1259</v>
      </c>
      <c r="E42" s="25">
        <v>244</v>
      </c>
      <c r="F42" s="25">
        <v>405</v>
      </c>
      <c r="G42" s="25">
        <v>601</v>
      </c>
      <c r="H42" s="25">
        <v>9</v>
      </c>
      <c r="I42" s="25">
        <f>SUM(weekly_deaths_by_location[[#This Row],[Care Home
COVID-19 mentioned]:[Other institution
COVID-19 mentioned]])</f>
        <v>136</v>
      </c>
      <c r="J42" s="25">
        <v>16</v>
      </c>
      <c r="K42" s="25">
        <v>10</v>
      </c>
      <c r="L42" s="25">
        <v>109</v>
      </c>
      <c r="M42" s="25">
        <v>1</v>
      </c>
    </row>
    <row r="43" spans="1:13" ht="15.9" customHeight="1" x14ac:dyDescent="0.3">
      <c r="A43" s="20" t="s">
        <v>65</v>
      </c>
      <c r="B43" s="21">
        <v>38</v>
      </c>
      <c r="C43" s="22">
        <v>44459</v>
      </c>
      <c r="D43" s="86">
        <f>SUM(weekly_deaths_by_location[[#This Row],[Care Home
all causes]:[Other institution
all causes]])</f>
        <v>1228</v>
      </c>
      <c r="E43" s="25">
        <v>240</v>
      </c>
      <c r="F43" s="25">
        <v>401</v>
      </c>
      <c r="G43" s="25">
        <v>581</v>
      </c>
      <c r="H43" s="25">
        <v>6</v>
      </c>
      <c r="I43" s="25">
        <f>SUM(weekly_deaths_by_location[[#This Row],[Care Home
COVID-19 mentioned]:[Other institution
COVID-19 mentioned]])</f>
        <v>168</v>
      </c>
      <c r="J43" s="25">
        <v>22</v>
      </c>
      <c r="K43" s="25">
        <v>21</v>
      </c>
      <c r="L43" s="25">
        <v>125</v>
      </c>
      <c r="M43" s="25">
        <v>0</v>
      </c>
    </row>
    <row r="44" spans="1:13" ht="15.9" customHeight="1" x14ac:dyDescent="0.3">
      <c r="A44" s="20" t="s">
        <v>65</v>
      </c>
      <c r="B44" s="21">
        <v>39</v>
      </c>
      <c r="C44" s="22">
        <v>44466</v>
      </c>
      <c r="D44" s="85">
        <f>SUM(weekly_deaths_by_location[[#This Row],[Care Home
all causes]:[Other institution
all causes]])</f>
        <v>1255</v>
      </c>
      <c r="E44" s="25">
        <v>259</v>
      </c>
      <c r="F44" s="25">
        <v>381</v>
      </c>
      <c r="G44" s="25">
        <v>609</v>
      </c>
      <c r="H44" s="25">
        <v>6</v>
      </c>
      <c r="I44" s="25">
        <f>SUM(weekly_deaths_by_location[[#This Row],[Care Home
COVID-19 mentioned]:[Other institution
COVID-19 mentioned]])</f>
        <v>144</v>
      </c>
      <c r="J44" s="25">
        <v>25</v>
      </c>
      <c r="K44" s="25">
        <v>10</v>
      </c>
      <c r="L44" s="25">
        <v>109</v>
      </c>
      <c r="M44" s="25">
        <v>0</v>
      </c>
    </row>
    <row r="45" spans="1:13" ht="15.9" customHeight="1" x14ac:dyDescent="0.3">
      <c r="A45" s="20" t="s">
        <v>65</v>
      </c>
      <c r="B45" s="21">
        <v>40</v>
      </c>
      <c r="C45" s="22">
        <v>44473</v>
      </c>
      <c r="D45" s="85">
        <f>SUM(weekly_deaths_by_location[[#This Row],[Care Home
all causes]:[Other institution
all causes]])</f>
        <v>1368</v>
      </c>
      <c r="E45" s="25">
        <v>296</v>
      </c>
      <c r="F45" s="25">
        <v>436</v>
      </c>
      <c r="G45" s="25">
        <v>630</v>
      </c>
      <c r="H45" s="25">
        <v>6</v>
      </c>
      <c r="I45" s="25">
        <f>SUM(weekly_deaths_by_location[[#This Row],[Care Home
COVID-19 mentioned]:[Other institution
COVID-19 mentioned]])</f>
        <v>133</v>
      </c>
      <c r="J45" s="25">
        <v>21</v>
      </c>
      <c r="K45" s="25">
        <v>11</v>
      </c>
      <c r="L45" s="25">
        <v>101</v>
      </c>
      <c r="M45" s="25">
        <v>0</v>
      </c>
    </row>
    <row r="46" spans="1:13" ht="15.9" customHeight="1" x14ac:dyDescent="0.3">
      <c r="A46" s="20" t="s">
        <v>65</v>
      </c>
      <c r="B46" s="21">
        <v>41</v>
      </c>
      <c r="C46" s="22">
        <v>44480</v>
      </c>
      <c r="D46" s="85">
        <f>SUM(weekly_deaths_by_location[[#This Row],[Care Home
all causes]:[Other institution
all causes]])</f>
        <v>1345</v>
      </c>
      <c r="E46" s="25">
        <v>271</v>
      </c>
      <c r="F46" s="25">
        <v>409</v>
      </c>
      <c r="G46" s="25">
        <v>655</v>
      </c>
      <c r="H46" s="25">
        <v>10</v>
      </c>
      <c r="I46" s="25">
        <f>SUM(weekly_deaths_by_location[[#This Row],[Care Home
COVID-19 mentioned]:[Other institution
COVID-19 mentioned]])</f>
        <v>141</v>
      </c>
      <c r="J46" s="25">
        <v>20</v>
      </c>
      <c r="K46" s="25">
        <v>12</v>
      </c>
      <c r="L46" s="25">
        <v>108</v>
      </c>
      <c r="M46" s="25">
        <v>1</v>
      </c>
    </row>
    <row r="47" spans="1:13" ht="15.9" customHeight="1" x14ac:dyDescent="0.3">
      <c r="A47" s="20" t="s">
        <v>65</v>
      </c>
      <c r="B47" s="21">
        <v>42</v>
      </c>
      <c r="C47" s="22">
        <v>44487</v>
      </c>
      <c r="D47" s="85">
        <f>SUM(weekly_deaths_by_location[[#This Row],[Care Home
all causes]:[Other institution
all causes]])</f>
        <v>1323</v>
      </c>
      <c r="E47" s="25">
        <v>267</v>
      </c>
      <c r="F47" s="25">
        <v>396</v>
      </c>
      <c r="G47" s="25">
        <v>654</v>
      </c>
      <c r="H47" s="25">
        <v>6</v>
      </c>
      <c r="I47" s="25">
        <f>SUM(weekly_deaths_by_location[[#This Row],[Care Home
COVID-19 mentioned]:[Other institution
COVID-19 mentioned]])</f>
        <v>131</v>
      </c>
      <c r="J47" s="25">
        <v>15</v>
      </c>
      <c r="K47" s="25">
        <v>8</v>
      </c>
      <c r="L47" s="25">
        <v>108</v>
      </c>
      <c r="M47" s="25">
        <v>0</v>
      </c>
    </row>
    <row r="48" spans="1:13" ht="15.9" customHeight="1" x14ac:dyDescent="0.3">
      <c r="A48" s="20" t="s">
        <v>65</v>
      </c>
      <c r="B48" s="21">
        <v>43</v>
      </c>
      <c r="C48" s="22">
        <v>44494</v>
      </c>
      <c r="D48" s="85">
        <f>SUM(weekly_deaths_by_location[[#This Row],[Care Home
all causes]:[Other institution
all causes]])</f>
        <v>1342</v>
      </c>
      <c r="E48" s="25">
        <v>266</v>
      </c>
      <c r="F48" s="25">
        <v>423</v>
      </c>
      <c r="G48" s="25">
        <v>647</v>
      </c>
      <c r="H48" s="25">
        <v>6</v>
      </c>
      <c r="I48" s="25">
        <f>SUM(weekly_deaths_by_location[[#This Row],[Care Home
COVID-19 mentioned]:[Other institution
COVID-19 mentioned]])</f>
        <v>135</v>
      </c>
      <c r="J48" s="25">
        <v>21</v>
      </c>
      <c r="K48" s="25">
        <v>10</v>
      </c>
      <c r="L48" s="25">
        <v>104</v>
      </c>
      <c r="M48" s="25">
        <v>0</v>
      </c>
    </row>
    <row r="49" spans="1:13" ht="15.9" customHeight="1" x14ac:dyDescent="0.3">
      <c r="A49" s="20" t="s">
        <v>65</v>
      </c>
      <c r="B49" s="21">
        <v>44</v>
      </c>
      <c r="C49" s="22">
        <v>44501</v>
      </c>
      <c r="D49" s="86">
        <f>SUM(weekly_deaths_by_location[[#This Row],[Care Home
all causes]:[Other institution
all causes]])</f>
        <v>1298</v>
      </c>
      <c r="E49" s="31">
        <v>239</v>
      </c>
      <c r="F49" s="31">
        <v>404</v>
      </c>
      <c r="G49" s="31">
        <v>648</v>
      </c>
      <c r="H49" s="31">
        <v>7</v>
      </c>
      <c r="I49" s="31">
        <f>SUM(weekly_deaths_by_location[[#This Row],[Care Home
COVID-19 mentioned]:[Other institution
COVID-19 mentioned]])</f>
        <v>145</v>
      </c>
      <c r="J49" s="31">
        <v>10</v>
      </c>
      <c r="K49" s="31">
        <v>17</v>
      </c>
      <c r="L49" s="31">
        <v>117</v>
      </c>
      <c r="M49" s="31">
        <v>1</v>
      </c>
    </row>
    <row r="50" spans="1:13" ht="15.9" customHeight="1" x14ac:dyDescent="0.3">
      <c r="A50" s="20" t="s">
        <v>65</v>
      </c>
      <c r="B50" s="21">
        <v>45</v>
      </c>
      <c r="C50" s="22">
        <v>44508</v>
      </c>
      <c r="D50" s="85">
        <f>SUM(weekly_deaths_by_location[[#This Row],[Care Home
all causes]:[Other institution
all causes]])</f>
        <v>1338</v>
      </c>
      <c r="E50" s="25">
        <v>265</v>
      </c>
      <c r="F50" s="25">
        <v>408</v>
      </c>
      <c r="G50" s="25">
        <v>657</v>
      </c>
      <c r="H50" s="25">
        <v>8</v>
      </c>
      <c r="I50" s="25">
        <f>SUM(weekly_deaths_by_location[[#This Row],[Care Home
COVID-19 mentioned]:[Other institution
COVID-19 mentioned]])</f>
        <v>121</v>
      </c>
      <c r="J50" s="25">
        <v>4</v>
      </c>
      <c r="K50" s="25">
        <v>15</v>
      </c>
      <c r="L50" s="25">
        <v>102</v>
      </c>
      <c r="M50" s="25">
        <v>0</v>
      </c>
    </row>
    <row r="51" spans="1:13" ht="15.9" customHeight="1" x14ac:dyDescent="0.3">
      <c r="A51" s="20" t="s">
        <v>65</v>
      </c>
      <c r="B51" s="21">
        <v>46</v>
      </c>
      <c r="C51" s="22">
        <v>44515</v>
      </c>
      <c r="D51" s="84">
        <f>SUM(weekly_deaths_by_location[[#This Row],[Care Home
all causes]:[Other institution
all causes]])</f>
        <v>1277</v>
      </c>
      <c r="E51" s="25">
        <v>252</v>
      </c>
      <c r="F51" s="25">
        <v>408</v>
      </c>
      <c r="G51" s="25">
        <v>605</v>
      </c>
      <c r="H51" s="25">
        <v>12</v>
      </c>
      <c r="I51" s="25">
        <f>SUM(weekly_deaths_by_location[[#This Row],[Care Home
COVID-19 mentioned]:[Other institution
COVID-19 mentioned]])</f>
        <v>97</v>
      </c>
      <c r="J51" s="25">
        <v>10</v>
      </c>
      <c r="K51" s="25">
        <v>14</v>
      </c>
      <c r="L51" s="25">
        <v>72</v>
      </c>
      <c r="M51" s="25">
        <v>1</v>
      </c>
    </row>
    <row r="52" spans="1:13" ht="15.9" customHeight="1" x14ac:dyDescent="0.3">
      <c r="A52" s="20" t="s">
        <v>65</v>
      </c>
      <c r="B52" s="21">
        <v>47</v>
      </c>
      <c r="C52" s="22">
        <v>44522</v>
      </c>
      <c r="D52" s="86">
        <f>SUM(weekly_deaths_by_location[[#This Row],[Care Home
all causes]:[Other institution
all causes]])</f>
        <v>1286</v>
      </c>
      <c r="E52" s="31">
        <v>262</v>
      </c>
      <c r="F52" s="31">
        <v>379</v>
      </c>
      <c r="G52" s="31">
        <v>640</v>
      </c>
      <c r="H52" s="31">
        <v>5</v>
      </c>
      <c r="I52" s="31">
        <f>SUM(weekly_deaths_by_location[[#This Row],[Care Home
COVID-19 mentioned]:[Other institution
COVID-19 mentioned]])</f>
        <v>99</v>
      </c>
      <c r="J52" s="31">
        <v>7</v>
      </c>
      <c r="K52" s="31">
        <v>10</v>
      </c>
      <c r="L52" s="31">
        <v>82</v>
      </c>
      <c r="M52" s="31">
        <v>0</v>
      </c>
    </row>
    <row r="53" spans="1:13" ht="15.9" customHeight="1" x14ac:dyDescent="0.3">
      <c r="A53" s="20" t="s">
        <v>65</v>
      </c>
      <c r="B53" s="21">
        <v>48</v>
      </c>
      <c r="C53" s="22">
        <v>44529</v>
      </c>
      <c r="D53" s="86">
        <f>SUM(weekly_deaths_by_location[[#This Row],[Care Home
all causes]:[Other institution
all causes]])</f>
        <v>1333</v>
      </c>
      <c r="E53" s="81">
        <v>267</v>
      </c>
      <c r="F53" s="81">
        <v>437</v>
      </c>
      <c r="G53" s="81">
        <v>622</v>
      </c>
      <c r="H53" s="81">
        <v>7</v>
      </c>
      <c r="I53" s="81">
        <f>SUM(weekly_deaths_by_location[[#This Row],[Care Home
COVID-19 mentioned]:[Other institution
COVID-19 mentioned]])</f>
        <v>91</v>
      </c>
      <c r="J53" s="81">
        <v>4</v>
      </c>
      <c r="K53" s="81">
        <v>10</v>
      </c>
      <c r="L53" s="81">
        <v>77</v>
      </c>
      <c r="M53" s="81">
        <v>0</v>
      </c>
    </row>
    <row r="54" spans="1:13" ht="15.9" customHeight="1" x14ac:dyDescent="0.3">
      <c r="A54" s="20" t="s">
        <v>65</v>
      </c>
      <c r="B54" s="21">
        <v>49</v>
      </c>
      <c r="C54" s="22">
        <v>44536</v>
      </c>
      <c r="D54" s="86">
        <f>SUM(weekly_deaths_by_location[[#This Row],[Care Home
all causes]:[Other institution
all causes]])</f>
        <v>1326</v>
      </c>
      <c r="E54" s="81">
        <v>272</v>
      </c>
      <c r="F54" s="81">
        <v>428</v>
      </c>
      <c r="G54" s="81">
        <v>614</v>
      </c>
      <c r="H54" s="81">
        <v>12</v>
      </c>
      <c r="I54" s="81">
        <f>SUM(weekly_deaths_by_location[[#This Row],[Care Home
COVID-19 mentioned]:[Other institution
COVID-19 mentioned]])</f>
        <v>86</v>
      </c>
      <c r="J54" s="81">
        <v>11</v>
      </c>
      <c r="K54" s="81">
        <v>10</v>
      </c>
      <c r="L54" s="81">
        <v>65</v>
      </c>
      <c r="M54" s="81">
        <v>0</v>
      </c>
    </row>
    <row r="55" spans="1:13" ht="15.9" customHeight="1" x14ac:dyDescent="0.3">
      <c r="A55" s="20" t="s">
        <v>65</v>
      </c>
      <c r="B55" s="21">
        <v>50</v>
      </c>
      <c r="C55" s="22">
        <v>44543</v>
      </c>
      <c r="D55" s="86">
        <f>SUM(weekly_deaths_by_location[[#This Row],[Care Home
all causes]:[Other institution
all causes]])</f>
        <v>1359</v>
      </c>
      <c r="E55" s="81">
        <v>263</v>
      </c>
      <c r="F55" s="81">
        <v>430</v>
      </c>
      <c r="G55" s="81">
        <v>658</v>
      </c>
      <c r="H55" s="81">
        <v>8</v>
      </c>
      <c r="I55" s="81">
        <f>SUM(weekly_deaths_by_location[[#This Row],[Care Home
COVID-19 mentioned]:[Other institution
COVID-19 mentioned]])</f>
        <v>73</v>
      </c>
      <c r="J55" s="81">
        <v>7</v>
      </c>
      <c r="K55" s="81">
        <v>14</v>
      </c>
      <c r="L55" s="81">
        <v>52</v>
      </c>
      <c r="M55" s="81">
        <v>0</v>
      </c>
    </row>
    <row r="56" spans="1:13" ht="15.9" customHeight="1" x14ac:dyDescent="0.3">
      <c r="A56" s="20" t="s">
        <v>65</v>
      </c>
      <c r="B56" s="21">
        <v>51</v>
      </c>
      <c r="C56" s="22">
        <v>44550</v>
      </c>
      <c r="D56" s="86">
        <f>SUM(weekly_deaths_by_location[[#This Row],[Care Home
all causes]:[Other institution
all causes]])</f>
        <v>1337</v>
      </c>
      <c r="E56" s="81">
        <v>275</v>
      </c>
      <c r="F56" s="81">
        <v>410</v>
      </c>
      <c r="G56" s="81">
        <v>647</v>
      </c>
      <c r="H56" s="81">
        <v>5</v>
      </c>
      <c r="I56" s="81">
        <f>SUM(weekly_deaths_by_location[[#This Row],[Care Home
COVID-19 mentioned]:[Other institution
COVID-19 mentioned]])</f>
        <v>55</v>
      </c>
      <c r="J56" s="81">
        <v>7</v>
      </c>
      <c r="K56" s="81">
        <v>6</v>
      </c>
      <c r="L56" s="81">
        <v>42</v>
      </c>
      <c r="M56" s="81">
        <v>0</v>
      </c>
    </row>
    <row r="57" spans="1:13" ht="15.9" customHeight="1" x14ac:dyDescent="0.3">
      <c r="A57" s="20" t="s">
        <v>65</v>
      </c>
      <c r="B57" s="21">
        <v>52</v>
      </c>
      <c r="C57" s="22">
        <v>44557</v>
      </c>
      <c r="D57" s="86">
        <f>SUM(weekly_deaths_by_location[[#This Row],[Care Home
all causes]:[Other institution
all causes]])</f>
        <v>1085</v>
      </c>
      <c r="E57" s="81">
        <v>259</v>
      </c>
      <c r="F57" s="81">
        <v>317</v>
      </c>
      <c r="G57" s="81">
        <v>507</v>
      </c>
      <c r="H57" s="81">
        <v>2</v>
      </c>
      <c r="I57" s="81">
        <f>SUM(weekly_deaths_by_location[[#This Row],[Care Home
COVID-19 mentioned]:[Other institution
COVID-19 mentioned]])</f>
        <v>47</v>
      </c>
      <c r="J57" s="81">
        <v>7</v>
      </c>
      <c r="K57" s="81">
        <v>10</v>
      </c>
      <c r="L57" s="81">
        <v>30</v>
      </c>
      <c r="M57" s="81">
        <v>0</v>
      </c>
    </row>
    <row r="58" spans="1:13" ht="15.9" customHeight="1" x14ac:dyDescent="0.3">
      <c r="A58" s="16" t="s">
        <v>66</v>
      </c>
      <c r="B58" s="21">
        <v>1</v>
      </c>
      <c r="C58" s="22">
        <v>44564</v>
      </c>
      <c r="D58" s="86">
        <v>1231</v>
      </c>
      <c r="E58" s="81">
        <v>276</v>
      </c>
      <c r="F58" s="81">
        <v>395</v>
      </c>
      <c r="G58" s="81">
        <v>552</v>
      </c>
      <c r="H58" s="81">
        <v>8</v>
      </c>
      <c r="I58" s="81">
        <v>72</v>
      </c>
      <c r="J58" s="81">
        <v>18</v>
      </c>
      <c r="K58" s="81">
        <v>5</v>
      </c>
      <c r="L58" s="81">
        <v>49</v>
      </c>
      <c r="M58" s="81">
        <v>0</v>
      </c>
    </row>
    <row r="59" spans="1:13" ht="15.9" customHeight="1" x14ac:dyDescent="0.3">
      <c r="A59" s="16" t="s">
        <v>66</v>
      </c>
      <c r="B59" s="21">
        <v>2</v>
      </c>
      <c r="C59" s="22">
        <v>44571</v>
      </c>
      <c r="D59" s="86">
        <v>1517</v>
      </c>
      <c r="E59" s="81">
        <v>312</v>
      </c>
      <c r="F59" s="81">
        <v>503</v>
      </c>
      <c r="G59" s="81">
        <v>694</v>
      </c>
      <c r="H59" s="81">
        <v>8</v>
      </c>
      <c r="I59" s="81">
        <v>136</v>
      </c>
      <c r="J59" s="81">
        <v>45</v>
      </c>
      <c r="K59" s="81">
        <v>9</v>
      </c>
      <c r="L59" s="81">
        <v>82</v>
      </c>
      <c r="M59" s="81">
        <v>0</v>
      </c>
    </row>
    <row r="60" spans="1:13" ht="15.9" customHeight="1" x14ac:dyDescent="0.3">
      <c r="A60" s="16" t="s">
        <v>66</v>
      </c>
      <c r="B60" s="21">
        <v>3</v>
      </c>
      <c r="C60" s="22">
        <v>44578</v>
      </c>
      <c r="D60" s="86">
        <v>1347</v>
      </c>
      <c r="E60" s="81">
        <v>271</v>
      </c>
      <c r="F60" s="81">
        <v>425</v>
      </c>
      <c r="G60" s="81">
        <v>639</v>
      </c>
      <c r="H60" s="81">
        <v>12</v>
      </c>
      <c r="I60" s="81">
        <v>146</v>
      </c>
      <c r="J60" s="81">
        <v>44</v>
      </c>
      <c r="K60" s="81">
        <v>9</v>
      </c>
      <c r="L60" s="81">
        <v>91</v>
      </c>
      <c r="M60" s="81">
        <v>2</v>
      </c>
    </row>
    <row r="61" spans="1:13" ht="15.9" customHeight="1" x14ac:dyDescent="0.3">
      <c r="A61" s="16" t="s">
        <v>66</v>
      </c>
      <c r="B61" s="21">
        <v>4</v>
      </c>
      <c r="C61" s="22">
        <v>44585</v>
      </c>
      <c r="D61" s="86">
        <v>1261</v>
      </c>
      <c r="E61" s="81">
        <v>288</v>
      </c>
      <c r="F61" s="81">
        <v>413</v>
      </c>
      <c r="G61" s="81">
        <v>549</v>
      </c>
      <c r="H61" s="81">
        <v>11</v>
      </c>
      <c r="I61" s="81">
        <v>122</v>
      </c>
      <c r="J61" s="81">
        <v>36</v>
      </c>
      <c r="K61" s="81">
        <v>10</v>
      </c>
      <c r="L61" s="81">
        <v>75</v>
      </c>
      <c r="M61" s="81">
        <v>1</v>
      </c>
    </row>
    <row r="62" spans="1:13" ht="15.9" customHeight="1" x14ac:dyDescent="0.3">
      <c r="A62" s="16" t="s">
        <v>66</v>
      </c>
      <c r="B62" s="21">
        <v>5</v>
      </c>
      <c r="C62" s="22">
        <v>44592</v>
      </c>
      <c r="D62" s="86">
        <v>1260</v>
      </c>
      <c r="E62" s="81">
        <v>258</v>
      </c>
      <c r="F62" s="81">
        <v>403</v>
      </c>
      <c r="G62" s="81">
        <v>592</v>
      </c>
      <c r="H62" s="81">
        <v>7</v>
      </c>
      <c r="I62" s="81">
        <v>119</v>
      </c>
      <c r="J62" s="81">
        <v>48</v>
      </c>
      <c r="K62" s="81">
        <v>8</v>
      </c>
      <c r="L62" s="81">
        <v>62</v>
      </c>
      <c r="M62" s="81">
        <v>1</v>
      </c>
    </row>
    <row r="63" spans="1:13" ht="15.9" customHeight="1" x14ac:dyDescent="0.3">
      <c r="A63" s="16" t="s">
        <v>66</v>
      </c>
      <c r="B63" s="21">
        <v>6</v>
      </c>
      <c r="C63" s="22">
        <v>44599</v>
      </c>
      <c r="D63" s="86">
        <v>1238</v>
      </c>
      <c r="E63" s="81">
        <v>252</v>
      </c>
      <c r="F63" s="81">
        <v>420</v>
      </c>
      <c r="G63" s="81">
        <v>562</v>
      </c>
      <c r="H63" s="81">
        <v>4</v>
      </c>
      <c r="I63" s="81">
        <v>80</v>
      </c>
      <c r="J63" s="81">
        <v>23</v>
      </c>
      <c r="K63" s="81">
        <v>4</v>
      </c>
      <c r="L63" s="81">
        <v>53</v>
      </c>
      <c r="M63" s="81">
        <v>0</v>
      </c>
    </row>
    <row r="64" spans="1:13" ht="15.9" customHeight="1" x14ac:dyDescent="0.3">
      <c r="A64" s="16" t="s">
        <v>66</v>
      </c>
      <c r="B64" s="21">
        <v>7</v>
      </c>
      <c r="C64" s="22">
        <v>44606</v>
      </c>
      <c r="D64" s="86">
        <v>1158</v>
      </c>
      <c r="E64" s="81">
        <v>225</v>
      </c>
      <c r="F64" s="81">
        <v>359</v>
      </c>
      <c r="G64" s="81">
        <v>567</v>
      </c>
      <c r="H64" s="81">
        <v>7</v>
      </c>
      <c r="I64" s="81">
        <v>76</v>
      </c>
      <c r="J64" s="81">
        <v>17</v>
      </c>
      <c r="K64" s="81">
        <v>6</v>
      </c>
      <c r="L64" s="81">
        <v>52</v>
      </c>
      <c r="M64" s="81">
        <v>1</v>
      </c>
    </row>
    <row r="65" spans="1:13" ht="15.9" customHeight="1" x14ac:dyDescent="0.3">
      <c r="A65" s="16" t="s">
        <v>66</v>
      </c>
      <c r="B65" s="21">
        <v>8</v>
      </c>
      <c r="C65" s="22">
        <v>44613</v>
      </c>
      <c r="D65" s="86">
        <v>1190</v>
      </c>
      <c r="E65" s="81">
        <v>233</v>
      </c>
      <c r="F65" s="81">
        <v>400</v>
      </c>
      <c r="G65" s="81">
        <v>553</v>
      </c>
      <c r="H65" s="81">
        <v>4</v>
      </c>
      <c r="I65" s="81">
        <v>80</v>
      </c>
      <c r="J65" s="81">
        <v>26</v>
      </c>
      <c r="K65" s="81">
        <v>11</v>
      </c>
      <c r="L65" s="81">
        <v>42</v>
      </c>
      <c r="M65" s="81">
        <v>1</v>
      </c>
    </row>
    <row r="66" spans="1:13" ht="15.9" customHeight="1" x14ac:dyDescent="0.3">
      <c r="A66" s="16" t="s">
        <v>66</v>
      </c>
      <c r="B66" s="21">
        <v>9</v>
      </c>
      <c r="C66" s="22">
        <v>44620</v>
      </c>
      <c r="D66" s="86">
        <v>1192</v>
      </c>
      <c r="E66" s="81">
        <v>269</v>
      </c>
      <c r="F66" s="81">
        <v>380</v>
      </c>
      <c r="G66" s="81">
        <v>537</v>
      </c>
      <c r="H66" s="81">
        <v>6</v>
      </c>
      <c r="I66" s="81">
        <v>112</v>
      </c>
      <c r="J66" s="81">
        <v>35</v>
      </c>
      <c r="K66" s="81">
        <v>8</v>
      </c>
      <c r="L66" s="81">
        <v>69</v>
      </c>
      <c r="M66" s="81">
        <v>0</v>
      </c>
    </row>
    <row r="67" spans="1:13" ht="15.9" customHeight="1" x14ac:dyDescent="0.3">
      <c r="A67" s="16" t="s">
        <v>66</v>
      </c>
      <c r="B67" s="21">
        <v>10</v>
      </c>
      <c r="C67" s="22">
        <v>44627</v>
      </c>
      <c r="D67" s="86">
        <v>1222</v>
      </c>
      <c r="E67" s="81">
        <v>271</v>
      </c>
      <c r="F67" s="81">
        <v>391</v>
      </c>
      <c r="G67" s="81">
        <v>558</v>
      </c>
      <c r="H67" s="81">
        <v>2</v>
      </c>
      <c r="I67" s="81">
        <v>118</v>
      </c>
      <c r="J67" s="81">
        <v>36</v>
      </c>
      <c r="K67" s="81">
        <v>7</v>
      </c>
      <c r="L67" s="81">
        <v>75</v>
      </c>
      <c r="M67" s="81">
        <v>0</v>
      </c>
    </row>
    <row r="68" spans="1:13" ht="15.9" customHeight="1" x14ac:dyDescent="0.3">
      <c r="A68" s="16" t="s">
        <v>66</v>
      </c>
      <c r="B68" s="21">
        <v>11</v>
      </c>
      <c r="C68" s="22">
        <v>44634</v>
      </c>
      <c r="D68" s="86">
        <v>1267</v>
      </c>
      <c r="E68" s="81">
        <v>285</v>
      </c>
      <c r="F68" s="81">
        <v>415</v>
      </c>
      <c r="G68" s="81">
        <v>565</v>
      </c>
      <c r="H68" s="81">
        <v>2</v>
      </c>
      <c r="I68" s="81">
        <v>121</v>
      </c>
      <c r="J68" s="81">
        <v>33</v>
      </c>
      <c r="K68" s="81">
        <v>8</v>
      </c>
      <c r="L68" s="81">
        <v>80</v>
      </c>
      <c r="M68" s="81">
        <v>0</v>
      </c>
    </row>
    <row r="69" spans="1:13" ht="15.9" customHeight="1" x14ac:dyDescent="0.3">
      <c r="A69" s="16" t="s">
        <v>66</v>
      </c>
      <c r="B69" s="21">
        <v>12</v>
      </c>
      <c r="C69" s="22">
        <v>44641</v>
      </c>
      <c r="D69" s="86">
        <v>1248</v>
      </c>
      <c r="E69" s="81">
        <v>301</v>
      </c>
      <c r="F69" s="81">
        <v>389</v>
      </c>
      <c r="G69" s="81">
        <v>554</v>
      </c>
      <c r="H69" s="81">
        <v>4</v>
      </c>
      <c r="I69" s="81">
        <v>193</v>
      </c>
      <c r="J69" s="81">
        <v>74</v>
      </c>
      <c r="K69" s="81">
        <v>14</v>
      </c>
      <c r="L69" s="81">
        <v>104</v>
      </c>
      <c r="M69" s="81">
        <v>1</v>
      </c>
    </row>
    <row r="70" spans="1:13" ht="15.9" customHeight="1" x14ac:dyDescent="0.3">
      <c r="A70" s="16" t="s">
        <v>66</v>
      </c>
      <c r="B70" s="21">
        <v>13</v>
      </c>
      <c r="C70" s="22">
        <v>44648</v>
      </c>
      <c r="D70" s="86">
        <v>1271</v>
      </c>
      <c r="E70" s="81">
        <v>254</v>
      </c>
      <c r="F70" s="81">
        <v>412</v>
      </c>
      <c r="G70" s="81">
        <v>599</v>
      </c>
      <c r="H70" s="81">
        <v>6</v>
      </c>
      <c r="I70" s="81">
        <v>172</v>
      </c>
      <c r="J70" s="81">
        <v>48</v>
      </c>
      <c r="K70" s="81">
        <v>11</v>
      </c>
      <c r="L70" s="81">
        <v>113</v>
      </c>
      <c r="M70" s="81">
        <v>0</v>
      </c>
    </row>
    <row r="71" spans="1:13" ht="15.9" customHeight="1" x14ac:dyDescent="0.3">
      <c r="A71" s="16" t="s">
        <v>66</v>
      </c>
      <c r="B71" s="21">
        <v>14</v>
      </c>
      <c r="C71" s="22">
        <v>44655</v>
      </c>
      <c r="D71" s="86">
        <v>1236</v>
      </c>
      <c r="E71" s="81">
        <v>278</v>
      </c>
      <c r="F71" s="81">
        <v>393</v>
      </c>
      <c r="G71" s="81">
        <v>558</v>
      </c>
      <c r="H71" s="81">
        <v>7</v>
      </c>
      <c r="I71" s="81">
        <v>142</v>
      </c>
      <c r="J71" s="81">
        <v>51</v>
      </c>
      <c r="K71" s="81">
        <v>16</v>
      </c>
      <c r="L71" s="81">
        <v>74</v>
      </c>
      <c r="M71" s="81">
        <v>1</v>
      </c>
    </row>
    <row r="72" spans="1:13" ht="15.9" customHeight="1" x14ac:dyDescent="0.3">
      <c r="A72" s="16" t="s">
        <v>66</v>
      </c>
      <c r="B72" s="21">
        <v>15</v>
      </c>
      <c r="C72" s="22">
        <v>44662</v>
      </c>
      <c r="D72" s="86">
        <v>1051</v>
      </c>
      <c r="E72" s="81">
        <v>225</v>
      </c>
      <c r="F72" s="81">
        <v>318</v>
      </c>
      <c r="G72" s="81">
        <v>502</v>
      </c>
      <c r="H72" s="81">
        <v>6</v>
      </c>
      <c r="I72" s="81">
        <v>129</v>
      </c>
      <c r="J72" s="81">
        <v>33</v>
      </c>
      <c r="K72" s="81">
        <v>11</v>
      </c>
      <c r="L72" s="81">
        <v>84</v>
      </c>
      <c r="M72" s="81">
        <v>1</v>
      </c>
    </row>
    <row r="73" spans="1:13" ht="15.9" customHeight="1" x14ac:dyDescent="0.3">
      <c r="A73" s="16" t="s">
        <v>66</v>
      </c>
      <c r="B73" s="21">
        <v>16</v>
      </c>
      <c r="C73" s="22">
        <v>44669</v>
      </c>
      <c r="D73" s="86">
        <v>1256</v>
      </c>
      <c r="E73" s="81">
        <v>262</v>
      </c>
      <c r="F73" s="81">
        <v>362</v>
      </c>
      <c r="G73" s="81">
        <v>626</v>
      </c>
      <c r="H73" s="81">
        <v>6</v>
      </c>
      <c r="I73" s="81">
        <v>121</v>
      </c>
      <c r="J73" s="81">
        <v>33</v>
      </c>
      <c r="K73" s="81">
        <v>11</v>
      </c>
      <c r="L73" s="81">
        <v>77</v>
      </c>
      <c r="M73" s="81">
        <v>0</v>
      </c>
    </row>
    <row r="74" spans="1:13" ht="15.9" customHeight="1" x14ac:dyDescent="0.3">
      <c r="A74" s="16" t="s">
        <v>66</v>
      </c>
      <c r="B74" s="21">
        <v>17</v>
      </c>
      <c r="C74" s="22">
        <v>44676</v>
      </c>
      <c r="D74" s="86">
        <v>1268</v>
      </c>
      <c r="E74" s="81">
        <v>244</v>
      </c>
      <c r="F74" s="81">
        <v>406</v>
      </c>
      <c r="G74" s="81">
        <v>616</v>
      </c>
      <c r="H74" s="81">
        <v>2</v>
      </c>
      <c r="I74" s="81">
        <v>95</v>
      </c>
      <c r="J74" s="81">
        <v>18</v>
      </c>
      <c r="K74" s="81">
        <v>8</v>
      </c>
      <c r="L74" s="81">
        <v>68</v>
      </c>
      <c r="M74" s="81">
        <v>1</v>
      </c>
    </row>
    <row r="75" spans="1:13" ht="15.9" customHeight="1" x14ac:dyDescent="0.3">
      <c r="A75" s="16" t="s">
        <v>66</v>
      </c>
      <c r="B75" s="21">
        <v>18</v>
      </c>
      <c r="C75" s="22">
        <v>44683</v>
      </c>
      <c r="D75" s="86">
        <v>1093</v>
      </c>
      <c r="E75" s="81">
        <v>198</v>
      </c>
      <c r="F75" s="81">
        <v>362</v>
      </c>
      <c r="G75" s="81">
        <v>530</v>
      </c>
      <c r="H75" s="81">
        <v>3</v>
      </c>
      <c r="I75" s="81">
        <v>87</v>
      </c>
      <c r="J75" s="81">
        <v>15</v>
      </c>
      <c r="K75" s="81">
        <v>8</v>
      </c>
      <c r="L75" s="81">
        <v>63</v>
      </c>
      <c r="M75" s="81">
        <v>1</v>
      </c>
    </row>
    <row r="76" spans="1:13" ht="15.9" customHeight="1" x14ac:dyDescent="0.3">
      <c r="A76" s="16" t="s">
        <v>66</v>
      </c>
      <c r="B76" s="21">
        <v>19</v>
      </c>
      <c r="C76" s="22">
        <v>44690</v>
      </c>
      <c r="D76" s="86">
        <v>1244</v>
      </c>
      <c r="E76" s="81">
        <v>240</v>
      </c>
      <c r="F76" s="81">
        <v>421</v>
      </c>
      <c r="G76" s="81">
        <v>572</v>
      </c>
      <c r="H76" s="81">
        <v>11</v>
      </c>
      <c r="I76" s="81">
        <v>61</v>
      </c>
      <c r="J76" s="81">
        <v>9</v>
      </c>
      <c r="K76" s="81">
        <v>7</v>
      </c>
      <c r="L76" s="81">
        <v>45</v>
      </c>
      <c r="M76" s="81">
        <v>0</v>
      </c>
    </row>
    <row r="77" spans="1:13" ht="15.9" customHeight="1" x14ac:dyDescent="0.3">
      <c r="A77" s="16" t="s">
        <v>66</v>
      </c>
      <c r="B77" s="21">
        <v>20</v>
      </c>
      <c r="C77" s="22">
        <v>44697</v>
      </c>
      <c r="D77" s="86">
        <v>1214</v>
      </c>
      <c r="E77" s="81">
        <v>235</v>
      </c>
      <c r="F77" s="81">
        <v>400</v>
      </c>
      <c r="G77" s="81">
        <v>573</v>
      </c>
      <c r="H77" s="81">
        <v>6</v>
      </c>
      <c r="I77" s="81">
        <v>53</v>
      </c>
      <c r="J77" s="81">
        <v>7</v>
      </c>
      <c r="K77" s="81">
        <v>6</v>
      </c>
      <c r="L77" s="81">
        <v>40</v>
      </c>
      <c r="M77" s="81">
        <v>0</v>
      </c>
    </row>
    <row r="78" spans="1:13" ht="15.9" customHeight="1" x14ac:dyDescent="0.3">
      <c r="A78" s="16" t="s">
        <v>66</v>
      </c>
      <c r="B78" s="21">
        <v>21</v>
      </c>
      <c r="C78" s="22">
        <v>44704</v>
      </c>
      <c r="D78" s="86">
        <v>1100</v>
      </c>
      <c r="E78" s="81">
        <v>212</v>
      </c>
      <c r="F78" s="81">
        <v>373</v>
      </c>
      <c r="G78" s="81">
        <v>513</v>
      </c>
      <c r="H78" s="81">
        <v>2</v>
      </c>
      <c r="I78" s="81">
        <v>46</v>
      </c>
      <c r="J78" s="81">
        <v>7</v>
      </c>
      <c r="K78" s="81">
        <v>9</v>
      </c>
      <c r="L78" s="81">
        <v>30</v>
      </c>
      <c r="M78" s="81">
        <v>0</v>
      </c>
    </row>
    <row r="79" spans="1:13" ht="15.9" customHeight="1" x14ac:dyDescent="0.3">
      <c r="A79" s="16" t="s">
        <v>66</v>
      </c>
      <c r="B79" s="21">
        <v>22</v>
      </c>
      <c r="C79" s="22">
        <v>44711</v>
      </c>
      <c r="D79" s="86">
        <v>848</v>
      </c>
      <c r="E79" s="81">
        <v>166</v>
      </c>
      <c r="F79" s="81">
        <v>261</v>
      </c>
      <c r="G79" s="81">
        <v>416</v>
      </c>
      <c r="H79" s="81">
        <v>5</v>
      </c>
      <c r="I79" s="81">
        <v>20</v>
      </c>
      <c r="J79" s="81">
        <v>1</v>
      </c>
      <c r="K79" s="81">
        <v>1</v>
      </c>
      <c r="L79" s="81">
        <v>18</v>
      </c>
      <c r="M79" s="81">
        <v>0</v>
      </c>
    </row>
    <row r="80" spans="1:13" ht="15.9" customHeight="1" x14ac:dyDescent="0.3">
      <c r="A80" s="16" t="s">
        <v>66</v>
      </c>
      <c r="B80" s="21">
        <v>23</v>
      </c>
      <c r="C80" s="22">
        <v>44718</v>
      </c>
      <c r="D80" s="86">
        <v>1207</v>
      </c>
      <c r="E80" s="81">
        <v>219</v>
      </c>
      <c r="F80" s="81">
        <v>386</v>
      </c>
      <c r="G80" s="81">
        <v>599</v>
      </c>
      <c r="H80" s="81">
        <v>3</v>
      </c>
      <c r="I80" s="81">
        <v>39</v>
      </c>
      <c r="J80" s="81">
        <v>5</v>
      </c>
      <c r="K80" s="81">
        <v>1</v>
      </c>
      <c r="L80" s="81">
        <v>33</v>
      </c>
      <c r="M80" s="81">
        <v>0</v>
      </c>
    </row>
    <row r="81" spans="1:13" ht="15.9" customHeight="1" x14ac:dyDescent="0.3">
      <c r="A81" s="16" t="s">
        <v>66</v>
      </c>
      <c r="B81" s="21">
        <v>24</v>
      </c>
      <c r="C81" s="22">
        <v>44725</v>
      </c>
      <c r="D81" s="86">
        <v>1178</v>
      </c>
      <c r="E81" s="81">
        <v>219</v>
      </c>
      <c r="F81" s="81">
        <v>403</v>
      </c>
      <c r="G81" s="81">
        <v>551</v>
      </c>
      <c r="H81" s="81">
        <v>5</v>
      </c>
      <c r="I81" s="81">
        <v>41</v>
      </c>
      <c r="J81" s="81">
        <v>9</v>
      </c>
      <c r="K81" s="81">
        <v>4</v>
      </c>
      <c r="L81" s="81">
        <v>27</v>
      </c>
      <c r="M81" s="81">
        <v>1</v>
      </c>
    </row>
    <row r="82" spans="1:13" ht="15.9" customHeight="1" x14ac:dyDescent="0.3">
      <c r="A82" s="16" t="s">
        <v>66</v>
      </c>
      <c r="B82" s="21">
        <v>25</v>
      </c>
      <c r="C82" s="22">
        <v>44732</v>
      </c>
      <c r="D82" s="86" t="s">
        <v>210</v>
      </c>
      <c r="E82" s="81" t="s">
        <v>210</v>
      </c>
      <c r="F82" s="81" t="s">
        <v>210</v>
      </c>
      <c r="G82" s="81" t="s">
        <v>210</v>
      </c>
      <c r="H82" s="81" t="s">
        <v>210</v>
      </c>
      <c r="I82" s="81" t="s">
        <v>210</v>
      </c>
      <c r="J82" s="81" t="s">
        <v>210</v>
      </c>
      <c r="K82" s="81" t="s">
        <v>210</v>
      </c>
      <c r="L82" s="81" t="s">
        <v>210</v>
      </c>
      <c r="M82" s="81" t="s">
        <v>210</v>
      </c>
    </row>
    <row r="83" spans="1:13" ht="15.9" customHeight="1" x14ac:dyDescent="0.3">
      <c r="A83" s="16" t="s">
        <v>66</v>
      </c>
      <c r="B83" s="21">
        <v>26</v>
      </c>
      <c r="C83" s="22">
        <v>44739</v>
      </c>
      <c r="D83" s="86" t="s">
        <v>210</v>
      </c>
      <c r="E83" s="81" t="s">
        <v>210</v>
      </c>
      <c r="F83" s="81" t="s">
        <v>210</v>
      </c>
      <c r="G83" s="81" t="s">
        <v>210</v>
      </c>
      <c r="H83" s="81" t="s">
        <v>210</v>
      </c>
      <c r="I83" s="81" t="s">
        <v>210</v>
      </c>
      <c r="J83" s="81" t="s">
        <v>210</v>
      </c>
      <c r="K83" s="81" t="s">
        <v>210</v>
      </c>
      <c r="L83" s="81" t="s">
        <v>210</v>
      </c>
      <c r="M83" s="81" t="s">
        <v>210</v>
      </c>
    </row>
    <row r="84" spans="1:13" ht="15.9" customHeight="1" x14ac:dyDescent="0.3">
      <c r="A84" s="16" t="s">
        <v>66</v>
      </c>
      <c r="B84" s="21">
        <v>27</v>
      </c>
      <c r="C84" s="22">
        <v>44746</v>
      </c>
      <c r="D84" s="86" t="s">
        <v>210</v>
      </c>
      <c r="E84" s="81" t="s">
        <v>210</v>
      </c>
      <c r="F84" s="81" t="s">
        <v>210</v>
      </c>
      <c r="G84" s="81" t="s">
        <v>210</v>
      </c>
      <c r="H84" s="81" t="s">
        <v>210</v>
      </c>
      <c r="I84" s="81" t="s">
        <v>210</v>
      </c>
      <c r="J84" s="81" t="s">
        <v>210</v>
      </c>
      <c r="K84" s="81" t="s">
        <v>210</v>
      </c>
      <c r="L84" s="81" t="s">
        <v>210</v>
      </c>
      <c r="M84" s="81" t="s">
        <v>210</v>
      </c>
    </row>
    <row r="85" spans="1:13" ht="15.9" customHeight="1" x14ac:dyDescent="0.3">
      <c r="A85" s="16" t="s">
        <v>66</v>
      </c>
      <c r="B85" s="21">
        <v>28</v>
      </c>
      <c r="C85" s="22">
        <v>44753</v>
      </c>
      <c r="D85" s="86" t="s">
        <v>210</v>
      </c>
      <c r="E85" s="81" t="s">
        <v>210</v>
      </c>
      <c r="F85" s="81" t="s">
        <v>210</v>
      </c>
      <c r="G85" s="81" t="s">
        <v>210</v>
      </c>
      <c r="H85" s="81" t="s">
        <v>210</v>
      </c>
      <c r="I85" s="81" t="s">
        <v>210</v>
      </c>
      <c r="J85" s="81" t="s">
        <v>210</v>
      </c>
      <c r="K85" s="81" t="s">
        <v>210</v>
      </c>
      <c r="L85" s="81" t="s">
        <v>210</v>
      </c>
      <c r="M85" s="81" t="s">
        <v>210</v>
      </c>
    </row>
    <row r="86" spans="1:13" ht="15.9" customHeight="1" x14ac:dyDescent="0.3">
      <c r="A86" s="16" t="s">
        <v>66</v>
      </c>
      <c r="B86" s="21">
        <v>29</v>
      </c>
      <c r="C86" s="22">
        <v>44760</v>
      </c>
      <c r="D86" s="86" t="s">
        <v>210</v>
      </c>
      <c r="E86" s="81" t="s">
        <v>210</v>
      </c>
      <c r="F86" s="81" t="s">
        <v>210</v>
      </c>
      <c r="G86" s="81" t="s">
        <v>210</v>
      </c>
      <c r="H86" s="81" t="s">
        <v>210</v>
      </c>
      <c r="I86" s="81" t="s">
        <v>210</v>
      </c>
      <c r="J86" s="81" t="s">
        <v>210</v>
      </c>
      <c r="K86" s="81" t="s">
        <v>210</v>
      </c>
      <c r="L86" s="81" t="s">
        <v>210</v>
      </c>
      <c r="M86" s="81" t="s">
        <v>210</v>
      </c>
    </row>
    <row r="87" spans="1:13" ht="15.9" customHeight="1" x14ac:dyDescent="0.3">
      <c r="A87" s="16" t="s">
        <v>66</v>
      </c>
      <c r="B87" s="21">
        <v>30</v>
      </c>
      <c r="C87" s="22">
        <v>44767</v>
      </c>
      <c r="D87" s="86" t="s">
        <v>210</v>
      </c>
      <c r="E87" s="81" t="s">
        <v>210</v>
      </c>
      <c r="F87" s="81" t="s">
        <v>210</v>
      </c>
      <c r="G87" s="81" t="s">
        <v>210</v>
      </c>
      <c r="H87" s="81" t="s">
        <v>210</v>
      </c>
      <c r="I87" s="81" t="s">
        <v>210</v>
      </c>
      <c r="J87" s="81" t="s">
        <v>210</v>
      </c>
      <c r="K87" s="81" t="s">
        <v>210</v>
      </c>
      <c r="L87" s="81" t="s">
        <v>210</v>
      </c>
      <c r="M87" s="81" t="s">
        <v>210</v>
      </c>
    </row>
    <row r="88" spans="1:13" ht="15.9" customHeight="1" x14ac:dyDescent="0.3">
      <c r="A88" s="16" t="s">
        <v>66</v>
      </c>
      <c r="B88" s="21">
        <v>31</v>
      </c>
      <c r="C88" s="22">
        <v>44774</v>
      </c>
      <c r="D88" s="86" t="s">
        <v>210</v>
      </c>
      <c r="E88" s="81" t="s">
        <v>210</v>
      </c>
      <c r="F88" s="81" t="s">
        <v>210</v>
      </c>
      <c r="G88" s="81" t="s">
        <v>210</v>
      </c>
      <c r="H88" s="81" t="s">
        <v>210</v>
      </c>
      <c r="I88" s="81" t="s">
        <v>210</v>
      </c>
      <c r="J88" s="81" t="s">
        <v>210</v>
      </c>
      <c r="K88" s="81" t="s">
        <v>210</v>
      </c>
      <c r="L88" s="81" t="s">
        <v>210</v>
      </c>
      <c r="M88" s="81" t="s">
        <v>210</v>
      </c>
    </row>
    <row r="89" spans="1:13" ht="15.9" customHeight="1" x14ac:dyDescent="0.3">
      <c r="A89" s="16" t="s">
        <v>66</v>
      </c>
      <c r="B89" s="21">
        <v>32</v>
      </c>
      <c r="C89" s="22">
        <v>44781</v>
      </c>
      <c r="D89" s="86" t="s">
        <v>210</v>
      </c>
      <c r="E89" s="81" t="s">
        <v>210</v>
      </c>
      <c r="F89" s="81" t="s">
        <v>210</v>
      </c>
      <c r="G89" s="81" t="s">
        <v>210</v>
      </c>
      <c r="H89" s="81" t="s">
        <v>210</v>
      </c>
      <c r="I89" s="81" t="s">
        <v>210</v>
      </c>
      <c r="J89" s="81" t="s">
        <v>210</v>
      </c>
      <c r="K89" s="81" t="s">
        <v>210</v>
      </c>
      <c r="L89" s="81" t="s">
        <v>210</v>
      </c>
      <c r="M89" s="81" t="s">
        <v>210</v>
      </c>
    </row>
    <row r="90" spans="1:13" ht="15.9" customHeight="1" x14ac:dyDescent="0.3">
      <c r="A90" s="16" t="s">
        <v>66</v>
      </c>
      <c r="B90" s="21">
        <v>33</v>
      </c>
      <c r="C90" s="22">
        <v>44788</v>
      </c>
      <c r="D90" s="86" t="s">
        <v>210</v>
      </c>
      <c r="E90" s="81" t="s">
        <v>210</v>
      </c>
      <c r="F90" s="81" t="s">
        <v>210</v>
      </c>
      <c r="G90" s="81" t="s">
        <v>210</v>
      </c>
      <c r="H90" s="81" t="s">
        <v>210</v>
      </c>
      <c r="I90" s="81" t="s">
        <v>210</v>
      </c>
      <c r="J90" s="81" t="s">
        <v>210</v>
      </c>
      <c r="K90" s="81" t="s">
        <v>210</v>
      </c>
      <c r="L90" s="81" t="s">
        <v>210</v>
      </c>
      <c r="M90" s="81" t="s">
        <v>210</v>
      </c>
    </row>
    <row r="91" spans="1:13" ht="15.9" customHeight="1" x14ac:dyDescent="0.3">
      <c r="A91" s="16" t="s">
        <v>66</v>
      </c>
      <c r="B91" s="21">
        <v>34</v>
      </c>
      <c r="C91" s="22">
        <v>44795</v>
      </c>
      <c r="D91" s="86" t="s">
        <v>210</v>
      </c>
      <c r="E91" s="81" t="s">
        <v>210</v>
      </c>
      <c r="F91" s="81" t="s">
        <v>210</v>
      </c>
      <c r="G91" s="81" t="s">
        <v>210</v>
      </c>
      <c r="H91" s="81" t="s">
        <v>210</v>
      </c>
      <c r="I91" s="81" t="s">
        <v>210</v>
      </c>
      <c r="J91" s="81" t="s">
        <v>210</v>
      </c>
      <c r="K91" s="81" t="s">
        <v>210</v>
      </c>
      <c r="L91" s="81" t="s">
        <v>210</v>
      </c>
      <c r="M91" s="81" t="s">
        <v>210</v>
      </c>
    </row>
    <row r="92" spans="1:13" ht="15.9" customHeight="1" x14ac:dyDescent="0.3">
      <c r="A92" s="16" t="s">
        <v>66</v>
      </c>
      <c r="B92" s="21">
        <v>35</v>
      </c>
      <c r="C92" s="22">
        <v>44802</v>
      </c>
      <c r="D92" s="86" t="s">
        <v>210</v>
      </c>
      <c r="E92" s="81" t="s">
        <v>210</v>
      </c>
      <c r="F92" s="81" t="s">
        <v>210</v>
      </c>
      <c r="G92" s="81" t="s">
        <v>210</v>
      </c>
      <c r="H92" s="81" t="s">
        <v>210</v>
      </c>
      <c r="I92" s="81" t="s">
        <v>210</v>
      </c>
      <c r="J92" s="81" t="s">
        <v>210</v>
      </c>
      <c r="K92" s="81" t="s">
        <v>210</v>
      </c>
      <c r="L92" s="81" t="s">
        <v>210</v>
      </c>
      <c r="M92" s="81" t="s">
        <v>210</v>
      </c>
    </row>
    <row r="93" spans="1:13" ht="15.9" customHeight="1" x14ac:dyDescent="0.3">
      <c r="A93" s="16" t="s">
        <v>66</v>
      </c>
      <c r="B93" s="21">
        <v>36</v>
      </c>
      <c r="C93" s="22">
        <v>44809</v>
      </c>
      <c r="D93" s="86" t="s">
        <v>210</v>
      </c>
      <c r="E93" s="81" t="s">
        <v>210</v>
      </c>
      <c r="F93" s="81" t="s">
        <v>210</v>
      </c>
      <c r="G93" s="81" t="s">
        <v>210</v>
      </c>
      <c r="H93" s="81" t="s">
        <v>210</v>
      </c>
      <c r="I93" s="81" t="s">
        <v>210</v>
      </c>
      <c r="J93" s="81" t="s">
        <v>210</v>
      </c>
      <c r="K93" s="81" t="s">
        <v>210</v>
      </c>
      <c r="L93" s="81" t="s">
        <v>210</v>
      </c>
      <c r="M93" s="81" t="s">
        <v>210</v>
      </c>
    </row>
    <row r="94" spans="1:13" ht="15.9" customHeight="1" x14ac:dyDescent="0.3">
      <c r="A94" s="16" t="s">
        <v>66</v>
      </c>
      <c r="B94" s="21">
        <v>37</v>
      </c>
      <c r="C94" s="22">
        <v>44816</v>
      </c>
      <c r="D94" s="86" t="s">
        <v>210</v>
      </c>
      <c r="E94" s="81" t="s">
        <v>210</v>
      </c>
      <c r="F94" s="81" t="s">
        <v>210</v>
      </c>
      <c r="G94" s="81" t="s">
        <v>210</v>
      </c>
      <c r="H94" s="81" t="s">
        <v>210</v>
      </c>
      <c r="I94" s="81" t="s">
        <v>210</v>
      </c>
      <c r="J94" s="81" t="s">
        <v>210</v>
      </c>
      <c r="K94" s="81" t="s">
        <v>210</v>
      </c>
      <c r="L94" s="81" t="s">
        <v>210</v>
      </c>
      <c r="M94" s="81" t="s">
        <v>210</v>
      </c>
    </row>
    <row r="95" spans="1:13" ht="15.9" customHeight="1" x14ac:dyDescent="0.3">
      <c r="A95" s="16" t="s">
        <v>66</v>
      </c>
      <c r="B95" s="21">
        <v>38</v>
      </c>
      <c r="C95" s="22">
        <v>44823</v>
      </c>
      <c r="D95" s="86" t="s">
        <v>210</v>
      </c>
      <c r="E95" s="81" t="s">
        <v>210</v>
      </c>
      <c r="F95" s="81" t="s">
        <v>210</v>
      </c>
      <c r="G95" s="81" t="s">
        <v>210</v>
      </c>
      <c r="H95" s="81" t="s">
        <v>210</v>
      </c>
      <c r="I95" s="81" t="s">
        <v>210</v>
      </c>
      <c r="J95" s="81" t="s">
        <v>210</v>
      </c>
      <c r="K95" s="81" t="s">
        <v>210</v>
      </c>
      <c r="L95" s="81" t="s">
        <v>210</v>
      </c>
      <c r="M95" s="81" t="s">
        <v>210</v>
      </c>
    </row>
    <row r="96" spans="1:13" ht="15.9" customHeight="1" x14ac:dyDescent="0.3">
      <c r="A96" s="16" t="s">
        <v>66</v>
      </c>
      <c r="B96" s="21">
        <v>39</v>
      </c>
      <c r="C96" s="22">
        <v>44830</v>
      </c>
      <c r="D96" s="86" t="s">
        <v>210</v>
      </c>
      <c r="E96" s="81" t="s">
        <v>210</v>
      </c>
      <c r="F96" s="81" t="s">
        <v>210</v>
      </c>
      <c r="G96" s="81" t="s">
        <v>210</v>
      </c>
      <c r="H96" s="81" t="s">
        <v>210</v>
      </c>
      <c r="I96" s="81" t="s">
        <v>210</v>
      </c>
      <c r="J96" s="81" t="s">
        <v>210</v>
      </c>
      <c r="K96" s="81" t="s">
        <v>210</v>
      </c>
      <c r="L96" s="81" t="s">
        <v>210</v>
      </c>
      <c r="M96" s="81" t="s">
        <v>210</v>
      </c>
    </row>
    <row r="97" spans="1:13" ht="15.9" customHeight="1" x14ac:dyDescent="0.3">
      <c r="A97" s="16" t="s">
        <v>66</v>
      </c>
      <c r="B97" s="21">
        <v>40</v>
      </c>
      <c r="C97" s="22">
        <v>44837</v>
      </c>
      <c r="D97" s="86" t="s">
        <v>210</v>
      </c>
      <c r="E97" s="81" t="s">
        <v>210</v>
      </c>
      <c r="F97" s="81" t="s">
        <v>210</v>
      </c>
      <c r="G97" s="81" t="s">
        <v>210</v>
      </c>
      <c r="H97" s="81" t="s">
        <v>210</v>
      </c>
      <c r="I97" s="81" t="s">
        <v>210</v>
      </c>
      <c r="J97" s="81" t="s">
        <v>210</v>
      </c>
      <c r="K97" s="81" t="s">
        <v>210</v>
      </c>
      <c r="L97" s="81" t="s">
        <v>210</v>
      </c>
      <c r="M97" s="81" t="s">
        <v>210</v>
      </c>
    </row>
    <row r="98" spans="1:13" ht="15.9" customHeight="1" x14ac:dyDescent="0.3">
      <c r="A98" s="16" t="s">
        <v>66</v>
      </c>
      <c r="B98" s="21">
        <v>41</v>
      </c>
      <c r="C98" s="22">
        <v>44844</v>
      </c>
      <c r="D98" s="86" t="s">
        <v>210</v>
      </c>
      <c r="E98" s="81" t="s">
        <v>210</v>
      </c>
      <c r="F98" s="81" t="s">
        <v>210</v>
      </c>
      <c r="G98" s="81" t="s">
        <v>210</v>
      </c>
      <c r="H98" s="81" t="s">
        <v>210</v>
      </c>
      <c r="I98" s="81" t="s">
        <v>210</v>
      </c>
      <c r="J98" s="81" t="s">
        <v>210</v>
      </c>
      <c r="K98" s="81" t="s">
        <v>210</v>
      </c>
      <c r="L98" s="81" t="s">
        <v>210</v>
      </c>
      <c r="M98" s="81" t="s">
        <v>210</v>
      </c>
    </row>
    <row r="99" spans="1:13" ht="15.9" customHeight="1" x14ac:dyDescent="0.3">
      <c r="A99" s="16" t="s">
        <v>66</v>
      </c>
      <c r="B99" s="21">
        <v>42</v>
      </c>
      <c r="C99" s="22">
        <v>44851</v>
      </c>
      <c r="D99" s="86" t="s">
        <v>210</v>
      </c>
      <c r="E99" s="81" t="s">
        <v>210</v>
      </c>
      <c r="F99" s="81" t="s">
        <v>210</v>
      </c>
      <c r="G99" s="81" t="s">
        <v>210</v>
      </c>
      <c r="H99" s="81" t="s">
        <v>210</v>
      </c>
      <c r="I99" s="81" t="s">
        <v>210</v>
      </c>
      <c r="J99" s="81" t="s">
        <v>210</v>
      </c>
      <c r="K99" s="81" t="s">
        <v>210</v>
      </c>
      <c r="L99" s="81" t="s">
        <v>210</v>
      </c>
      <c r="M99" s="81" t="s">
        <v>210</v>
      </c>
    </row>
    <row r="100" spans="1:13" ht="15.9" customHeight="1" x14ac:dyDescent="0.3">
      <c r="A100" s="16" t="s">
        <v>66</v>
      </c>
      <c r="B100" s="21">
        <v>43</v>
      </c>
      <c r="C100" s="22">
        <v>44858</v>
      </c>
      <c r="D100" s="86" t="s">
        <v>210</v>
      </c>
      <c r="E100" s="81" t="s">
        <v>210</v>
      </c>
      <c r="F100" s="81" t="s">
        <v>210</v>
      </c>
      <c r="G100" s="81" t="s">
        <v>210</v>
      </c>
      <c r="H100" s="81" t="s">
        <v>210</v>
      </c>
      <c r="I100" s="81" t="s">
        <v>210</v>
      </c>
      <c r="J100" s="81" t="s">
        <v>210</v>
      </c>
      <c r="K100" s="81" t="s">
        <v>210</v>
      </c>
      <c r="L100" s="81" t="s">
        <v>210</v>
      </c>
      <c r="M100" s="81" t="s">
        <v>210</v>
      </c>
    </row>
    <row r="101" spans="1:13" ht="15.9" customHeight="1" x14ac:dyDescent="0.3">
      <c r="A101" s="16" t="s">
        <v>66</v>
      </c>
      <c r="B101" s="21">
        <v>44</v>
      </c>
      <c r="C101" s="22">
        <v>44865</v>
      </c>
      <c r="D101" s="86" t="s">
        <v>210</v>
      </c>
      <c r="E101" s="81" t="s">
        <v>210</v>
      </c>
      <c r="F101" s="81" t="s">
        <v>210</v>
      </c>
      <c r="G101" s="81" t="s">
        <v>210</v>
      </c>
      <c r="H101" s="81" t="s">
        <v>210</v>
      </c>
      <c r="I101" s="81" t="s">
        <v>210</v>
      </c>
      <c r="J101" s="81" t="s">
        <v>210</v>
      </c>
      <c r="K101" s="81" t="s">
        <v>210</v>
      </c>
      <c r="L101" s="81" t="s">
        <v>210</v>
      </c>
      <c r="M101" s="81" t="s">
        <v>210</v>
      </c>
    </row>
    <row r="102" spans="1:13" ht="15.9" customHeight="1" x14ac:dyDescent="0.3">
      <c r="A102" s="16" t="s">
        <v>66</v>
      </c>
      <c r="B102" s="21">
        <v>45</v>
      </c>
      <c r="C102" s="22">
        <v>44872</v>
      </c>
      <c r="D102" s="86" t="s">
        <v>210</v>
      </c>
      <c r="E102" s="81" t="s">
        <v>210</v>
      </c>
      <c r="F102" s="81" t="s">
        <v>210</v>
      </c>
      <c r="G102" s="81" t="s">
        <v>210</v>
      </c>
      <c r="H102" s="81" t="s">
        <v>210</v>
      </c>
      <c r="I102" s="81" t="s">
        <v>210</v>
      </c>
      <c r="J102" s="81" t="s">
        <v>210</v>
      </c>
      <c r="K102" s="81" t="s">
        <v>210</v>
      </c>
      <c r="L102" s="81" t="s">
        <v>210</v>
      </c>
      <c r="M102" s="81" t="s">
        <v>210</v>
      </c>
    </row>
    <row r="103" spans="1:13" ht="15.9" customHeight="1" x14ac:dyDescent="0.3">
      <c r="A103" s="16" t="s">
        <v>66</v>
      </c>
      <c r="B103" s="21">
        <v>46</v>
      </c>
      <c r="C103" s="22">
        <v>44879</v>
      </c>
      <c r="D103" s="86" t="s">
        <v>210</v>
      </c>
      <c r="E103" s="81" t="s">
        <v>210</v>
      </c>
      <c r="F103" s="81" t="s">
        <v>210</v>
      </c>
      <c r="G103" s="81" t="s">
        <v>210</v>
      </c>
      <c r="H103" s="81" t="s">
        <v>210</v>
      </c>
      <c r="I103" s="81" t="s">
        <v>210</v>
      </c>
      <c r="J103" s="81" t="s">
        <v>210</v>
      </c>
      <c r="K103" s="81" t="s">
        <v>210</v>
      </c>
      <c r="L103" s="81" t="s">
        <v>210</v>
      </c>
      <c r="M103" s="81" t="s">
        <v>210</v>
      </c>
    </row>
    <row r="104" spans="1:13" ht="15.9" customHeight="1" x14ac:dyDescent="0.3">
      <c r="A104" s="16" t="s">
        <v>66</v>
      </c>
      <c r="B104" s="21">
        <v>47</v>
      </c>
      <c r="C104" s="22">
        <v>44886</v>
      </c>
      <c r="D104" s="86" t="s">
        <v>210</v>
      </c>
      <c r="E104" s="81" t="s">
        <v>210</v>
      </c>
      <c r="F104" s="81" t="s">
        <v>210</v>
      </c>
      <c r="G104" s="81" t="s">
        <v>210</v>
      </c>
      <c r="H104" s="81" t="s">
        <v>210</v>
      </c>
      <c r="I104" s="81" t="s">
        <v>210</v>
      </c>
      <c r="J104" s="81" t="s">
        <v>210</v>
      </c>
      <c r="K104" s="81" t="s">
        <v>210</v>
      </c>
      <c r="L104" s="81" t="s">
        <v>210</v>
      </c>
      <c r="M104" s="81" t="s">
        <v>210</v>
      </c>
    </row>
    <row r="105" spans="1:13" ht="15.9" customHeight="1" x14ac:dyDescent="0.3">
      <c r="A105" s="16" t="s">
        <v>66</v>
      </c>
      <c r="B105" s="21">
        <v>48</v>
      </c>
      <c r="C105" s="22">
        <v>44893</v>
      </c>
      <c r="D105" s="86" t="s">
        <v>210</v>
      </c>
      <c r="E105" s="81" t="s">
        <v>210</v>
      </c>
      <c r="F105" s="81" t="s">
        <v>210</v>
      </c>
      <c r="G105" s="81" t="s">
        <v>210</v>
      </c>
      <c r="H105" s="81" t="s">
        <v>210</v>
      </c>
      <c r="I105" s="81" t="s">
        <v>210</v>
      </c>
      <c r="J105" s="81" t="s">
        <v>210</v>
      </c>
      <c r="K105" s="81" t="s">
        <v>210</v>
      </c>
      <c r="L105" s="81" t="s">
        <v>210</v>
      </c>
      <c r="M105" s="81" t="s">
        <v>210</v>
      </c>
    </row>
    <row r="106" spans="1:13" ht="15.9" customHeight="1" x14ac:dyDescent="0.3">
      <c r="A106" s="16" t="s">
        <v>66</v>
      </c>
      <c r="B106" s="21">
        <v>49</v>
      </c>
      <c r="C106" s="22">
        <v>44900</v>
      </c>
      <c r="D106" s="86" t="s">
        <v>210</v>
      </c>
      <c r="E106" s="81" t="s">
        <v>210</v>
      </c>
      <c r="F106" s="81" t="s">
        <v>210</v>
      </c>
      <c r="G106" s="81" t="s">
        <v>210</v>
      </c>
      <c r="H106" s="81" t="s">
        <v>210</v>
      </c>
      <c r="I106" s="81" t="s">
        <v>210</v>
      </c>
      <c r="J106" s="81" t="s">
        <v>210</v>
      </c>
      <c r="K106" s="81" t="s">
        <v>210</v>
      </c>
      <c r="L106" s="81" t="s">
        <v>210</v>
      </c>
      <c r="M106" s="81" t="s">
        <v>210</v>
      </c>
    </row>
    <row r="107" spans="1:13" ht="15.9" customHeight="1" x14ac:dyDescent="0.3">
      <c r="A107" s="16" t="s">
        <v>66</v>
      </c>
      <c r="B107" s="21">
        <v>50</v>
      </c>
      <c r="C107" s="22">
        <v>44907</v>
      </c>
      <c r="D107" s="86" t="s">
        <v>210</v>
      </c>
      <c r="E107" s="81" t="s">
        <v>210</v>
      </c>
      <c r="F107" s="81" t="s">
        <v>210</v>
      </c>
      <c r="G107" s="81" t="s">
        <v>210</v>
      </c>
      <c r="H107" s="81" t="s">
        <v>210</v>
      </c>
      <c r="I107" s="81" t="s">
        <v>210</v>
      </c>
      <c r="J107" s="81" t="s">
        <v>210</v>
      </c>
      <c r="K107" s="81" t="s">
        <v>210</v>
      </c>
      <c r="L107" s="81" t="s">
        <v>210</v>
      </c>
      <c r="M107" s="81" t="s">
        <v>210</v>
      </c>
    </row>
    <row r="108" spans="1:13" ht="15.9" customHeight="1" x14ac:dyDescent="0.3">
      <c r="A108" s="16" t="s">
        <v>66</v>
      </c>
      <c r="B108" s="21">
        <v>51</v>
      </c>
      <c r="C108" s="22">
        <v>44914</v>
      </c>
      <c r="D108" s="86" t="s">
        <v>210</v>
      </c>
      <c r="E108" s="81" t="s">
        <v>210</v>
      </c>
      <c r="F108" s="81" t="s">
        <v>210</v>
      </c>
      <c r="G108" s="81" t="s">
        <v>210</v>
      </c>
      <c r="H108" s="81" t="s">
        <v>210</v>
      </c>
      <c r="I108" s="81" t="s">
        <v>210</v>
      </c>
      <c r="J108" s="81" t="s">
        <v>210</v>
      </c>
      <c r="K108" s="81" t="s">
        <v>210</v>
      </c>
      <c r="L108" s="81" t="s">
        <v>210</v>
      </c>
      <c r="M108" s="81" t="s">
        <v>210</v>
      </c>
    </row>
    <row r="109" spans="1:13" ht="15.9" customHeight="1" x14ac:dyDescent="0.3">
      <c r="A109" s="16" t="s">
        <v>66</v>
      </c>
      <c r="B109" s="21">
        <v>52</v>
      </c>
      <c r="C109" s="22">
        <v>44921</v>
      </c>
      <c r="D109" s="86" t="s">
        <v>210</v>
      </c>
      <c r="E109" s="81" t="s">
        <v>210</v>
      </c>
      <c r="F109" s="81" t="s">
        <v>210</v>
      </c>
      <c r="G109" s="81" t="s">
        <v>210</v>
      </c>
      <c r="H109" s="81" t="s">
        <v>210</v>
      </c>
      <c r="I109" s="81" t="s">
        <v>210</v>
      </c>
      <c r="J109" s="81" t="s">
        <v>210</v>
      </c>
      <c r="K109" s="81" t="s">
        <v>210</v>
      </c>
      <c r="L109" s="81" t="s">
        <v>210</v>
      </c>
      <c r="M109" s="81" t="s">
        <v>210</v>
      </c>
    </row>
  </sheetData>
  <hyperlinks>
    <hyperlink ref="A4" location="Contents!A1" display="Back to table of contents"/>
  </hyperlinks>
  <pageMargins left="0.7" right="0.7" top="0.75" bottom="0.75" header="0.3" footer="0.3"/>
  <pageSetup paperSize="9" orientation="portrait" horizontalDpi="90" verticalDpi="90"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38"/>
  <sheetViews>
    <sheetView zoomScaleNormal="100" workbookViewId="0"/>
  </sheetViews>
  <sheetFormatPr defaultColWidth="9.109375" defaultRowHeight="15.6" x14ac:dyDescent="0.3"/>
  <cols>
    <col min="1" max="12" width="16.6640625" style="5" customWidth="1"/>
    <col min="13" max="16" width="16.6640625" style="24" customWidth="1"/>
    <col min="17" max="18" width="16.6640625" style="5" customWidth="1"/>
    <col min="19" max="19" width="16.6640625" style="24" customWidth="1"/>
    <col min="20" max="22" width="16.6640625" style="5" customWidth="1"/>
    <col min="23" max="23" width="9.109375" style="5"/>
    <col min="24" max="16384" width="9.109375" style="11"/>
  </cols>
  <sheetData>
    <row r="1" spans="1:23" s="5" customFormat="1" x14ac:dyDescent="0.3">
      <c r="A1" s="4" t="s">
        <v>204</v>
      </c>
      <c r="M1" s="24"/>
      <c r="N1" s="24"/>
      <c r="O1" s="24"/>
      <c r="P1" s="24"/>
      <c r="S1" s="24"/>
    </row>
    <row r="2" spans="1:23" s="5" customFormat="1" ht="15" x14ac:dyDescent="0.25">
      <c r="A2" s="6" t="s">
        <v>208</v>
      </c>
      <c r="M2" s="24"/>
      <c r="N2" s="24"/>
      <c r="O2" s="24"/>
      <c r="P2" s="24"/>
      <c r="S2" s="24"/>
    </row>
    <row r="3" spans="1:23" s="5" customFormat="1" ht="15" x14ac:dyDescent="0.25">
      <c r="A3" s="6" t="s">
        <v>61</v>
      </c>
      <c r="M3" s="24"/>
      <c r="N3" s="24"/>
      <c r="O3" s="24"/>
      <c r="P3" s="24"/>
      <c r="S3" s="24"/>
    </row>
    <row r="4" spans="1:23" s="5" customFormat="1" ht="30" customHeight="1" x14ac:dyDescent="0.25">
      <c r="A4" s="7" t="s">
        <v>53</v>
      </c>
      <c r="M4" s="24"/>
      <c r="N4" s="24"/>
      <c r="O4" s="24"/>
      <c r="P4" s="24"/>
      <c r="S4" s="24"/>
    </row>
    <row r="5" spans="1:23" ht="42" customHeight="1" x14ac:dyDescent="0.3">
      <c r="A5" s="28" t="s">
        <v>93</v>
      </c>
      <c r="B5" s="29"/>
      <c r="E5" s="30"/>
      <c r="F5" s="30"/>
    </row>
    <row r="6" spans="1:23" s="94" customFormat="1" ht="63" thickBot="1" x14ac:dyDescent="0.35">
      <c r="A6" s="10" t="s">
        <v>64</v>
      </c>
      <c r="B6" s="19" t="s">
        <v>59</v>
      </c>
      <c r="C6" s="19" t="s">
        <v>119</v>
      </c>
      <c r="D6" s="9" t="s">
        <v>89</v>
      </c>
      <c r="E6" s="10" t="s">
        <v>179</v>
      </c>
      <c r="F6" s="10" t="s">
        <v>186</v>
      </c>
      <c r="G6" s="10" t="s">
        <v>90</v>
      </c>
      <c r="H6" s="10" t="s">
        <v>182</v>
      </c>
      <c r="I6" s="10" t="s">
        <v>183</v>
      </c>
      <c r="J6" s="10" t="s">
        <v>94</v>
      </c>
      <c r="K6" s="10" t="s">
        <v>184</v>
      </c>
      <c r="L6" s="10" t="s">
        <v>185</v>
      </c>
      <c r="M6" s="10" t="s">
        <v>194</v>
      </c>
      <c r="N6" s="10" t="s">
        <v>195</v>
      </c>
      <c r="O6" s="10" t="s">
        <v>196</v>
      </c>
      <c r="P6" s="10" t="s">
        <v>91</v>
      </c>
      <c r="Q6" s="10" t="s">
        <v>187</v>
      </c>
      <c r="R6" s="10" t="s">
        <v>188</v>
      </c>
      <c r="S6" s="10" t="s">
        <v>92</v>
      </c>
      <c r="T6" s="10" t="s">
        <v>121</v>
      </c>
      <c r="U6" s="10" t="s">
        <v>189</v>
      </c>
      <c r="V6" s="10" t="s">
        <v>190</v>
      </c>
    </row>
    <row r="7" spans="1:23" ht="30" customHeight="1" x14ac:dyDescent="0.3">
      <c r="A7" s="20" t="s">
        <v>65</v>
      </c>
      <c r="B7" s="21">
        <v>1</v>
      </c>
      <c r="C7" s="22">
        <v>44200</v>
      </c>
      <c r="D7" s="83">
        <v>1720</v>
      </c>
      <c r="E7" s="1">
        <v>1276</v>
      </c>
      <c r="F7" s="1">
        <f>weekly_deaths_location_cause_and_excess_deaths[[#This Row],[All causes]]-weekly_deaths_location_cause_and_excess_deaths[[#This Row],[All causes five year average]]</f>
        <v>444</v>
      </c>
      <c r="G7" s="1">
        <v>388</v>
      </c>
      <c r="H7" s="1">
        <v>328</v>
      </c>
      <c r="I7" s="1">
        <f>IFERROR(weekly_deaths_location_cause_and_excess_deaths[[#This Row],[Cancer deaths]]-weekly_deaths_location_cause_and_excess_deaths[[#This Row],[Cancer five year average]],"")</f>
        <v>60</v>
      </c>
      <c r="J7" s="1">
        <v>135</v>
      </c>
      <c r="K7" s="1">
        <v>148</v>
      </c>
      <c r="L7" s="1">
        <f>IFERROR(weekly_deaths_location_cause_and_excess_deaths[[#This Row],[Dementia / Alzhemier''s deaths]]-weekly_deaths_location_cause_and_excess_deaths[[#This Row],[Dementia / Alzheimer''s five year average]],"")</f>
        <v>-13</v>
      </c>
      <c r="M7" s="31">
        <v>376</v>
      </c>
      <c r="N7" s="31">
        <v>324</v>
      </c>
      <c r="O7" s="31">
        <f>IFERROR(weekly_deaths_location_cause_and_excess_deaths[[#This Row],[Circulatory deaths]]-weekly_deaths_location_cause_and_excess_deaths[[#This Row],[Circulatory five year average]],"")</f>
        <v>52</v>
      </c>
      <c r="P7" s="1">
        <v>130</v>
      </c>
      <c r="Q7" s="1">
        <v>205</v>
      </c>
      <c r="R7" s="1">
        <f>IFERROR(weekly_deaths_location_cause_and_excess_deaths[[#This Row],[Respiratory deaths]]-weekly_deaths_location_cause_and_excess_deaths[[#This Row],[Respiratory five year average]],"")</f>
        <v>-75</v>
      </c>
      <c r="S7" s="1">
        <v>334</v>
      </c>
      <c r="T7" s="1">
        <v>357</v>
      </c>
      <c r="U7" s="1">
        <v>271</v>
      </c>
      <c r="V7" s="1">
        <f>IFERROR(weekly_deaths_location_cause_and_excess_deaths[[#This Row],[Other causes]]-weekly_deaths_location_cause_and_excess_deaths[[#This Row],[Other causes five year average]],"")</f>
        <v>86</v>
      </c>
      <c r="W7" s="11"/>
    </row>
    <row r="8" spans="1:23" x14ac:dyDescent="0.3">
      <c r="A8" s="20" t="s">
        <v>65</v>
      </c>
      <c r="B8" s="21">
        <v>2</v>
      </c>
      <c r="C8" s="22">
        <v>44207</v>
      </c>
      <c r="D8" s="84">
        <v>1550</v>
      </c>
      <c r="E8" s="2">
        <v>1560</v>
      </c>
      <c r="F8" s="2">
        <f>weekly_deaths_location_cause_and_excess_deaths[[#This Row],[All causes]]-weekly_deaths_location_cause_and_excess_deaths[[#This Row],[All causes five year average]]</f>
        <v>-10</v>
      </c>
      <c r="G8" s="2">
        <v>306</v>
      </c>
      <c r="H8" s="2">
        <v>359</v>
      </c>
      <c r="I8" s="2">
        <f>IFERROR(weekly_deaths_location_cause_and_excess_deaths[[#This Row],[Cancer deaths]]-weekly_deaths_location_cause_and_excess_deaths[[#This Row],[Cancer five year average]],"")</f>
        <v>-53</v>
      </c>
      <c r="J8" s="2">
        <v>119</v>
      </c>
      <c r="K8" s="2">
        <v>173</v>
      </c>
      <c r="L8" s="2">
        <f>IFERROR(weekly_deaths_location_cause_and_excess_deaths[[#This Row],[Dementia / Alzhemier''s deaths]]-weekly_deaths_location_cause_and_excess_deaths[[#This Row],[Dementia / Alzheimer''s five year average]],"")</f>
        <v>-54</v>
      </c>
      <c r="M8" s="31">
        <v>343</v>
      </c>
      <c r="N8" s="31">
        <v>418</v>
      </c>
      <c r="O8" s="31">
        <f>IFERROR(weekly_deaths_location_cause_and_excess_deaths[[#This Row],[Circulatory deaths]]-weekly_deaths_location_cause_and_excess_deaths[[#This Row],[Circulatory five year average]],"")</f>
        <v>-75</v>
      </c>
      <c r="P8" s="31">
        <v>124</v>
      </c>
      <c r="Q8" s="31">
        <v>268</v>
      </c>
      <c r="R8" s="31">
        <f>IFERROR(weekly_deaths_location_cause_and_excess_deaths[[#This Row],[Respiratory deaths]]-weekly_deaths_location_cause_and_excess_deaths[[#This Row],[Respiratory five year average]],"")</f>
        <v>-144</v>
      </c>
      <c r="S8" s="31">
        <v>333</v>
      </c>
      <c r="T8" s="31">
        <v>325</v>
      </c>
      <c r="U8" s="31">
        <v>341</v>
      </c>
      <c r="V8" s="31">
        <f>IFERROR(weekly_deaths_location_cause_and_excess_deaths[[#This Row],[Other causes]]-weekly_deaths_location_cause_and_excess_deaths[[#This Row],[Other causes five year average]],"")</f>
        <v>-16</v>
      </c>
      <c r="W8" s="11"/>
    </row>
    <row r="9" spans="1:23" x14ac:dyDescent="0.3">
      <c r="A9" s="20" t="s">
        <v>65</v>
      </c>
      <c r="B9" s="21">
        <v>3</v>
      </c>
      <c r="C9" s="22">
        <v>44214</v>
      </c>
      <c r="D9" s="84">
        <v>1559</v>
      </c>
      <c r="E9" s="2">
        <v>1382</v>
      </c>
      <c r="F9" s="2">
        <f>weekly_deaths_location_cause_and_excess_deaths[[#This Row],[All causes]]-weekly_deaths_location_cause_and_excess_deaths[[#This Row],[All causes five year average]]</f>
        <v>177</v>
      </c>
      <c r="G9" s="2">
        <v>315</v>
      </c>
      <c r="H9" s="2">
        <v>321</v>
      </c>
      <c r="I9" s="2">
        <f>IFERROR(weekly_deaths_location_cause_and_excess_deaths[[#This Row],[Cancer deaths]]-weekly_deaths_location_cause_and_excess_deaths[[#This Row],[Cancer five year average]],"")</f>
        <v>-6</v>
      </c>
      <c r="J9" s="2">
        <v>114</v>
      </c>
      <c r="K9" s="2">
        <v>161</v>
      </c>
      <c r="L9" s="2">
        <f>IFERROR(weekly_deaths_location_cause_and_excess_deaths[[#This Row],[Dementia / Alzhemier''s deaths]]-weekly_deaths_location_cause_and_excess_deaths[[#This Row],[Dementia / Alzheimer''s five year average]],"")</f>
        <v>-47</v>
      </c>
      <c r="M9" s="31">
        <v>338</v>
      </c>
      <c r="N9" s="31">
        <v>369</v>
      </c>
      <c r="O9" s="31">
        <f>IFERROR(weekly_deaths_location_cause_and_excess_deaths[[#This Row],[Circulatory deaths]]-weekly_deaths_location_cause_and_excess_deaths[[#This Row],[Circulatory five year average]],"")</f>
        <v>-31</v>
      </c>
      <c r="P9" s="31">
        <v>94</v>
      </c>
      <c r="Q9" s="31">
        <v>228</v>
      </c>
      <c r="R9" s="31">
        <f>IFERROR(weekly_deaths_location_cause_and_excess_deaths[[#This Row],[Respiratory deaths]]-weekly_deaths_location_cause_and_excess_deaths[[#This Row],[Respiratory five year average]],"")</f>
        <v>-134</v>
      </c>
      <c r="S9" s="31">
        <v>397</v>
      </c>
      <c r="T9" s="31">
        <v>301</v>
      </c>
      <c r="U9" s="31">
        <v>303</v>
      </c>
      <c r="V9" s="31">
        <f>IFERROR(weekly_deaths_location_cause_and_excess_deaths[[#This Row],[Other causes]]-weekly_deaths_location_cause_and_excess_deaths[[#This Row],[Other causes five year average]],"")</f>
        <v>-2</v>
      </c>
      <c r="W9" s="11"/>
    </row>
    <row r="10" spans="1:23" x14ac:dyDescent="0.3">
      <c r="A10" s="20" t="s">
        <v>65</v>
      </c>
      <c r="B10" s="21">
        <v>4</v>
      </c>
      <c r="C10" s="22">
        <v>44221</v>
      </c>
      <c r="D10" s="84">
        <v>1604</v>
      </c>
      <c r="E10" s="2">
        <v>1317</v>
      </c>
      <c r="F10" s="2">
        <f>weekly_deaths_location_cause_and_excess_deaths[[#This Row],[All causes]]-weekly_deaths_location_cause_and_excess_deaths[[#This Row],[All causes five year average]]</f>
        <v>287</v>
      </c>
      <c r="G10" s="2">
        <v>325</v>
      </c>
      <c r="H10" s="2">
        <v>326</v>
      </c>
      <c r="I10" s="2">
        <f>IFERROR(weekly_deaths_location_cause_and_excess_deaths[[#This Row],[Cancer deaths]]-weekly_deaths_location_cause_and_excess_deaths[[#This Row],[Cancer five year average]],"")</f>
        <v>-1</v>
      </c>
      <c r="J10" s="2">
        <v>121</v>
      </c>
      <c r="K10" s="2">
        <v>152</v>
      </c>
      <c r="L10" s="2">
        <f>IFERROR(weekly_deaths_location_cause_and_excess_deaths[[#This Row],[Dementia / Alzhemier''s deaths]]-weekly_deaths_location_cause_and_excess_deaths[[#This Row],[Dementia / Alzheimer''s five year average]],"")</f>
        <v>-31</v>
      </c>
      <c r="M10" s="31">
        <v>324</v>
      </c>
      <c r="N10" s="31">
        <v>345</v>
      </c>
      <c r="O10" s="31">
        <f>IFERROR(weekly_deaths_location_cause_and_excess_deaths[[#This Row],[Circulatory deaths]]-weekly_deaths_location_cause_and_excess_deaths[[#This Row],[Circulatory five year average]],"")</f>
        <v>-21</v>
      </c>
      <c r="P10" s="31">
        <v>104</v>
      </c>
      <c r="Q10" s="31">
        <v>203</v>
      </c>
      <c r="R10" s="31">
        <f>IFERROR(weekly_deaths_location_cause_and_excess_deaths[[#This Row],[Respiratory deaths]]-weekly_deaths_location_cause_and_excess_deaths[[#This Row],[Respiratory five year average]],"")</f>
        <v>-99</v>
      </c>
      <c r="S10" s="31">
        <v>388</v>
      </c>
      <c r="T10" s="31">
        <v>342</v>
      </c>
      <c r="U10" s="31">
        <v>291</v>
      </c>
      <c r="V10" s="31">
        <f>IFERROR(weekly_deaths_location_cause_and_excess_deaths[[#This Row],[Other causes]]-weekly_deaths_location_cause_and_excess_deaths[[#This Row],[Other causes five year average]],"")</f>
        <v>51</v>
      </c>
      <c r="W10" s="11"/>
    </row>
    <row r="11" spans="1:23" x14ac:dyDescent="0.3">
      <c r="A11" s="20" t="s">
        <v>65</v>
      </c>
      <c r="B11" s="21">
        <v>5</v>
      </c>
      <c r="C11" s="22">
        <v>44228</v>
      </c>
      <c r="D11" s="84">
        <v>1506</v>
      </c>
      <c r="E11" s="2">
        <v>1280</v>
      </c>
      <c r="F11" s="2">
        <f>weekly_deaths_location_cause_and_excess_deaths[[#This Row],[All causes]]-weekly_deaths_location_cause_and_excess_deaths[[#This Row],[All causes five year average]]</f>
        <v>226</v>
      </c>
      <c r="G11" s="2">
        <v>316</v>
      </c>
      <c r="H11" s="2">
        <v>315</v>
      </c>
      <c r="I11" s="2">
        <f>IFERROR(weekly_deaths_location_cause_and_excess_deaths[[#This Row],[Cancer deaths]]-weekly_deaths_location_cause_and_excess_deaths[[#This Row],[Cancer five year average]],"")</f>
        <v>1</v>
      </c>
      <c r="J11" s="2">
        <v>120</v>
      </c>
      <c r="K11" s="2">
        <v>156</v>
      </c>
      <c r="L11" s="2">
        <f>IFERROR(weekly_deaths_location_cause_and_excess_deaths[[#This Row],[Dementia / Alzhemier''s deaths]]-weekly_deaths_location_cause_and_excess_deaths[[#This Row],[Dementia / Alzheimer''s five year average]],"")</f>
        <v>-36</v>
      </c>
      <c r="M11" s="31">
        <v>321</v>
      </c>
      <c r="N11" s="31">
        <v>326</v>
      </c>
      <c r="O11" s="31">
        <f>IFERROR(weekly_deaths_location_cause_and_excess_deaths[[#This Row],[Circulatory deaths]]-weekly_deaths_location_cause_and_excess_deaths[[#This Row],[Circulatory five year average]],"")</f>
        <v>-5</v>
      </c>
      <c r="P11" s="31">
        <v>85</v>
      </c>
      <c r="Q11" s="31">
        <v>194</v>
      </c>
      <c r="R11" s="31">
        <f>IFERROR(weekly_deaths_location_cause_and_excess_deaths[[#This Row],[Respiratory deaths]]-weekly_deaths_location_cause_and_excess_deaths[[#This Row],[Respiratory five year average]],"")</f>
        <v>-109</v>
      </c>
      <c r="S11" s="31">
        <v>325</v>
      </c>
      <c r="T11" s="31">
        <v>339</v>
      </c>
      <c r="U11" s="31">
        <v>289</v>
      </c>
      <c r="V11" s="31">
        <f>IFERROR(weekly_deaths_location_cause_and_excess_deaths[[#This Row],[Other causes]]-weekly_deaths_location_cause_and_excess_deaths[[#This Row],[Other causes five year average]],"")</f>
        <v>50</v>
      </c>
      <c r="W11" s="11"/>
    </row>
    <row r="12" spans="1:23" x14ac:dyDescent="0.3">
      <c r="A12" s="20" t="s">
        <v>65</v>
      </c>
      <c r="B12" s="21">
        <v>6</v>
      </c>
      <c r="C12" s="22">
        <v>44235</v>
      </c>
      <c r="D12" s="84">
        <v>1412</v>
      </c>
      <c r="E12" s="2">
        <v>1254</v>
      </c>
      <c r="F12" s="2">
        <f>weekly_deaths_location_cause_and_excess_deaths[[#This Row],[All causes]]-weekly_deaths_location_cause_and_excess_deaths[[#This Row],[All causes five year average]]</f>
        <v>158</v>
      </c>
      <c r="G12" s="2">
        <v>309</v>
      </c>
      <c r="H12" s="2">
        <v>322</v>
      </c>
      <c r="I12" s="2">
        <f>IFERROR(weekly_deaths_location_cause_and_excess_deaths[[#This Row],[Cancer deaths]]-weekly_deaths_location_cause_and_excess_deaths[[#This Row],[Cancer five year average]],"")</f>
        <v>-13</v>
      </c>
      <c r="J12" s="2">
        <v>119</v>
      </c>
      <c r="K12" s="2">
        <v>148</v>
      </c>
      <c r="L12" s="2">
        <f>IFERROR(weekly_deaths_location_cause_and_excess_deaths[[#This Row],[Dementia / Alzhemier''s deaths]]-weekly_deaths_location_cause_and_excess_deaths[[#This Row],[Dementia / Alzheimer''s five year average]],"")</f>
        <v>-29</v>
      </c>
      <c r="M12" s="31">
        <v>322</v>
      </c>
      <c r="N12" s="31">
        <v>315</v>
      </c>
      <c r="O12" s="31">
        <f>IFERROR(weekly_deaths_location_cause_and_excess_deaths[[#This Row],[Circulatory deaths]]-weekly_deaths_location_cause_and_excess_deaths[[#This Row],[Circulatory five year average]],"")</f>
        <v>7</v>
      </c>
      <c r="P12" s="31">
        <v>101</v>
      </c>
      <c r="Q12" s="31">
        <v>185</v>
      </c>
      <c r="R12" s="31">
        <f>IFERROR(weekly_deaths_location_cause_and_excess_deaths[[#This Row],[Respiratory deaths]]-weekly_deaths_location_cause_and_excess_deaths[[#This Row],[Respiratory five year average]],"")</f>
        <v>-84</v>
      </c>
      <c r="S12" s="31">
        <v>270</v>
      </c>
      <c r="T12" s="31">
        <v>291</v>
      </c>
      <c r="U12" s="31">
        <v>284</v>
      </c>
      <c r="V12" s="31">
        <f>IFERROR(weekly_deaths_location_cause_and_excess_deaths[[#This Row],[Other causes]]-weekly_deaths_location_cause_and_excess_deaths[[#This Row],[Other causes five year average]],"")</f>
        <v>7</v>
      </c>
      <c r="W12" s="11"/>
    </row>
    <row r="13" spans="1:23" x14ac:dyDescent="0.3">
      <c r="A13" s="20" t="s">
        <v>65</v>
      </c>
      <c r="B13" s="21">
        <v>7</v>
      </c>
      <c r="C13" s="22">
        <v>44242</v>
      </c>
      <c r="D13" s="84">
        <v>1422</v>
      </c>
      <c r="E13" s="2">
        <v>1259</v>
      </c>
      <c r="F13" s="2">
        <f>weekly_deaths_location_cause_and_excess_deaths[[#This Row],[All causes]]-weekly_deaths_location_cause_and_excess_deaths[[#This Row],[All causes five year average]]</f>
        <v>163</v>
      </c>
      <c r="G13" s="2">
        <v>284</v>
      </c>
      <c r="H13" s="2">
        <v>329</v>
      </c>
      <c r="I13" s="2">
        <f>IFERROR(weekly_deaths_location_cause_and_excess_deaths[[#This Row],[Cancer deaths]]-weekly_deaths_location_cause_and_excess_deaths[[#This Row],[Cancer five year average]],"")</f>
        <v>-45</v>
      </c>
      <c r="J13" s="2">
        <v>140</v>
      </c>
      <c r="K13" s="2">
        <v>137</v>
      </c>
      <c r="L13" s="2">
        <f>IFERROR(weekly_deaths_location_cause_and_excess_deaths[[#This Row],[Dementia / Alzhemier''s deaths]]-weekly_deaths_location_cause_and_excess_deaths[[#This Row],[Dementia / Alzheimer''s five year average]],"")</f>
        <v>3</v>
      </c>
      <c r="M13" s="31">
        <v>346</v>
      </c>
      <c r="N13" s="31">
        <v>327</v>
      </c>
      <c r="O13" s="31">
        <f>IFERROR(weekly_deaths_location_cause_and_excess_deaths[[#This Row],[Circulatory deaths]]-weekly_deaths_location_cause_and_excess_deaths[[#This Row],[Circulatory five year average]],"")</f>
        <v>19</v>
      </c>
      <c r="P13" s="31">
        <v>99</v>
      </c>
      <c r="Q13" s="31">
        <v>181</v>
      </c>
      <c r="R13" s="31">
        <f>IFERROR(weekly_deaths_location_cause_and_excess_deaths[[#This Row],[Respiratory deaths]]-weekly_deaths_location_cause_and_excess_deaths[[#This Row],[Respiratory five year average]],"")</f>
        <v>-82</v>
      </c>
      <c r="S13" s="31">
        <v>245</v>
      </c>
      <c r="T13" s="31">
        <v>308</v>
      </c>
      <c r="U13" s="31">
        <v>286</v>
      </c>
      <c r="V13" s="31">
        <f>IFERROR(weekly_deaths_location_cause_and_excess_deaths[[#This Row],[Other causes]]-weekly_deaths_location_cause_and_excess_deaths[[#This Row],[Other causes five year average]],"")</f>
        <v>22</v>
      </c>
      <c r="W13" s="11"/>
    </row>
    <row r="14" spans="1:23" x14ac:dyDescent="0.3">
      <c r="A14" s="20" t="s">
        <v>65</v>
      </c>
      <c r="B14" s="21">
        <v>8</v>
      </c>
      <c r="C14" s="22">
        <v>44249</v>
      </c>
      <c r="D14" s="84">
        <v>1325</v>
      </c>
      <c r="E14" s="2">
        <v>1247</v>
      </c>
      <c r="F14" s="2">
        <f>weekly_deaths_location_cause_and_excess_deaths[[#This Row],[All causes]]-weekly_deaths_location_cause_and_excess_deaths[[#This Row],[All causes five year average]]</f>
        <v>78</v>
      </c>
      <c r="G14" s="2">
        <v>297</v>
      </c>
      <c r="H14" s="2">
        <v>319</v>
      </c>
      <c r="I14" s="2">
        <f>IFERROR(weekly_deaths_location_cause_and_excess_deaths[[#This Row],[Cancer deaths]]-weekly_deaths_location_cause_and_excess_deaths[[#This Row],[Cancer five year average]],"")</f>
        <v>-22</v>
      </c>
      <c r="J14" s="2">
        <v>125</v>
      </c>
      <c r="K14" s="2">
        <v>137</v>
      </c>
      <c r="L14" s="2">
        <f>IFERROR(weekly_deaths_location_cause_and_excess_deaths[[#This Row],[Dementia / Alzhemier''s deaths]]-weekly_deaths_location_cause_and_excess_deaths[[#This Row],[Dementia / Alzheimer''s five year average]],"")</f>
        <v>-12</v>
      </c>
      <c r="M14" s="31">
        <v>310</v>
      </c>
      <c r="N14" s="31">
        <v>323</v>
      </c>
      <c r="O14" s="31">
        <f>IFERROR(weekly_deaths_location_cause_and_excess_deaths[[#This Row],[Circulatory deaths]]-weekly_deaths_location_cause_and_excess_deaths[[#This Row],[Circulatory five year average]],"")</f>
        <v>-13</v>
      </c>
      <c r="P14" s="31">
        <v>102</v>
      </c>
      <c r="Q14" s="31">
        <v>191</v>
      </c>
      <c r="R14" s="31">
        <f>IFERROR(weekly_deaths_location_cause_and_excess_deaths[[#This Row],[Respiratory deaths]]-weekly_deaths_location_cause_and_excess_deaths[[#This Row],[Respiratory five year average]],"")</f>
        <v>-89</v>
      </c>
      <c r="S14" s="31">
        <v>191</v>
      </c>
      <c r="T14" s="31">
        <v>300</v>
      </c>
      <c r="U14" s="31">
        <v>277</v>
      </c>
      <c r="V14" s="31">
        <f>IFERROR(weekly_deaths_location_cause_and_excess_deaths[[#This Row],[Other causes]]-weekly_deaths_location_cause_and_excess_deaths[[#This Row],[Other causes five year average]],"")</f>
        <v>23</v>
      </c>
      <c r="W14" s="11"/>
    </row>
    <row r="15" spans="1:23" x14ac:dyDescent="0.3">
      <c r="A15" s="20" t="s">
        <v>65</v>
      </c>
      <c r="B15" s="21">
        <v>9</v>
      </c>
      <c r="C15" s="22">
        <v>44256</v>
      </c>
      <c r="D15" s="84">
        <v>1204</v>
      </c>
      <c r="E15" s="2">
        <v>1165</v>
      </c>
      <c r="F15" s="2">
        <f>weekly_deaths_location_cause_and_excess_deaths[[#This Row],[All causes]]-weekly_deaths_location_cause_and_excess_deaths[[#This Row],[All causes five year average]]</f>
        <v>39</v>
      </c>
      <c r="G15" s="2">
        <v>288</v>
      </c>
      <c r="H15" s="2">
        <v>303</v>
      </c>
      <c r="I15" s="2">
        <f>IFERROR(weekly_deaths_location_cause_and_excess_deaths[[#This Row],[Cancer deaths]]-weekly_deaths_location_cause_and_excess_deaths[[#This Row],[Cancer five year average]],"")</f>
        <v>-15</v>
      </c>
      <c r="J15" s="2">
        <v>103</v>
      </c>
      <c r="K15" s="2">
        <v>134</v>
      </c>
      <c r="L15" s="2">
        <f>IFERROR(weekly_deaths_location_cause_and_excess_deaths[[#This Row],[Dementia / Alzhemier''s deaths]]-weekly_deaths_location_cause_and_excess_deaths[[#This Row],[Dementia / Alzheimer''s five year average]],"")</f>
        <v>-31</v>
      </c>
      <c r="M15" s="31">
        <v>300</v>
      </c>
      <c r="N15" s="31">
        <v>304</v>
      </c>
      <c r="O15" s="31">
        <f>IFERROR(weekly_deaths_location_cause_and_excess_deaths[[#This Row],[Circulatory deaths]]-weekly_deaths_location_cause_and_excess_deaths[[#This Row],[Circulatory five year average]],"")</f>
        <v>-4</v>
      </c>
      <c r="P15" s="31">
        <v>110</v>
      </c>
      <c r="Q15" s="31">
        <v>172</v>
      </c>
      <c r="R15" s="31">
        <f>IFERROR(weekly_deaths_location_cause_and_excess_deaths[[#This Row],[Respiratory deaths]]-weekly_deaths_location_cause_and_excess_deaths[[#This Row],[Respiratory five year average]],"")</f>
        <v>-62</v>
      </c>
      <c r="S15" s="31">
        <v>121</v>
      </c>
      <c r="T15" s="31">
        <v>282</v>
      </c>
      <c r="U15" s="31">
        <v>252</v>
      </c>
      <c r="V15" s="31">
        <f>IFERROR(weekly_deaths_location_cause_and_excess_deaths[[#This Row],[Other causes]]-weekly_deaths_location_cause_and_excess_deaths[[#This Row],[Other causes five year average]],"")</f>
        <v>30</v>
      </c>
      <c r="W15" s="11"/>
    </row>
    <row r="16" spans="1:23" x14ac:dyDescent="0.3">
      <c r="A16" s="20" t="s">
        <v>65</v>
      </c>
      <c r="B16" s="21">
        <v>10</v>
      </c>
      <c r="C16" s="22">
        <v>44263</v>
      </c>
      <c r="D16" s="84">
        <v>1145</v>
      </c>
      <c r="E16" s="2">
        <v>1229</v>
      </c>
      <c r="F16" s="2">
        <f>weekly_deaths_location_cause_and_excess_deaths[[#This Row],[All causes]]-weekly_deaths_location_cause_and_excess_deaths[[#This Row],[All causes five year average]]</f>
        <v>-84</v>
      </c>
      <c r="G16" s="2">
        <v>302</v>
      </c>
      <c r="H16" s="2">
        <v>324</v>
      </c>
      <c r="I16" s="2">
        <f>IFERROR(weekly_deaths_location_cause_and_excess_deaths[[#This Row],[Cancer deaths]]-weekly_deaths_location_cause_and_excess_deaths[[#This Row],[Cancer five year average]],"")</f>
        <v>-22</v>
      </c>
      <c r="J16" s="2">
        <v>112</v>
      </c>
      <c r="K16" s="2">
        <v>134</v>
      </c>
      <c r="L16" s="2">
        <f>IFERROR(weekly_deaths_location_cause_and_excess_deaths[[#This Row],[Dementia / Alzhemier''s deaths]]-weekly_deaths_location_cause_and_excess_deaths[[#This Row],[Dementia / Alzheimer''s five year average]],"")</f>
        <v>-22</v>
      </c>
      <c r="M16" s="31">
        <v>274</v>
      </c>
      <c r="N16" s="31">
        <v>331</v>
      </c>
      <c r="O16" s="31">
        <f>IFERROR(weekly_deaths_location_cause_and_excess_deaths[[#This Row],[Circulatory deaths]]-weekly_deaths_location_cause_and_excess_deaths[[#This Row],[Circulatory five year average]],"")</f>
        <v>-57</v>
      </c>
      <c r="P16" s="31">
        <v>107</v>
      </c>
      <c r="Q16" s="31">
        <v>158</v>
      </c>
      <c r="R16" s="31">
        <f>IFERROR(weekly_deaths_location_cause_and_excess_deaths[[#This Row],[Respiratory deaths]]-weekly_deaths_location_cause_and_excess_deaths[[#This Row],[Respiratory five year average]],"")</f>
        <v>-51</v>
      </c>
      <c r="S16" s="31">
        <v>81</v>
      </c>
      <c r="T16" s="31">
        <v>269</v>
      </c>
      <c r="U16" s="31">
        <v>282</v>
      </c>
      <c r="V16" s="31">
        <f>IFERROR(weekly_deaths_location_cause_and_excess_deaths[[#This Row],[Other causes]]-weekly_deaths_location_cause_and_excess_deaths[[#This Row],[Other causes five year average]],"")</f>
        <v>-13</v>
      </c>
      <c r="W16" s="11"/>
    </row>
    <row r="17" spans="1:23" x14ac:dyDescent="0.3">
      <c r="A17" s="20" t="s">
        <v>65</v>
      </c>
      <c r="B17" s="21">
        <v>11</v>
      </c>
      <c r="C17" s="22">
        <v>44270</v>
      </c>
      <c r="D17" s="84">
        <v>1114</v>
      </c>
      <c r="E17" s="2">
        <v>1169</v>
      </c>
      <c r="F17" s="2">
        <f>weekly_deaths_location_cause_and_excess_deaths[[#This Row],[All causes]]-weekly_deaths_location_cause_and_excess_deaths[[#This Row],[All causes five year average]]</f>
        <v>-55</v>
      </c>
      <c r="G17" s="2">
        <v>311</v>
      </c>
      <c r="H17" s="2">
        <v>314</v>
      </c>
      <c r="I17" s="31">
        <f>IFERROR(weekly_deaths_location_cause_and_excess_deaths[[#This Row],[Cancer deaths]]-weekly_deaths_location_cause_and_excess_deaths[[#This Row],[Cancer five year average]],"")</f>
        <v>-3</v>
      </c>
      <c r="J17" s="31">
        <v>88</v>
      </c>
      <c r="K17" s="31">
        <v>126</v>
      </c>
      <c r="L17" s="31">
        <f>IFERROR(weekly_deaths_location_cause_and_excess_deaths[[#This Row],[Dementia / Alzhemier''s deaths]]-weekly_deaths_location_cause_and_excess_deaths[[#This Row],[Dementia / Alzheimer''s five year average]],"")</f>
        <v>-38</v>
      </c>
      <c r="M17" s="31">
        <v>322</v>
      </c>
      <c r="N17" s="31">
        <v>306</v>
      </c>
      <c r="O17" s="31">
        <f>IFERROR(weekly_deaths_location_cause_and_excess_deaths[[#This Row],[Circulatory deaths]]-weekly_deaths_location_cause_and_excess_deaths[[#This Row],[Circulatory five year average]],"")</f>
        <v>16</v>
      </c>
      <c r="P17" s="31">
        <v>93</v>
      </c>
      <c r="Q17" s="31">
        <v>162</v>
      </c>
      <c r="R17" s="31">
        <f>IFERROR(weekly_deaths_location_cause_and_excess_deaths[[#This Row],[Respiratory deaths]]-weekly_deaths_location_cause_and_excess_deaths[[#This Row],[Respiratory five year average]],"")</f>
        <v>-69</v>
      </c>
      <c r="S17" s="31">
        <v>46</v>
      </c>
      <c r="T17" s="31">
        <v>254</v>
      </c>
      <c r="U17" s="31">
        <v>261</v>
      </c>
      <c r="V17" s="31">
        <f>IFERROR(weekly_deaths_location_cause_and_excess_deaths[[#This Row],[Other causes]]-weekly_deaths_location_cause_and_excess_deaths[[#This Row],[Other causes five year average]],"")</f>
        <v>-7</v>
      </c>
      <c r="W17" s="11"/>
    </row>
    <row r="18" spans="1:23" x14ac:dyDescent="0.3">
      <c r="A18" s="20" t="s">
        <v>65</v>
      </c>
      <c r="B18" s="21">
        <v>12</v>
      </c>
      <c r="C18" s="22">
        <v>44277</v>
      </c>
      <c r="D18" s="84">
        <v>1097</v>
      </c>
      <c r="E18" s="2">
        <v>1120</v>
      </c>
      <c r="F18" s="2">
        <f>weekly_deaths_location_cause_and_excess_deaths[[#This Row],[All causes]]-weekly_deaths_location_cause_and_excess_deaths[[#This Row],[All causes five year average]]</f>
        <v>-23</v>
      </c>
      <c r="G18" s="2">
        <v>319</v>
      </c>
      <c r="H18" s="2">
        <v>295</v>
      </c>
      <c r="I18" s="31">
        <f>IFERROR(weekly_deaths_location_cause_and_excess_deaths[[#This Row],[Cancer deaths]]-weekly_deaths_location_cause_and_excess_deaths[[#This Row],[Cancer five year average]],"")</f>
        <v>24</v>
      </c>
      <c r="J18" s="31">
        <v>102</v>
      </c>
      <c r="K18" s="31">
        <v>118</v>
      </c>
      <c r="L18" s="31">
        <f>IFERROR(weekly_deaths_location_cause_and_excess_deaths[[#This Row],[Dementia / Alzhemier''s deaths]]-weekly_deaths_location_cause_and_excess_deaths[[#This Row],[Dementia / Alzheimer''s five year average]],"")</f>
        <v>-16</v>
      </c>
      <c r="M18" s="31">
        <v>285</v>
      </c>
      <c r="N18" s="31">
        <v>302</v>
      </c>
      <c r="O18" s="31">
        <f>IFERROR(weekly_deaths_location_cause_and_excess_deaths[[#This Row],[Circulatory deaths]]-weekly_deaths_location_cause_and_excess_deaths[[#This Row],[Circulatory five year average]],"")</f>
        <v>-17</v>
      </c>
      <c r="P18" s="31">
        <v>97</v>
      </c>
      <c r="Q18" s="31">
        <v>157</v>
      </c>
      <c r="R18" s="31">
        <f>IFERROR(weekly_deaths_location_cause_and_excess_deaths[[#This Row],[Respiratory deaths]]-weekly_deaths_location_cause_and_excess_deaths[[#This Row],[Respiratory five year average]],"")</f>
        <v>-60</v>
      </c>
      <c r="S18" s="31">
        <v>48</v>
      </c>
      <c r="T18" s="31">
        <v>246</v>
      </c>
      <c r="U18" s="31">
        <v>249</v>
      </c>
      <c r="V18" s="31">
        <f>IFERROR(weekly_deaths_location_cause_and_excess_deaths[[#This Row],[Other causes]]-weekly_deaths_location_cause_and_excess_deaths[[#This Row],[Other causes five year average]],"")</f>
        <v>-3</v>
      </c>
      <c r="W18" s="11"/>
    </row>
    <row r="19" spans="1:23" x14ac:dyDescent="0.3">
      <c r="A19" s="20" t="s">
        <v>65</v>
      </c>
      <c r="B19" s="21">
        <v>13</v>
      </c>
      <c r="C19" s="22">
        <v>44284</v>
      </c>
      <c r="D19" s="84">
        <v>972</v>
      </c>
      <c r="E19" s="2">
        <v>1118</v>
      </c>
      <c r="F19" s="2">
        <f>weekly_deaths_location_cause_and_excess_deaths[[#This Row],[All causes]]-weekly_deaths_location_cause_and_excess_deaths[[#This Row],[All causes five year average]]</f>
        <v>-146</v>
      </c>
      <c r="G19" s="2">
        <v>265</v>
      </c>
      <c r="H19" s="2">
        <v>309</v>
      </c>
      <c r="I19" s="2">
        <f>IFERROR(weekly_deaths_location_cause_and_excess_deaths[[#This Row],[Cancer deaths]]-weekly_deaths_location_cause_and_excess_deaths[[#This Row],[Cancer five year average]],"")</f>
        <v>-44</v>
      </c>
      <c r="J19" s="2">
        <v>101</v>
      </c>
      <c r="K19" s="2">
        <v>120</v>
      </c>
      <c r="L19" s="2">
        <f>IFERROR(weekly_deaths_location_cause_and_excess_deaths[[#This Row],[Dementia / Alzhemier''s deaths]]-weekly_deaths_location_cause_and_excess_deaths[[#This Row],[Dementia / Alzheimer''s five year average]],"")</f>
        <v>-19</v>
      </c>
      <c r="M19" s="31">
        <v>263</v>
      </c>
      <c r="N19" s="31">
        <v>301</v>
      </c>
      <c r="O19" s="31">
        <f>IFERROR(weekly_deaths_location_cause_and_excess_deaths[[#This Row],[Circulatory deaths]]-weekly_deaths_location_cause_and_excess_deaths[[#This Row],[Circulatory five year average]],"")</f>
        <v>-38</v>
      </c>
      <c r="P19" s="31">
        <v>83</v>
      </c>
      <c r="Q19" s="31">
        <v>136</v>
      </c>
      <c r="R19" s="31">
        <f>IFERROR(weekly_deaths_location_cause_and_excess_deaths[[#This Row],[Respiratory deaths]]-weekly_deaths_location_cause_and_excess_deaths[[#This Row],[Respiratory five year average]],"")</f>
        <v>-53</v>
      </c>
      <c r="S19" s="31">
        <v>27</v>
      </c>
      <c r="T19" s="31">
        <v>233</v>
      </c>
      <c r="U19" s="31">
        <v>252</v>
      </c>
      <c r="V19" s="31">
        <f>IFERROR(weekly_deaths_location_cause_and_excess_deaths[[#This Row],[Other causes]]-weekly_deaths_location_cause_and_excess_deaths[[#This Row],[Other causes five year average]],"")</f>
        <v>-19</v>
      </c>
      <c r="W19" s="11"/>
    </row>
    <row r="20" spans="1:23" x14ac:dyDescent="0.3">
      <c r="A20" s="20" t="s">
        <v>65</v>
      </c>
      <c r="B20" s="21">
        <v>14</v>
      </c>
      <c r="C20" s="22">
        <v>44291</v>
      </c>
      <c r="D20" s="84">
        <v>1058</v>
      </c>
      <c r="E20" s="31">
        <v>1098</v>
      </c>
      <c r="F20" s="31">
        <f>weekly_deaths_location_cause_and_excess_deaths[[#This Row],[All causes]]-weekly_deaths_location_cause_and_excess_deaths[[#This Row],[All causes five year average]]</f>
        <v>-40</v>
      </c>
      <c r="G20" s="31">
        <v>311</v>
      </c>
      <c r="H20" s="31">
        <v>292</v>
      </c>
      <c r="I20" s="31">
        <f>IFERROR(weekly_deaths_location_cause_and_excess_deaths[[#This Row],[Cancer deaths]]-weekly_deaths_location_cause_and_excess_deaths[[#This Row],[Cancer five year average]],"")</f>
        <v>19</v>
      </c>
      <c r="J20" s="31">
        <v>98</v>
      </c>
      <c r="K20" s="31">
        <v>118</v>
      </c>
      <c r="L20" s="31">
        <f>IFERROR(weekly_deaths_location_cause_and_excess_deaths[[#This Row],[Dementia / Alzhemier''s deaths]]-weekly_deaths_location_cause_and_excess_deaths[[#This Row],[Dementia / Alzheimer''s five year average]],"")</f>
        <v>-20</v>
      </c>
      <c r="M20" s="31">
        <v>286</v>
      </c>
      <c r="N20" s="31">
        <v>286</v>
      </c>
      <c r="O20" s="31">
        <f>IFERROR(weekly_deaths_location_cause_and_excess_deaths[[#This Row],[Circulatory deaths]]-weekly_deaths_location_cause_and_excess_deaths[[#This Row],[Circulatory five year average]],"")</f>
        <v>0</v>
      </c>
      <c r="P20" s="31">
        <v>81</v>
      </c>
      <c r="Q20" s="31">
        <v>143</v>
      </c>
      <c r="R20" s="31">
        <f>IFERROR(weekly_deaths_location_cause_and_excess_deaths[[#This Row],[Respiratory deaths]]-weekly_deaths_location_cause_and_excess_deaths[[#This Row],[Respiratory five year average]],"")</f>
        <v>-62</v>
      </c>
      <c r="S20" s="31">
        <v>20</v>
      </c>
      <c r="T20" s="31">
        <v>262</v>
      </c>
      <c r="U20" s="31">
        <v>260</v>
      </c>
      <c r="V20" s="31">
        <f>IFERROR(weekly_deaths_location_cause_and_excess_deaths[[#This Row],[Other causes]]-weekly_deaths_location_cause_and_excess_deaths[[#This Row],[Other causes five year average]],"")</f>
        <v>2</v>
      </c>
      <c r="W20" s="11"/>
    </row>
    <row r="21" spans="1:23" x14ac:dyDescent="0.3">
      <c r="A21" s="20" t="s">
        <v>65</v>
      </c>
      <c r="B21" s="21">
        <v>15</v>
      </c>
      <c r="C21" s="22">
        <v>44298</v>
      </c>
      <c r="D21" s="84">
        <v>1131</v>
      </c>
      <c r="E21" s="25">
        <v>1100</v>
      </c>
      <c r="F21" s="25">
        <f>weekly_deaths_location_cause_and_excess_deaths[[#This Row],[All causes]]-weekly_deaths_location_cause_and_excess_deaths[[#This Row],[All causes five year average]]</f>
        <v>31</v>
      </c>
      <c r="G21" s="25">
        <v>332</v>
      </c>
      <c r="H21" s="25">
        <v>301</v>
      </c>
      <c r="I21" s="25">
        <f>IFERROR(weekly_deaths_location_cause_and_excess_deaths[[#This Row],[Cancer deaths]]-weekly_deaths_location_cause_and_excess_deaths[[#This Row],[Cancer five year average]],"")</f>
        <v>31</v>
      </c>
      <c r="J21" s="25">
        <v>100</v>
      </c>
      <c r="K21" s="25">
        <v>113</v>
      </c>
      <c r="L21" s="25">
        <f>IFERROR(weekly_deaths_location_cause_and_excess_deaths[[#This Row],[Dementia / Alzhemier''s deaths]]-weekly_deaths_location_cause_and_excess_deaths[[#This Row],[Dementia / Alzheimer''s five year average]],"")</f>
        <v>-13</v>
      </c>
      <c r="M21" s="31">
        <v>303</v>
      </c>
      <c r="N21" s="31">
        <v>299</v>
      </c>
      <c r="O21" s="31">
        <f>IFERROR(weekly_deaths_location_cause_and_excess_deaths[[#This Row],[Circulatory deaths]]-weekly_deaths_location_cause_and_excess_deaths[[#This Row],[Circulatory five year average]],"")</f>
        <v>4</v>
      </c>
      <c r="P21" s="31">
        <v>91</v>
      </c>
      <c r="Q21" s="31">
        <v>139</v>
      </c>
      <c r="R21" s="31">
        <f>IFERROR(weekly_deaths_location_cause_and_excess_deaths[[#This Row],[Respiratory deaths]]-weekly_deaths_location_cause_and_excess_deaths[[#This Row],[Respiratory five year average]],"")</f>
        <v>-48</v>
      </c>
      <c r="S21" s="31">
        <v>15</v>
      </c>
      <c r="T21" s="31">
        <v>290</v>
      </c>
      <c r="U21" s="31">
        <v>248</v>
      </c>
      <c r="V21" s="31">
        <f>IFERROR(weekly_deaths_location_cause_and_excess_deaths[[#This Row],[Other causes]]-weekly_deaths_location_cause_and_excess_deaths[[#This Row],[Other causes five year average]],"")</f>
        <v>42</v>
      </c>
      <c r="W21" s="11"/>
    </row>
    <row r="22" spans="1:23" x14ac:dyDescent="0.3">
      <c r="A22" s="20" t="s">
        <v>65</v>
      </c>
      <c r="B22" s="21">
        <v>16</v>
      </c>
      <c r="C22" s="22">
        <v>44305</v>
      </c>
      <c r="D22" s="84">
        <v>1112</v>
      </c>
      <c r="E22" s="25">
        <v>1067</v>
      </c>
      <c r="F22" s="25">
        <f>weekly_deaths_location_cause_and_excess_deaths[[#This Row],[All causes]]-weekly_deaths_location_cause_and_excess_deaths[[#This Row],[All causes five year average]]</f>
        <v>45</v>
      </c>
      <c r="G22" s="25">
        <v>309</v>
      </c>
      <c r="H22" s="25">
        <v>296</v>
      </c>
      <c r="I22" s="25">
        <f>IFERROR(weekly_deaths_location_cause_and_excess_deaths[[#This Row],[Cancer deaths]]-weekly_deaths_location_cause_and_excess_deaths[[#This Row],[Cancer five year average]],"")</f>
        <v>13</v>
      </c>
      <c r="J22" s="25">
        <v>100</v>
      </c>
      <c r="K22" s="25">
        <v>113</v>
      </c>
      <c r="L22" s="25">
        <f>IFERROR(weekly_deaths_location_cause_and_excess_deaths[[#This Row],[Dementia / Alzhemier''s deaths]]-weekly_deaths_location_cause_and_excess_deaths[[#This Row],[Dementia / Alzheimer''s five year average]],"")</f>
        <v>-13</v>
      </c>
      <c r="M22" s="31">
        <v>324</v>
      </c>
      <c r="N22" s="31">
        <v>283</v>
      </c>
      <c r="O22" s="31">
        <f>IFERROR(weekly_deaths_location_cause_and_excess_deaths[[#This Row],[Circulatory deaths]]-weekly_deaths_location_cause_and_excess_deaths[[#This Row],[Circulatory five year average]],"")</f>
        <v>41</v>
      </c>
      <c r="P22" s="31">
        <v>91</v>
      </c>
      <c r="Q22" s="31">
        <v>125</v>
      </c>
      <c r="R22" s="31">
        <f>IFERROR(weekly_deaths_location_cause_and_excess_deaths[[#This Row],[Respiratory deaths]]-weekly_deaths_location_cause_and_excess_deaths[[#This Row],[Respiratory five year average]],"")</f>
        <v>-34</v>
      </c>
      <c r="S22" s="31">
        <v>15</v>
      </c>
      <c r="T22" s="31">
        <v>273</v>
      </c>
      <c r="U22" s="31">
        <v>250</v>
      </c>
      <c r="V22" s="31">
        <f>IFERROR(weekly_deaths_location_cause_and_excess_deaths[[#This Row],[Other causes]]-weekly_deaths_location_cause_and_excess_deaths[[#This Row],[Other causes five year average]],"")</f>
        <v>23</v>
      </c>
      <c r="W22" s="11"/>
    </row>
    <row r="23" spans="1:23" x14ac:dyDescent="0.3">
      <c r="A23" s="20" t="s">
        <v>65</v>
      </c>
      <c r="B23" s="21">
        <v>17</v>
      </c>
      <c r="C23" s="22">
        <v>44312</v>
      </c>
      <c r="D23" s="84">
        <v>1040</v>
      </c>
      <c r="E23" s="25">
        <v>1087</v>
      </c>
      <c r="F23" s="25">
        <f>weekly_deaths_location_cause_and_excess_deaths[[#This Row],[All causes]]-weekly_deaths_location_cause_and_excess_deaths[[#This Row],[All causes five year average]]</f>
        <v>-47</v>
      </c>
      <c r="G23" s="25">
        <v>308</v>
      </c>
      <c r="H23" s="25">
        <v>305</v>
      </c>
      <c r="I23" s="25">
        <f>IFERROR(weekly_deaths_location_cause_and_excess_deaths[[#This Row],[Cancer deaths]]-weekly_deaths_location_cause_and_excess_deaths[[#This Row],[Cancer five year average]],"")</f>
        <v>3</v>
      </c>
      <c r="J23" s="25">
        <v>107</v>
      </c>
      <c r="K23" s="25">
        <v>109</v>
      </c>
      <c r="L23" s="25">
        <f>IFERROR(weekly_deaths_location_cause_and_excess_deaths[[#This Row],[Dementia / Alzhemier''s deaths]]-weekly_deaths_location_cause_and_excess_deaths[[#This Row],[Dementia / Alzheimer''s five year average]],"")</f>
        <v>-2</v>
      </c>
      <c r="M23" s="31">
        <v>269</v>
      </c>
      <c r="N23" s="31">
        <v>292</v>
      </c>
      <c r="O23" s="31">
        <f>IFERROR(weekly_deaths_location_cause_and_excess_deaths[[#This Row],[Circulatory deaths]]-weekly_deaths_location_cause_and_excess_deaths[[#This Row],[Circulatory five year average]],"")</f>
        <v>-23</v>
      </c>
      <c r="P23" s="31">
        <v>84</v>
      </c>
      <c r="Q23" s="31">
        <v>128</v>
      </c>
      <c r="R23" s="31">
        <f>IFERROR(weekly_deaths_location_cause_and_excess_deaths[[#This Row],[Respiratory deaths]]-weekly_deaths_location_cause_and_excess_deaths[[#This Row],[Respiratory five year average]],"")</f>
        <v>-44</v>
      </c>
      <c r="S23" s="31">
        <v>9</v>
      </c>
      <c r="T23" s="31">
        <v>263</v>
      </c>
      <c r="U23" s="31">
        <v>253</v>
      </c>
      <c r="V23" s="31">
        <f>IFERROR(weekly_deaths_location_cause_and_excess_deaths[[#This Row],[Other causes]]-weekly_deaths_location_cause_and_excess_deaths[[#This Row],[Other causes five year average]],"")</f>
        <v>10</v>
      </c>
      <c r="W23" s="11"/>
    </row>
    <row r="24" spans="1:23" x14ac:dyDescent="0.3">
      <c r="A24" s="20" t="s">
        <v>65</v>
      </c>
      <c r="B24" s="21">
        <v>18</v>
      </c>
      <c r="C24" s="22">
        <v>44319</v>
      </c>
      <c r="D24" s="85">
        <v>954</v>
      </c>
      <c r="E24" s="25">
        <v>1079</v>
      </c>
      <c r="F24" s="25">
        <f>weekly_deaths_location_cause_and_excess_deaths[[#This Row],[All causes]]-weekly_deaths_location_cause_and_excess_deaths[[#This Row],[All causes five year average]]</f>
        <v>-125</v>
      </c>
      <c r="G24" s="25">
        <v>276</v>
      </c>
      <c r="H24" s="25">
        <v>310</v>
      </c>
      <c r="I24" s="25">
        <f>IFERROR(weekly_deaths_location_cause_and_excess_deaths[[#This Row],[Cancer deaths]]-weekly_deaths_location_cause_and_excess_deaths[[#This Row],[Cancer five year average]],"")</f>
        <v>-34</v>
      </c>
      <c r="J24" s="25">
        <v>77</v>
      </c>
      <c r="K24" s="25">
        <v>119</v>
      </c>
      <c r="L24" s="25">
        <f>IFERROR(weekly_deaths_location_cause_and_excess_deaths[[#This Row],[Dementia / Alzhemier''s deaths]]-weekly_deaths_location_cause_and_excess_deaths[[#This Row],[Dementia / Alzheimer''s five year average]],"")</f>
        <v>-42</v>
      </c>
      <c r="M24" s="31">
        <v>255</v>
      </c>
      <c r="N24" s="31">
        <v>276</v>
      </c>
      <c r="O24" s="31">
        <f>IFERROR(weekly_deaths_location_cause_and_excess_deaths[[#This Row],[Circulatory deaths]]-weekly_deaths_location_cause_and_excess_deaths[[#This Row],[Circulatory five year average]],"")</f>
        <v>-21</v>
      </c>
      <c r="P24" s="31">
        <v>79</v>
      </c>
      <c r="Q24" s="31">
        <v>125</v>
      </c>
      <c r="R24" s="31">
        <f>IFERROR(weekly_deaths_location_cause_and_excess_deaths[[#This Row],[Respiratory deaths]]-weekly_deaths_location_cause_and_excess_deaths[[#This Row],[Respiratory five year average]],"")</f>
        <v>-46</v>
      </c>
      <c r="S24" s="31">
        <v>4</v>
      </c>
      <c r="T24" s="31">
        <v>263</v>
      </c>
      <c r="U24" s="31">
        <v>250</v>
      </c>
      <c r="V24" s="31">
        <f>IFERROR(weekly_deaths_location_cause_and_excess_deaths[[#This Row],[Other causes]]-weekly_deaths_location_cause_and_excess_deaths[[#This Row],[Other causes five year average]],"")</f>
        <v>13</v>
      </c>
      <c r="W24" s="11"/>
    </row>
    <row r="25" spans="1:23" x14ac:dyDescent="0.3">
      <c r="A25" s="20" t="s">
        <v>65</v>
      </c>
      <c r="B25" s="21">
        <v>19</v>
      </c>
      <c r="C25" s="22">
        <v>44326</v>
      </c>
      <c r="D25" s="85">
        <v>1076</v>
      </c>
      <c r="E25" s="25">
        <v>1034</v>
      </c>
      <c r="F25" s="25">
        <f>weekly_deaths_location_cause_and_excess_deaths[[#This Row],[All causes]]-weekly_deaths_location_cause_and_excess_deaths[[#This Row],[All causes five year average]]</f>
        <v>42</v>
      </c>
      <c r="G25" s="25">
        <v>365</v>
      </c>
      <c r="H25" s="25">
        <v>301</v>
      </c>
      <c r="I25" s="25">
        <f>IFERROR(weekly_deaths_location_cause_and_excess_deaths[[#This Row],[Cancer deaths]]-weekly_deaths_location_cause_and_excess_deaths[[#This Row],[Cancer five year average]],"")</f>
        <v>64</v>
      </c>
      <c r="J25" s="25">
        <v>85</v>
      </c>
      <c r="K25" s="25">
        <v>103</v>
      </c>
      <c r="L25" s="25">
        <f>IFERROR(weekly_deaths_location_cause_and_excess_deaths[[#This Row],[Dementia / Alzhemier''s deaths]]-weekly_deaths_location_cause_and_excess_deaths[[#This Row],[Dementia / Alzheimer''s five year average]],"")</f>
        <v>-18</v>
      </c>
      <c r="M25" s="31">
        <v>281</v>
      </c>
      <c r="N25" s="31">
        <v>275</v>
      </c>
      <c r="O25" s="31">
        <f>IFERROR(weekly_deaths_location_cause_and_excess_deaths[[#This Row],[Circulatory deaths]]-weekly_deaths_location_cause_and_excess_deaths[[#This Row],[Circulatory five year average]],"")</f>
        <v>6</v>
      </c>
      <c r="P25" s="31">
        <v>85</v>
      </c>
      <c r="Q25" s="31">
        <v>116</v>
      </c>
      <c r="R25" s="31">
        <f>IFERROR(weekly_deaths_location_cause_and_excess_deaths[[#This Row],[Respiratory deaths]]-weekly_deaths_location_cause_and_excess_deaths[[#This Row],[Respiratory five year average]],"")</f>
        <v>-31</v>
      </c>
      <c r="S25" s="31">
        <v>5</v>
      </c>
      <c r="T25" s="31">
        <v>255</v>
      </c>
      <c r="U25" s="31">
        <v>239</v>
      </c>
      <c r="V25" s="31">
        <f>IFERROR(weekly_deaths_location_cause_and_excess_deaths[[#This Row],[Other causes]]-weekly_deaths_location_cause_and_excess_deaths[[#This Row],[Other causes five year average]],"")</f>
        <v>16</v>
      </c>
      <c r="W25" s="11"/>
    </row>
    <row r="26" spans="1:23" x14ac:dyDescent="0.3">
      <c r="A26" s="20" t="s">
        <v>65</v>
      </c>
      <c r="B26" s="21">
        <v>20</v>
      </c>
      <c r="C26" s="22">
        <v>44333</v>
      </c>
      <c r="D26" s="85">
        <v>1042</v>
      </c>
      <c r="E26" s="25">
        <v>1064</v>
      </c>
      <c r="F26" s="25">
        <f>weekly_deaths_location_cause_and_excess_deaths[[#This Row],[All causes]]-weekly_deaths_location_cause_and_excess_deaths[[#This Row],[All causes five year average]]</f>
        <v>-22</v>
      </c>
      <c r="G26" s="25">
        <v>285</v>
      </c>
      <c r="H26" s="25">
        <v>311</v>
      </c>
      <c r="I26" s="25">
        <f>IFERROR(weekly_deaths_location_cause_and_excess_deaths[[#This Row],[Cancer deaths]]-weekly_deaths_location_cause_and_excess_deaths[[#This Row],[Cancer five year average]],"")</f>
        <v>-26</v>
      </c>
      <c r="J26" s="25">
        <v>95</v>
      </c>
      <c r="K26" s="25">
        <v>102</v>
      </c>
      <c r="L26" s="25">
        <f>IFERROR(weekly_deaths_location_cause_and_excess_deaths[[#This Row],[Dementia / Alzhemier''s deaths]]-weekly_deaths_location_cause_and_excess_deaths[[#This Row],[Dementia / Alzheimer''s five year average]],"")</f>
        <v>-7</v>
      </c>
      <c r="M26" s="31">
        <v>288</v>
      </c>
      <c r="N26" s="31">
        <v>275</v>
      </c>
      <c r="O26" s="31">
        <f>IFERROR(weekly_deaths_location_cause_and_excess_deaths[[#This Row],[Circulatory deaths]]-weekly_deaths_location_cause_and_excess_deaths[[#This Row],[Circulatory five year average]],"")</f>
        <v>13</v>
      </c>
      <c r="P26" s="31">
        <v>72</v>
      </c>
      <c r="Q26" s="31">
        <v>125</v>
      </c>
      <c r="R26" s="31">
        <f>IFERROR(weekly_deaths_location_cause_and_excess_deaths[[#This Row],[Respiratory deaths]]-weekly_deaths_location_cause_and_excess_deaths[[#This Row],[Respiratory five year average]],"")</f>
        <v>-53</v>
      </c>
      <c r="S26" s="31">
        <v>2</v>
      </c>
      <c r="T26" s="31">
        <v>300</v>
      </c>
      <c r="U26" s="31">
        <v>251</v>
      </c>
      <c r="V26" s="31">
        <f>IFERROR(weekly_deaths_location_cause_and_excess_deaths[[#This Row],[Other causes]]-weekly_deaths_location_cause_and_excess_deaths[[#This Row],[Other causes five year average]],"")</f>
        <v>49</v>
      </c>
      <c r="W26" s="11"/>
    </row>
    <row r="27" spans="1:23" x14ac:dyDescent="0.3">
      <c r="A27" s="20" t="s">
        <v>65</v>
      </c>
      <c r="B27" s="21">
        <v>21</v>
      </c>
      <c r="C27" s="22">
        <v>44340</v>
      </c>
      <c r="D27" s="85">
        <v>1098</v>
      </c>
      <c r="E27" s="25">
        <v>1045</v>
      </c>
      <c r="F27" s="25">
        <f>weekly_deaths_location_cause_and_excess_deaths[[#This Row],[All causes]]-weekly_deaths_location_cause_and_excess_deaths[[#This Row],[All causes five year average]]</f>
        <v>53</v>
      </c>
      <c r="G27" s="25">
        <v>311</v>
      </c>
      <c r="H27" s="25">
        <v>298</v>
      </c>
      <c r="I27" s="25">
        <f>IFERROR(weekly_deaths_location_cause_and_excess_deaths[[#This Row],[Cancer deaths]]-weekly_deaths_location_cause_and_excess_deaths[[#This Row],[Cancer five year average]],"")</f>
        <v>13</v>
      </c>
      <c r="J27" s="25">
        <v>93</v>
      </c>
      <c r="K27" s="25">
        <v>114</v>
      </c>
      <c r="L27" s="25">
        <f>IFERROR(weekly_deaths_location_cause_and_excess_deaths[[#This Row],[Dementia / Alzhemier''s deaths]]-weekly_deaths_location_cause_and_excess_deaths[[#This Row],[Dementia / Alzheimer''s five year average]],"")</f>
        <v>-21</v>
      </c>
      <c r="M27" s="31">
        <v>310</v>
      </c>
      <c r="N27" s="31">
        <v>279</v>
      </c>
      <c r="O27" s="31">
        <f>IFERROR(weekly_deaths_location_cause_and_excess_deaths[[#This Row],[Circulatory deaths]]-weekly_deaths_location_cause_and_excess_deaths[[#This Row],[Circulatory five year average]],"")</f>
        <v>31</v>
      </c>
      <c r="P27" s="31">
        <v>104</v>
      </c>
      <c r="Q27" s="31">
        <v>121</v>
      </c>
      <c r="R27" s="31">
        <f>IFERROR(weekly_deaths_location_cause_and_excess_deaths[[#This Row],[Respiratory deaths]]-weekly_deaths_location_cause_and_excess_deaths[[#This Row],[Respiratory five year average]],"")</f>
        <v>-17</v>
      </c>
      <c r="S27" s="31">
        <v>6</v>
      </c>
      <c r="T27" s="31">
        <v>274</v>
      </c>
      <c r="U27" s="31">
        <v>234</v>
      </c>
      <c r="V27" s="31">
        <f>IFERROR(weekly_deaths_location_cause_and_excess_deaths[[#This Row],[Other causes]]-weekly_deaths_location_cause_and_excess_deaths[[#This Row],[Other causes five year average]],"")</f>
        <v>40</v>
      </c>
      <c r="W27" s="11"/>
    </row>
    <row r="28" spans="1:23" x14ac:dyDescent="0.3">
      <c r="A28" s="20" t="s">
        <v>65</v>
      </c>
      <c r="B28" s="21">
        <v>22</v>
      </c>
      <c r="C28" s="22">
        <v>44347</v>
      </c>
      <c r="D28" s="86">
        <v>1055</v>
      </c>
      <c r="E28" s="25">
        <v>1017</v>
      </c>
      <c r="F28" s="25">
        <f>weekly_deaths_location_cause_and_excess_deaths[[#This Row],[All causes]]-weekly_deaths_location_cause_and_excess_deaths[[#This Row],[All causes five year average]]</f>
        <v>38</v>
      </c>
      <c r="G28" s="25">
        <v>320</v>
      </c>
      <c r="H28" s="25">
        <v>293</v>
      </c>
      <c r="I28" s="25">
        <f>IFERROR(weekly_deaths_location_cause_and_excess_deaths[[#This Row],[Cancer deaths]]-weekly_deaths_location_cause_and_excess_deaths[[#This Row],[Cancer five year average]],"")</f>
        <v>27</v>
      </c>
      <c r="J28" s="25">
        <v>123</v>
      </c>
      <c r="K28" s="25">
        <v>104</v>
      </c>
      <c r="L28" s="25">
        <f>IFERROR(weekly_deaths_location_cause_and_excess_deaths[[#This Row],[Dementia / Alzhemier''s deaths]]-weekly_deaths_location_cause_and_excess_deaths[[#This Row],[Dementia / Alzheimer''s five year average]],"")</f>
        <v>19</v>
      </c>
      <c r="M28" s="31">
        <v>261</v>
      </c>
      <c r="N28" s="31">
        <v>275</v>
      </c>
      <c r="O28" s="31">
        <f>IFERROR(weekly_deaths_location_cause_and_excess_deaths[[#This Row],[Circulatory deaths]]-weekly_deaths_location_cause_and_excess_deaths[[#This Row],[Circulatory five year average]],"")</f>
        <v>-14</v>
      </c>
      <c r="P28" s="31">
        <v>88</v>
      </c>
      <c r="Q28" s="31">
        <v>114</v>
      </c>
      <c r="R28" s="31">
        <f>IFERROR(weekly_deaths_location_cause_and_excess_deaths[[#This Row],[Respiratory deaths]]-weekly_deaths_location_cause_and_excess_deaths[[#This Row],[Respiratory five year average]],"")</f>
        <v>-26</v>
      </c>
      <c r="S28" s="31">
        <v>7</v>
      </c>
      <c r="T28" s="31">
        <v>256</v>
      </c>
      <c r="U28" s="31">
        <v>231</v>
      </c>
      <c r="V28" s="31">
        <f>IFERROR(weekly_deaths_location_cause_and_excess_deaths[[#This Row],[Other causes]]-weekly_deaths_location_cause_and_excess_deaths[[#This Row],[Other causes five year average]],"")</f>
        <v>25</v>
      </c>
      <c r="W28" s="11"/>
    </row>
    <row r="29" spans="1:23" x14ac:dyDescent="0.3">
      <c r="A29" s="20" t="s">
        <v>65</v>
      </c>
      <c r="B29" s="21">
        <v>23</v>
      </c>
      <c r="C29" s="22">
        <v>44354</v>
      </c>
      <c r="D29" s="85">
        <v>1150</v>
      </c>
      <c r="E29" s="25">
        <v>1056</v>
      </c>
      <c r="F29" s="25">
        <f>weekly_deaths_location_cause_and_excess_deaths[[#This Row],[All causes]]-weekly_deaths_location_cause_and_excess_deaths[[#This Row],[All causes five year average]]</f>
        <v>94</v>
      </c>
      <c r="G29" s="25">
        <v>351</v>
      </c>
      <c r="H29" s="25">
        <v>302</v>
      </c>
      <c r="I29" s="25">
        <f>IFERROR(weekly_deaths_location_cause_and_excess_deaths[[#This Row],[Cancer deaths]]-weekly_deaths_location_cause_and_excess_deaths[[#This Row],[Cancer five year average]],"")</f>
        <v>49</v>
      </c>
      <c r="J29" s="25">
        <v>111</v>
      </c>
      <c r="K29" s="25">
        <v>103</v>
      </c>
      <c r="L29" s="25">
        <f>IFERROR(weekly_deaths_location_cause_and_excess_deaths[[#This Row],[Dementia / Alzhemier''s deaths]]-weekly_deaths_location_cause_and_excess_deaths[[#This Row],[Dementia / Alzheimer''s five year average]],"")</f>
        <v>8</v>
      </c>
      <c r="M29" s="31">
        <v>293</v>
      </c>
      <c r="N29" s="31">
        <v>279</v>
      </c>
      <c r="O29" s="31">
        <f>IFERROR(weekly_deaths_location_cause_and_excess_deaths[[#This Row],[Circulatory deaths]]-weekly_deaths_location_cause_and_excess_deaths[[#This Row],[Circulatory five year average]],"")</f>
        <v>14</v>
      </c>
      <c r="P29" s="31">
        <v>101</v>
      </c>
      <c r="Q29" s="31">
        <v>121</v>
      </c>
      <c r="R29" s="31">
        <f>IFERROR(weekly_deaths_location_cause_and_excess_deaths[[#This Row],[Respiratory deaths]]-weekly_deaths_location_cause_and_excess_deaths[[#This Row],[Respiratory five year average]],"")</f>
        <v>-20</v>
      </c>
      <c r="S29" s="31">
        <v>4</v>
      </c>
      <c r="T29" s="31">
        <v>290</v>
      </c>
      <c r="U29" s="31">
        <v>250</v>
      </c>
      <c r="V29" s="31">
        <f>IFERROR(weekly_deaths_location_cause_and_excess_deaths[[#This Row],[Other causes]]-weekly_deaths_location_cause_and_excess_deaths[[#This Row],[Other causes five year average]],"")</f>
        <v>40</v>
      </c>
      <c r="W29" s="11"/>
    </row>
    <row r="30" spans="1:23" x14ac:dyDescent="0.3">
      <c r="A30" s="20" t="s">
        <v>65</v>
      </c>
      <c r="B30" s="21">
        <v>24</v>
      </c>
      <c r="C30" s="22">
        <v>44361</v>
      </c>
      <c r="D30" s="85">
        <v>1054</v>
      </c>
      <c r="E30" s="25">
        <v>1000</v>
      </c>
      <c r="F30" s="25">
        <f>weekly_deaths_location_cause_and_excess_deaths[[#This Row],[All causes]]-weekly_deaths_location_cause_and_excess_deaths[[#This Row],[All causes five year average]]</f>
        <v>54</v>
      </c>
      <c r="G30" s="25">
        <v>306</v>
      </c>
      <c r="H30" s="25">
        <v>300</v>
      </c>
      <c r="I30" s="25">
        <f>IFERROR(weekly_deaths_location_cause_and_excess_deaths[[#This Row],[Cancer deaths]]-weekly_deaths_location_cause_and_excess_deaths[[#This Row],[Cancer five year average]],"")</f>
        <v>6</v>
      </c>
      <c r="J30" s="25">
        <v>90</v>
      </c>
      <c r="K30" s="25">
        <v>95</v>
      </c>
      <c r="L30" s="25">
        <f>IFERROR(weekly_deaths_location_cause_and_excess_deaths[[#This Row],[Dementia / Alzhemier''s deaths]]-weekly_deaths_location_cause_and_excess_deaths[[#This Row],[Dementia / Alzheimer''s five year average]],"")</f>
        <v>-5</v>
      </c>
      <c r="M30" s="31">
        <v>276</v>
      </c>
      <c r="N30" s="31">
        <v>263</v>
      </c>
      <c r="O30" s="31">
        <f>IFERROR(weekly_deaths_location_cause_and_excess_deaths[[#This Row],[Circulatory deaths]]-weekly_deaths_location_cause_and_excess_deaths[[#This Row],[Circulatory five year average]],"")</f>
        <v>13</v>
      </c>
      <c r="P30" s="31">
        <v>91</v>
      </c>
      <c r="Q30" s="31">
        <v>108</v>
      </c>
      <c r="R30" s="31">
        <f>IFERROR(weekly_deaths_location_cause_and_excess_deaths[[#This Row],[Respiratory deaths]]-weekly_deaths_location_cause_and_excess_deaths[[#This Row],[Respiratory five year average]],"")</f>
        <v>-17</v>
      </c>
      <c r="S30" s="31">
        <v>10</v>
      </c>
      <c r="T30" s="31">
        <v>281</v>
      </c>
      <c r="U30" s="31">
        <v>234</v>
      </c>
      <c r="V30" s="31">
        <f>IFERROR(weekly_deaths_location_cause_and_excess_deaths[[#This Row],[Other causes]]-weekly_deaths_location_cause_and_excess_deaths[[#This Row],[Other causes five year average]],"")</f>
        <v>47</v>
      </c>
      <c r="W30" s="11"/>
    </row>
    <row r="31" spans="1:23" x14ac:dyDescent="0.3">
      <c r="A31" s="20" t="s">
        <v>65</v>
      </c>
      <c r="B31" s="21">
        <v>25</v>
      </c>
      <c r="C31" s="22">
        <v>44368</v>
      </c>
      <c r="D31" s="85">
        <v>1055</v>
      </c>
      <c r="E31" s="25">
        <v>1019</v>
      </c>
      <c r="F31" s="25">
        <f>weekly_deaths_location_cause_and_excess_deaths[[#This Row],[All causes]]-weekly_deaths_location_cause_and_excess_deaths[[#This Row],[All causes five year average]]</f>
        <v>36</v>
      </c>
      <c r="G31" s="25">
        <v>324</v>
      </c>
      <c r="H31" s="25">
        <v>300</v>
      </c>
      <c r="I31" s="25">
        <f>IFERROR(weekly_deaths_location_cause_and_excess_deaths[[#This Row],[Cancer deaths]]-weekly_deaths_location_cause_and_excess_deaths[[#This Row],[Cancer five year average]],"")</f>
        <v>24</v>
      </c>
      <c r="J31" s="25">
        <v>90</v>
      </c>
      <c r="K31" s="25">
        <v>98</v>
      </c>
      <c r="L31" s="25">
        <f>IFERROR(weekly_deaths_location_cause_and_excess_deaths[[#This Row],[Dementia / Alzhemier''s deaths]]-weekly_deaths_location_cause_and_excess_deaths[[#This Row],[Dementia / Alzheimer''s five year average]],"")</f>
        <v>-8</v>
      </c>
      <c r="M31" s="31">
        <v>267</v>
      </c>
      <c r="N31" s="31">
        <v>269</v>
      </c>
      <c r="O31" s="31">
        <f>IFERROR(weekly_deaths_location_cause_and_excess_deaths[[#This Row],[Circulatory deaths]]-weekly_deaths_location_cause_and_excess_deaths[[#This Row],[Circulatory five year average]],"")</f>
        <v>-2</v>
      </c>
      <c r="P31" s="31">
        <v>85</v>
      </c>
      <c r="Q31" s="31">
        <v>114</v>
      </c>
      <c r="R31" s="31">
        <f>IFERROR(weekly_deaths_location_cause_and_excess_deaths[[#This Row],[Respiratory deaths]]-weekly_deaths_location_cause_and_excess_deaths[[#This Row],[Respiratory five year average]],"")</f>
        <v>-29</v>
      </c>
      <c r="S31" s="31">
        <v>15</v>
      </c>
      <c r="T31" s="31">
        <v>274</v>
      </c>
      <c r="U31" s="31">
        <v>238</v>
      </c>
      <c r="V31" s="31">
        <f>IFERROR(weekly_deaths_location_cause_and_excess_deaths[[#This Row],[Other causes]]-weekly_deaths_location_cause_and_excess_deaths[[#This Row],[Other causes five year average]],"")</f>
        <v>36</v>
      </c>
      <c r="W31" s="11"/>
    </row>
    <row r="32" spans="1:23" x14ac:dyDescent="0.3">
      <c r="A32" s="20" t="s">
        <v>65</v>
      </c>
      <c r="B32" s="21">
        <v>26</v>
      </c>
      <c r="C32" s="22">
        <v>44375</v>
      </c>
      <c r="D32" s="84">
        <v>1095</v>
      </c>
      <c r="E32" s="25">
        <v>1026</v>
      </c>
      <c r="F32" s="25">
        <f>weekly_deaths_location_cause_and_excess_deaths[[#This Row],[All causes]]-weekly_deaths_location_cause_and_excess_deaths[[#This Row],[All causes five year average]]</f>
        <v>69</v>
      </c>
      <c r="G32" s="25">
        <v>332</v>
      </c>
      <c r="H32" s="25">
        <v>306</v>
      </c>
      <c r="I32" s="25">
        <f>IFERROR(weekly_deaths_location_cause_and_excess_deaths[[#This Row],[Cancer deaths]]-weekly_deaths_location_cause_and_excess_deaths[[#This Row],[Cancer five year average]],"")</f>
        <v>26</v>
      </c>
      <c r="J32" s="25">
        <v>103</v>
      </c>
      <c r="K32" s="25">
        <v>98</v>
      </c>
      <c r="L32" s="25">
        <f>IFERROR(weekly_deaths_location_cause_and_excess_deaths[[#This Row],[Dementia / Alzhemier''s deaths]]-weekly_deaths_location_cause_and_excess_deaths[[#This Row],[Dementia / Alzheimer''s five year average]],"")</f>
        <v>5</v>
      </c>
      <c r="M32" s="31">
        <v>294</v>
      </c>
      <c r="N32" s="31">
        <v>274</v>
      </c>
      <c r="O32" s="31">
        <f>IFERROR(weekly_deaths_location_cause_and_excess_deaths[[#This Row],[Circulatory deaths]]-weekly_deaths_location_cause_and_excess_deaths[[#This Row],[Circulatory five year average]],"")</f>
        <v>20</v>
      </c>
      <c r="P32" s="31">
        <v>97</v>
      </c>
      <c r="Q32" s="31">
        <v>108</v>
      </c>
      <c r="R32" s="31">
        <f>IFERROR(weekly_deaths_location_cause_and_excess_deaths[[#This Row],[Respiratory deaths]]-weekly_deaths_location_cause_and_excess_deaths[[#This Row],[Respiratory five year average]],"")</f>
        <v>-11</v>
      </c>
      <c r="S32" s="31">
        <v>17</v>
      </c>
      <c r="T32" s="31">
        <v>252</v>
      </c>
      <c r="U32" s="31">
        <v>240</v>
      </c>
      <c r="V32" s="31">
        <f>IFERROR(weekly_deaths_location_cause_and_excess_deaths[[#This Row],[Other causes]]-weekly_deaths_location_cause_and_excess_deaths[[#This Row],[Other causes five year average]],"")</f>
        <v>12</v>
      </c>
      <c r="W32" s="11"/>
    </row>
    <row r="33" spans="1:23" x14ac:dyDescent="0.3">
      <c r="A33" s="20" t="s">
        <v>65</v>
      </c>
      <c r="B33" s="21">
        <v>27</v>
      </c>
      <c r="C33" s="22">
        <v>44382</v>
      </c>
      <c r="D33" s="85">
        <v>1087</v>
      </c>
      <c r="E33" s="25">
        <v>1018</v>
      </c>
      <c r="F33" s="25">
        <f>weekly_deaths_location_cause_and_excess_deaths[[#This Row],[All causes]]-weekly_deaths_location_cause_and_excess_deaths[[#This Row],[All causes five year average]]</f>
        <v>69</v>
      </c>
      <c r="G33" s="25">
        <v>320</v>
      </c>
      <c r="H33" s="25">
        <v>302</v>
      </c>
      <c r="I33" s="25">
        <f>IFERROR(weekly_deaths_location_cause_and_excess_deaths[[#This Row],[Cancer deaths]]-weekly_deaths_location_cause_and_excess_deaths[[#This Row],[Cancer five year average]],"")</f>
        <v>18</v>
      </c>
      <c r="J33" s="25">
        <v>89</v>
      </c>
      <c r="K33" s="25">
        <v>104</v>
      </c>
      <c r="L33" s="25">
        <f>IFERROR(weekly_deaths_location_cause_and_excess_deaths[[#This Row],[Dementia / Alzhemier''s deaths]]-weekly_deaths_location_cause_and_excess_deaths[[#This Row],[Dementia / Alzheimer''s five year average]],"")</f>
        <v>-15</v>
      </c>
      <c r="M33" s="31">
        <v>300</v>
      </c>
      <c r="N33" s="31">
        <v>260</v>
      </c>
      <c r="O33" s="31">
        <f>IFERROR(weekly_deaths_location_cause_and_excess_deaths[[#This Row],[Circulatory deaths]]-weekly_deaths_location_cause_and_excess_deaths[[#This Row],[Circulatory five year average]],"")</f>
        <v>40</v>
      </c>
      <c r="P33" s="31">
        <v>83</v>
      </c>
      <c r="Q33" s="31">
        <v>111</v>
      </c>
      <c r="R33" s="31">
        <f>IFERROR(weekly_deaths_location_cause_and_excess_deaths[[#This Row],[Respiratory deaths]]-weekly_deaths_location_cause_and_excess_deaths[[#This Row],[Respiratory five year average]],"")</f>
        <v>-28</v>
      </c>
      <c r="S33" s="31">
        <v>26</v>
      </c>
      <c r="T33" s="31">
        <v>269</v>
      </c>
      <c r="U33" s="31">
        <v>241</v>
      </c>
      <c r="V33" s="31">
        <f>IFERROR(weekly_deaths_location_cause_and_excess_deaths[[#This Row],[Other causes]]-weekly_deaths_location_cause_and_excess_deaths[[#This Row],[Other causes five year average]],"")</f>
        <v>28</v>
      </c>
      <c r="W33" s="11"/>
    </row>
    <row r="34" spans="1:23" x14ac:dyDescent="0.3">
      <c r="A34" s="20" t="s">
        <v>65</v>
      </c>
      <c r="B34" s="21">
        <v>28</v>
      </c>
      <c r="C34" s="22">
        <v>44389</v>
      </c>
      <c r="D34" s="85">
        <v>1127</v>
      </c>
      <c r="E34" s="25">
        <v>1025</v>
      </c>
      <c r="F34" s="25">
        <f>weekly_deaths_location_cause_and_excess_deaths[[#This Row],[All causes]]-weekly_deaths_location_cause_and_excess_deaths[[#This Row],[All causes five year average]]</f>
        <v>102</v>
      </c>
      <c r="G34" s="25">
        <v>304</v>
      </c>
      <c r="H34" s="25">
        <v>297</v>
      </c>
      <c r="I34" s="25">
        <f>IFERROR(weekly_deaths_location_cause_and_excess_deaths[[#This Row],[Cancer deaths]]-weekly_deaths_location_cause_and_excess_deaths[[#This Row],[Cancer five year average]],"")</f>
        <v>7</v>
      </c>
      <c r="J34" s="25">
        <v>104</v>
      </c>
      <c r="K34" s="25">
        <v>98</v>
      </c>
      <c r="L34" s="25">
        <f>IFERROR(weekly_deaths_location_cause_and_excess_deaths[[#This Row],[Dementia / Alzhemier''s deaths]]-weekly_deaths_location_cause_and_excess_deaths[[#This Row],[Dementia / Alzheimer''s five year average]],"")</f>
        <v>6</v>
      </c>
      <c r="M34" s="31">
        <v>289</v>
      </c>
      <c r="N34" s="31">
        <v>276</v>
      </c>
      <c r="O34" s="31">
        <f>IFERROR(weekly_deaths_location_cause_and_excess_deaths[[#This Row],[Circulatory deaths]]-weekly_deaths_location_cause_and_excess_deaths[[#This Row],[Circulatory five year average]],"")</f>
        <v>13</v>
      </c>
      <c r="P34" s="31">
        <v>105</v>
      </c>
      <c r="Q34" s="31">
        <v>103</v>
      </c>
      <c r="R34" s="31">
        <f>IFERROR(weekly_deaths_location_cause_and_excess_deaths[[#This Row],[Respiratory deaths]]-weekly_deaths_location_cause_and_excess_deaths[[#This Row],[Respiratory five year average]],"")</f>
        <v>2</v>
      </c>
      <c r="S34" s="31">
        <v>39</v>
      </c>
      <c r="T34" s="31">
        <v>286</v>
      </c>
      <c r="U34" s="31">
        <v>251</v>
      </c>
      <c r="V34" s="31">
        <f>IFERROR(weekly_deaths_location_cause_and_excess_deaths[[#This Row],[Other causes]]-weekly_deaths_location_cause_and_excess_deaths[[#This Row],[Other causes five year average]],"")</f>
        <v>35</v>
      </c>
      <c r="W34" s="11"/>
    </row>
    <row r="35" spans="1:23" x14ac:dyDescent="0.3">
      <c r="A35" s="20" t="s">
        <v>65</v>
      </c>
      <c r="B35" s="21">
        <v>29</v>
      </c>
      <c r="C35" s="22">
        <v>44396</v>
      </c>
      <c r="D35" s="84">
        <v>1126</v>
      </c>
      <c r="E35" s="25">
        <v>996</v>
      </c>
      <c r="F35" s="25">
        <f>weekly_deaths_location_cause_and_excess_deaths[[#This Row],[All causes]]-weekly_deaths_location_cause_and_excess_deaths[[#This Row],[All causes five year average]]</f>
        <v>130</v>
      </c>
      <c r="G35" s="25">
        <v>313</v>
      </c>
      <c r="H35" s="25">
        <v>302</v>
      </c>
      <c r="I35" s="25">
        <f>IFERROR(weekly_deaths_location_cause_and_excess_deaths[[#This Row],[Cancer deaths]]-weekly_deaths_location_cause_and_excess_deaths[[#This Row],[Cancer five year average]],"")</f>
        <v>11</v>
      </c>
      <c r="J35" s="25">
        <v>137</v>
      </c>
      <c r="K35" s="25">
        <v>94</v>
      </c>
      <c r="L35" s="25">
        <f>IFERROR(weekly_deaths_location_cause_and_excess_deaths[[#This Row],[Dementia / Alzhemier''s deaths]]-weekly_deaths_location_cause_and_excess_deaths[[#This Row],[Dementia / Alzheimer''s five year average]],"")</f>
        <v>43</v>
      </c>
      <c r="M35" s="31">
        <v>264</v>
      </c>
      <c r="N35" s="31">
        <v>259</v>
      </c>
      <c r="O35" s="31">
        <f>IFERROR(weekly_deaths_location_cause_and_excess_deaths[[#This Row],[Circulatory deaths]]-weekly_deaths_location_cause_and_excess_deaths[[#This Row],[Circulatory five year average]],"")</f>
        <v>5</v>
      </c>
      <c r="P35" s="31">
        <v>95</v>
      </c>
      <c r="Q35" s="31">
        <v>103</v>
      </c>
      <c r="R35" s="31">
        <f>IFERROR(weekly_deaths_location_cause_and_excess_deaths[[#This Row],[Respiratory deaths]]-weekly_deaths_location_cause_and_excess_deaths[[#This Row],[Respiratory five year average]],"")</f>
        <v>-8</v>
      </c>
      <c r="S35" s="31">
        <v>48</v>
      </c>
      <c r="T35" s="31">
        <v>269</v>
      </c>
      <c r="U35" s="31">
        <v>238</v>
      </c>
      <c r="V35" s="31">
        <f>IFERROR(weekly_deaths_location_cause_and_excess_deaths[[#This Row],[Other causes]]-weekly_deaths_location_cause_and_excess_deaths[[#This Row],[Other causes five year average]],"")</f>
        <v>31</v>
      </c>
      <c r="W35" s="11"/>
    </row>
    <row r="36" spans="1:23" x14ac:dyDescent="0.3">
      <c r="A36" s="20" t="s">
        <v>65</v>
      </c>
      <c r="B36" s="21">
        <v>30</v>
      </c>
      <c r="C36" s="22">
        <v>44403</v>
      </c>
      <c r="D36" s="84">
        <v>1155</v>
      </c>
      <c r="E36" s="25">
        <v>977</v>
      </c>
      <c r="F36" s="25">
        <f>weekly_deaths_location_cause_and_excess_deaths[[#This Row],[All causes]]-weekly_deaths_location_cause_and_excess_deaths[[#This Row],[All causes five year average]]</f>
        <v>178</v>
      </c>
      <c r="G36" s="25">
        <v>315</v>
      </c>
      <c r="H36" s="25">
        <v>306</v>
      </c>
      <c r="I36" s="25">
        <f>IFERROR(weekly_deaths_location_cause_and_excess_deaths[[#This Row],[Cancer deaths]]-weekly_deaths_location_cause_and_excess_deaths[[#This Row],[Cancer five year average]],"")</f>
        <v>9</v>
      </c>
      <c r="J36" s="25">
        <v>116</v>
      </c>
      <c r="K36" s="25">
        <v>91</v>
      </c>
      <c r="L36" s="25">
        <f>IFERROR(weekly_deaths_location_cause_and_excess_deaths[[#This Row],[Dementia / Alzhemier''s deaths]]-weekly_deaths_location_cause_and_excess_deaths[[#This Row],[Dementia / Alzheimer''s five year average]],"")</f>
        <v>25</v>
      </c>
      <c r="M36" s="31">
        <v>305</v>
      </c>
      <c r="N36" s="31">
        <v>250</v>
      </c>
      <c r="O36" s="31">
        <f>IFERROR(weekly_deaths_location_cause_and_excess_deaths[[#This Row],[Circulatory deaths]]-weekly_deaths_location_cause_and_excess_deaths[[#This Row],[Circulatory five year average]],"")</f>
        <v>55</v>
      </c>
      <c r="P36" s="31">
        <v>110</v>
      </c>
      <c r="Q36" s="31">
        <v>97</v>
      </c>
      <c r="R36" s="31">
        <f>IFERROR(weekly_deaths_location_cause_and_excess_deaths[[#This Row],[Respiratory deaths]]-weekly_deaths_location_cause_and_excess_deaths[[#This Row],[Respiratory five year average]],"")</f>
        <v>13</v>
      </c>
      <c r="S36" s="31">
        <v>36</v>
      </c>
      <c r="T36" s="31">
        <v>273</v>
      </c>
      <c r="U36" s="31">
        <v>234</v>
      </c>
      <c r="V36" s="31">
        <f>IFERROR(weekly_deaths_location_cause_and_excess_deaths[[#This Row],[Other causes]]-weekly_deaths_location_cause_and_excess_deaths[[#This Row],[Other causes five year average]],"")</f>
        <v>39</v>
      </c>
      <c r="W36" s="11"/>
    </row>
    <row r="37" spans="1:23" x14ac:dyDescent="0.3">
      <c r="A37" s="20" t="s">
        <v>65</v>
      </c>
      <c r="B37" s="21">
        <v>31</v>
      </c>
      <c r="C37" s="22">
        <v>44410</v>
      </c>
      <c r="D37" s="85">
        <v>1073</v>
      </c>
      <c r="E37" s="25">
        <v>994</v>
      </c>
      <c r="F37" s="25">
        <f>weekly_deaths_location_cause_and_excess_deaths[[#This Row],[All causes]]-weekly_deaths_location_cause_and_excess_deaths[[#This Row],[All causes five year average]]</f>
        <v>79</v>
      </c>
      <c r="G37" s="25">
        <v>292</v>
      </c>
      <c r="H37" s="25">
        <v>310</v>
      </c>
      <c r="I37" s="25">
        <f>IFERROR(weekly_deaths_location_cause_and_excess_deaths[[#This Row],[Cancer deaths]]-weekly_deaths_location_cause_and_excess_deaths[[#This Row],[Cancer five year average]],"")</f>
        <v>-18</v>
      </c>
      <c r="J37" s="25">
        <v>107</v>
      </c>
      <c r="K37" s="25">
        <v>97</v>
      </c>
      <c r="L37" s="25">
        <f>IFERROR(weekly_deaths_location_cause_and_excess_deaths[[#This Row],[Dementia / Alzhemier''s deaths]]-weekly_deaths_location_cause_and_excess_deaths[[#This Row],[Dementia / Alzheimer''s five year average]],"")</f>
        <v>10</v>
      </c>
      <c r="M37" s="31">
        <v>259</v>
      </c>
      <c r="N37" s="31">
        <v>245</v>
      </c>
      <c r="O37" s="31">
        <f>IFERROR(weekly_deaths_location_cause_and_excess_deaths[[#This Row],[Circulatory deaths]]-weekly_deaths_location_cause_and_excess_deaths[[#This Row],[Circulatory five year average]],"")</f>
        <v>14</v>
      </c>
      <c r="P37" s="31">
        <v>106</v>
      </c>
      <c r="Q37" s="31">
        <v>102</v>
      </c>
      <c r="R37" s="31">
        <f>IFERROR(weekly_deaths_location_cause_and_excess_deaths[[#This Row],[Respiratory deaths]]-weekly_deaths_location_cause_and_excess_deaths[[#This Row],[Respiratory five year average]],"")</f>
        <v>4</v>
      </c>
      <c r="S37" s="31">
        <v>48</v>
      </c>
      <c r="T37" s="31">
        <v>261</v>
      </c>
      <c r="U37" s="31">
        <v>241</v>
      </c>
      <c r="V37" s="31">
        <f>IFERROR(weekly_deaths_location_cause_and_excess_deaths[[#This Row],[Other causes]]-weekly_deaths_location_cause_and_excess_deaths[[#This Row],[Other causes five year average]],"")</f>
        <v>20</v>
      </c>
      <c r="W37" s="11"/>
    </row>
    <row r="38" spans="1:23" x14ac:dyDescent="0.3">
      <c r="A38" s="20" t="s">
        <v>65</v>
      </c>
      <c r="B38" s="21">
        <v>32</v>
      </c>
      <c r="C38" s="22">
        <v>44417</v>
      </c>
      <c r="D38" s="85">
        <v>1099</v>
      </c>
      <c r="E38" s="25">
        <v>1003</v>
      </c>
      <c r="F38" s="25">
        <f>weekly_deaths_location_cause_and_excess_deaths[[#This Row],[All causes]]-weekly_deaths_location_cause_and_excess_deaths[[#This Row],[All causes five year average]]</f>
        <v>96</v>
      </c>
      <c r="G38" s="25">
        <v>300</v>
      </c>
      <c r="H38" s="25">
        <v>301</v>
      </c>
      <c r="I38" s="25">
        <f>IFERROR(weekly_deaths_location_cause_and_excess_deaths[[#This Row],[Cancer deaths]]-weekly_deaths_location_cause_and_excess_deaths[[#This Row],[Cancer five year average]],"")</f>
        <v>-1</v>
      </c>
      <c r="J38" s="25">
        <v>107</v>
      </c>
      <c r="K38" s="25">
        <v>98</v>
      </c>
      <c r="L38" s="25">
        <f>IFERROR(weekly_deaths_location_cause_and_excess_deaths[[#This Row],[Dementia / Alzhemier''s deaths]]-weekly_deaths_location_cause_and_excess_deaths[[#This Row],[Dementia / Alzheimer''s five year average]],"")</f>
        <v>9</v>
      </c>
      <c r="M38" s="31">
        <v>291</v>
      </c>
      <c r="N38" s="31">
        <v>255</v>
      </c>
      <c r="O38" s="31">
        <f>IFERROR(weekly_deaths_location_cause_and_excess_deaths[[#This Row],[Circulatory deaths]]-weekly_deaths_location_cause_and_excess_deaths[[#This Row],[Circulatory five year average]],"")</f>
        <v>36</v>
      </c>
      <c r="P38" s="31">
        <v>90</v>
      </c>
      <c r="Q38" s="31">
        <v>107</v>
      </c>
      <c r="R38" s="31">
        <f>IFERROR(weekly_deaths_location_cause_and_excess_deaths[[#This Row],[Respiratory deaths]]-weekly_deaths_location_cause_and_excess_deaths[[#This Row],[Respiratory five year average]],"")</f>
        <v>-17</v>
      </c>
      <c r="S38" s="31">
        <v>38</v>
      </c>
      <c r="T38" s="31">
        <v>273</v>
      </c>
      <c r="U38" s="31">
        <v>241</v>
      </c>
      <c r="V38" s="31">
        <f>IFERROR(weekly_deaths_location_cause_and_excess_deaths[[#This Row],[Other causes]]-weekly_deaths_location_cause_and_excess_deaths[[#This Row],[Other causes five year average]],"")</f>
        <v>32</v>
      </c>
      <c r="W38" s="11"/>
    </row>
    <row r="39" spans="1:23" x14ac:dyDescent="0.3">
      <c r="A39" s="20" t="s">
        <v>65</v>
      </c>
      <c r="B39" s="21">
        <v>33</v>
      </c>
      <c r="C39" s="22">
        <v>44424</v>
      </c>
      <c r="D39" s="85">
        <v>1171</v>
      </c>
      <c r="E39" s="25">
        <v>992</v>
      </c>
      <c r="F39" s="25">
        <f>weekly_deaths_location_cause_and_excess_deaths[[#This Row],[All causes]]-weekly_deaths_location_cause_and_excess_deaths[[#This Row],[All causes five year average]]</f>
        <v>179</v>
      </c>
      <c r="G39" s="25">
        <v>333</v>
      </c>
      <c r="H39" s="25">
        <v>301</v>
      </c>
      <c r="I39" s="25">
        <f>IFERROR(weekly_deaths_location_cause_and_excess_deaths[[#This Row],[Cancer deaths]]-weekly_deaths_location_cause_and_excess_deaths[[#This Row],[Cancer five year average]],"")</f>
        <v>32</v>
      </c>
      <c r="J39" s="25">
        <v>121</v>
      </c>
      <c r="K39" s="25">
        <v>103</v>
      </c>
      <c r="L39" s="25">
        <f>IFERROR(weekly_deaths_location_cause_and_excess_deaths[[#This Row],[Dementia / Alzhemier''s deaths]]-weekly_deaths_location_cause_and_excess_deaths[[#This Row],[Dementia / Alzheimer''s five year average]],"")</f>
        <v>18</v>
      </c>
      <c r="M39" s="31">
        <v>307</v>
      </c>
      <c r="N39" s="31">
        <v>265</v>
      </c>
      <c r="O39" s="31">
        <f>IFERROR(weekly_deaths_location_cause_and_excess_deaths[[#This Row],[Circulatory deaths]]-weekly_deaths_location_cause_and_excess_deaths[[#This Row],[Circulatory five year average]],"")</f>
        <v>42</v>
      </c>
      <c r="P39" s="31">
        <v>91</v>
      </c>
      <c r="Q39" s="31">
        <v>93</v>
      </c>
      <c r="R39" s="31">
        <f>IFERROR(weekly_deaths_location_cause_and_excess_deaths[[#This Row],[Respiratory deaths]]-weekly_deaths_location_cause_and_excess_deaths[[#This Row],[Respiratory five year average]],"")</f>
        <v>-2</v>
      </c>
      <c r="S39" s="31">
        <v>35</v>
      </c>
      <c r="T39" s="31">
        <v>284</v>
      </c>
      <c r="U39" s="31">
        <v>230</v>
      </c>
      <c r="V39" s="31">
        <f>IFERROR(weekly_deaths_location_cause_and_excess_deaths[[#This Row],[Other causes]]-weekly_deaths_location_cause_and_excess_deaths[[#This Row],[Other causes five year average]],"")</f>
        <v>54</v>
      </c>
      <c r="W39" s="11"/>
    </row>
    <row r="40" spans="1:23" x14ac:dyDescent="0.3">
      <c r="A40" s="20" t="s">
        <v>65</v>
      </c>
      <c r="B40" s="21">
        <v>34</v>
      </c>
      <c r="C40" s="22">
        <v>44431</v>
      </c>
      <c r="D40" s="85">
        <v>1129</v>
      </c>
      <c r="E40" s="25">
        <v>999</v>
      </c>
      <c r="F40" s="25">
        <f>weekly_deaths_location_cause_and_excess_deaths[[#This Row],[All causes]]-weekly_deaths_location_cause_and_excess_deaths[[#This Row],[All causes five year average]]</f>
        <v>130</v>
      </c>
      <c r="G40" s="25">
        <v>296</v>
      </c>
      <c r="H40" s="25">
        <v>305</v>
      </c>
      <c r="I40" s="25">
        <f>IFERROR(weekly_deaths_location_cause_and_excess_deaths[[#This Row],[Cancer deaths]]-weekly_deaths_location_cause_and_excess_deaths[[#This Row],[Cancer five year average]],"")</f>
        <v>-9</v>
      </c>
      <c r="J40" s="25">
        <v>117</v>
      </c>
      <c r="K40" s="25">
        <v>99</v>
      </c>
      <c r="L40" s="25">
        <f>IFERROR(weekly_deaths_location_cause_and_excess_deaths[[#This Row],[Dementia / Alzhemier''s deaths]]-weekly_deaths_location_cause_and_excess_deaths[[#This Row],[Dementia / Alzheimer''s five year average]],"")</f>
        <v>18</v>
      </c>
      <c r="M40" s="31">
        <v>304</v>
      </c>
      <c r="N40" s="31">
        <v>263</v>
      </c>
      <c r="O40" s="31">
        <f>IFERROR(weekly_deaths_location_cause_and_excess_deaths[[#This Row],[Circulatory deaths]]-weekly_deaths_location_cause_and_excess_deaths[[#This Row],[Circulatory five year average]],"")</f>
        <v>41</v>
      </c>
      <c r="P40" s="31">
        <v>94</v>
      </c>
      <c r="Q40" s="31">
        <v>97</v>
      </c>
      <c r="R40" s="31">
        <f>IFERROR(weekly_deaths_location_cause_and_excess_deaths[[#This Row],[Respiratory deaths]]-weekly_deaths_location_cause_and_excess_deaths[[#This Row],[Respiratory five year average]],"")</f>
        <v>-3</v>
      </c>
      <c r="S40" s="31">
        <v>39</v>
      </c>
      <c r="T40" s="31">
        <v>279</v>
      </c>
      <c r="U40" s="31">
        <v>234</v>
      </c>
      <c r="V40" s="31">
        <f>IFERROR(weekly_deaths_location_cause_and_excess_deaths[[#This Row],[Other causes]]-weekly_deaths_location_cause_and_excess_deaths[[#This Row],[Other causes five year average]],"")</f>
        <v>45</v>
      </c>
      <c r="W40" s="11"/>
    </row>
    <row r="41" spans="1:23" x14ac:dyDescent="0.3">
      <c r="A41" s="20" t="s">
        <v>65</v>
      </c>
      <c r="B41" s="21">
        <v>35</v>
      </c>
      <c r="C41" s="22">
        <v>44438</v>
      </c>
      <c r="D41" s="85">
        <v>1180</v>
      </c>
      <c r="E41" s="25">
        <v>983</v>
      </c>
      <c r="F41" s="25">
        <f>weekly_deaths_location_cause_and_excess_deaths[[#This Row],[All causes]]-weekly_deaths_location_cause_and_excess_deaths[[#This Row],[All causes five year average]]</f>
        <v>197</v>
      </c>
      <c r="G41" s="25">
        <v>347</v>
      </c>
      <c r="H41" s="25">
        <v>311</v>
      </c>
      <c r="I41" s="25">
        <f>IFERROR(weekly_deaths_location_cause_and_excess_deaths[[#This Row],[Cancer deaths]]-weekly_deaths_location_cause_and_excess_deaths[[#This Row],[Cancer five year average]],"")</f>
        <v>36</v>
      </c>
      <c r="J41" s="25">
        <v>123</v>
      </c>
      <c r="K41" s="25">
        <v>94</v>
      </c>
      <c r="L41" s="25">
        <f>IFERROR(weekly_deaths_location_cause_and_excess_deaths[[#This Row],[Dementia / Alzhemier''s deaths]]-weekly_deaths_location_cause_and_excess_deaths[[#This Row],[Dementia / Alzheimer''s five year average]],"")</f>
        <v>29</v>
      </c>
      <c r="M41" s="31">
        <v>293</v>
      </c>
      <c r="N41" s="31">
        <v>256</v>
      </c>
      <c r="O41" s="31">
        <f>IFERROR(weekly_deaths_location_cause_and_excess_deaths[[#This Row],[Circulatory deaths]]-weekly_deaths_location_cause_and_excess_deaths[[#This Row],[Circulatory five year average]],"")</f>
        <v>37</v>
      </c>
      <c r="P41" s="31">
        <v>109</v>
      </c>
      <c r="Q41" s="31">
        <v>99</v>
      </c>
      <c r="R41" s="31">
        <f>IFERROR(weekly_deaths_location_cause_and_excess_deaths[[#This Row],[Respiratory deaths]]-weekly_deaths_location_cause_and_excess_deaths[[#This Row],[Respiratory five year average]],"")</f>
        <v>10</v>
      </c>
      <c r="S41" s="31">
        <v>48</v>
      </c>
      <c r="T41" s="31">
        <v>260</v>
      </c>
      <c r="U41" s="31">
        <v>223</v>
      </c>
      <c r="V41" s="31">
        <f>IFERROR(weekly_deaths_location_cause_and_excess_deaths[[#This Row],[Other causes]]-weekly_deaths_location_cause_and_excess_deaths[[#This Row],[Other causes five year average]],"")</f>
        <v>37</v>
      </c>
      <c r="W41" s="11"/>
    </row>
    <row r="42" spans="1:23" x14ac:dyDescent="0.3">
      <c r="A42" s="20" t="s">
        <v>65</v>
      </c>
      <c r="B42" s="21">
        <v>36</v>
      </c>
      <c r="C42" s="22">
        <v>44445</v>
      </c>
      <c r="D42" s="85">
        <v>1130</v>
      </c>
      <c r="E42" s="25">
        <v>988</v>
      </c>
      <c r="F42" s="25">
        <f>weekly_deaths_location_cause_and_excess_deaths[[#This Row],[All causes]]-weekly_deaths_location_cause_and_excess_deaths[[#This Row],[All causes five year average]]</f>
        <v>142</v>
      </c>
      <c r="G42" s="25">
        <v>297</v>
      </c>
      <c r="H42" s="25">
        <v>305</v>
      </c>
      <c r="I42" s="25">
        <f>IFERROR(weekly_deaths_location_cause_and_excess_deaths[[#This Row],[Cancer deaths]]-weekly_deaths_location_cause_and_excess_deaths[[#This Row],[Cancer five year average]],"")</f>
        <v>-8</v>
      </c>
      <c r="J42" s="25">
        <v>102</v>
      </c>
      <c r="K42" s="25">
        <v>108</v>
      </c>
      <c r="L42" s="25">
        <f>IFERROR(weekly_deaths_location_cause_and_excess_deaths[[#This Row],[Dementia / Alzhemier''s deaths]]-weekly_deaths_location_cause_and_excess_deaths[[#This Row],[Dementia / Alzheimer''s five year average]],"")</f>
        <v>-6</v>
      </c>
      <c r="M42" s="31">
        <v>276</v>
      </c>
      <c r="N42" s="31">
        <v>241</v>
      </c>
      <c r="O42" s="31">
        <f>IFERROR(weekly_deaths_location_cause_and_excess_deaths[[#This Row],[Circulatory deaths]]-weekly_deaths_location_cause_and_excess_deaths[[#This Row],[Circulatory five year average]],"")</f>
        <v>35</v>
      </c>
      <c r="P42" s="31">
        <v>101</v>
      </c>
      <c r="Q42" s="31">
        <v>100</v>
      </c>
      <c r="R42" s="31">
        <f>IFERROR(weekly_deaths_location_cause_and_excess_deaths[[#This Row],[Respiratory deaths]]-weekly_deaths_location_cause_and_excess_deaths[[#This Row],[Respiratory five year average]],"")</f>
        <v>1</v>
      </c>
      <c r="S42" s="31">
        <v>65</v>
      </c>
      <c r="T42" s="31">
        <v>289</v>
      </c>
      <c r="U42" s="31">
        <v>234</v>
      </c>
      <c r="V42" s="31">
        <f>IFERROR(weekly_deaths_location_cause_and_excess_deaths[[#This Row],[Other causes]]-weekly_deaths_location_cause_and_excess_deaths[[#This Row],[Other causes five year average]],"")</f>
        <v>55</v>
      </c>
      <c r="W42" s="11"/>
    </row>
    <row r="43" spans="1:23" x14ac:dyDescent="0.3">
      <c r="A43" s="20" t="s">
        <v>65</v>
      </c>
      <c r="B43" s="21">
        <v>37</v>
      </c>
      <c r="C43" s="22">
        <v>44452</v>
      </c>
      <c r="D43" s="85">
        <v>1259</v>
      </c>
      <c r="E43" s="25">
        <v>1008</v>
      </c>
      <c r="F43" s="25">
        <f>weekly_deaths_location_cause_and_excess_deaths[[#This Row],[All causes]]-weekly_deaths_location_cause_and_excess_deaths[[#This Row],[All causes five year average]]</f>
        <v>251</v>
      </c>
      <c r="G43" s="25">
        <v>310</v>
      </c>
      <c r="H43" s="25">
        <v>326</v>
      </c>
      <c r="I43" s="25">
        <f>IFERROR(weekly_deaths_location_cause_and_excess_deaths[[#This Row],[Cancer deaths]]-weekly_deaths_location_cause_and_excess_deaths[[#This Row],[Cancer five year average]],"")</f>
        <v>-16</v>
      </c>
      <c r="J43" s="25">
        <v>106</v>
      </c>
      <c r="K43" s="25">
        <v>101</v>
      </c>
      <c r="L43" s="25">
        <f>IFERROR(weekly_deaths_location_cause_and_excess_deaths[[#This Row],[Dementia / Alzhemier''s deaths]]-weekly_deaths_location_cause_and_excess_deaths[[#This Row],[Dementia / Alzheimer''s five year average]],"")</f>
        <v>5</v>
      </c>
      <c r="M43" s="31">
        <v>300</v>
      </c>
      <c r="N43" s="31">
        <v>245</v>
      </c>
      <c r="O43" s="31">
        <f>IFERROR(weekly_deaths_location_cause_and_excess_deaths[[#This Row],[Circulatory deaths]]-weekly_deaths_location_cause_and_excess_deaths[[#This Row],[Circulatory five year average]],"")</f>
        <v>55</v>
      </c>
      <c r="P43" s="31">
        <v>118</v>
      </c>
      <c r="Q43" s="31">
        <v>100</v>
      </c>
      <c r="R43" s="31">
        <f>IFERROR(weekly_deaths_location_cause_and_excess_deaths[[#This Row],[Respiratory deaths]]-weekly_deaths_location_cause_and_excess_deaths[[#This Row],[Respiratory five year average]],"")</f>
        <v>18</v>
      </c>
      <c r="S43" s="31">
        <v>123</v>
      </c>
      <c r="T43" s="31">
        <v>302</v>
      </c>
      <c r="U43" s="31">
        <v>236</v>
      </c>
      <c r="V43" s="31">
        <f>IFERROR(weekly_deaths_location_cause_and_excess_deaths[[#This Row],[Other causes]]-weekly_deaths_location_cause_and_excess_deaths[[#This Row],[Other causes five year average]],"")</f>
        <v>66</v>
      </c>
      <c r="W43" s="11"/>
    </row>
    <row r="44" spans="1:23" x14ac:dyDescent="0.3">
      <c r="A44" s="20" t="s">
        <v>65</v>
      </c>
      <c r="B44" s="21">
        <v>38</v>
      </c>
      <c r="C44" s="22">
        <v>44459</v>
      </c>
      <c r="D44" s="86">
        <v>1228</v>
      </c>
      <c r="E44" s="25">
        <v>1007</v>
      </c>
      <c r="F44" s="25">
        <f>weekly_deaths_location_cause_and_excess_deaths[[#This Row],[All causes]]-weekly_deaths_location_cause_and_excess_deaths[[#This Row],[All causes five year average]]</f>
        <v>221</v>
      </c>
      <c r="G44" s="25">
        <v>327</v>
      </c>
      <c r="H44" s="25">
        <v>309</v>
      </c>
      <c r="I44" s="25">
        <f>IFERROR(weekly_deaths_location_cause_and_excess_deaths[[#This Row],[Cancer deaths]]-weekly_deaths_location_cause_and_excess_deaths[[#This Row],[Cancer five year average]],"")</f>
        <v>18</v>
      </c>
      <c r="J44" s="25">
        <v>111</v>
      </c>
      <c r="K44" s="25">
        <v>101</v>
      </c>
      <c r="L44" s="25">
        <f>IFERROR(weekly_deaths_location_cause_and_excess_deaths[[#This Row],[Dementia / Alzhemier''s deaths]]-weekly_deaths_location_cause_and_excess_deaths[[#This Row],[Dementia / Alzheimer''s five year average]],"")</f>
        <v>10</v>
      </c>
      <c r="M44" s="31">
        <v>279</v>
      </c>
      <c r="N44" s="31">
        <v>264</v>
      </c>
      <c r="O44" s="31">
        <f>IFERROR(weekly_deaths_location_cause_and_excess_deaths[[#This Row],[Circulatory deaths]]-weekly_deaths_location_cause_and_excess_deaths[[#This Row],[Circulatory five year average]],"")</f>
        <v>15</v>
      </c>
      <c r="P44" s="31">
        <v>87</v>
      </c>
      <c r="Q44" s="31">
        <v>104</v>
      </c>
      <c r="R44" s="31">
        <f>IFERROR(weekly_deaths_location_cause_and_excess_deaths[[#This Row],[Respiratory deaths]]-weekly_deaths_location_cause_and_excess_deaths[[#This Row],[Respiratory five year average]],"")</f>
        <v>-17</v>
      </c>
      <c r="S44" s="31">
        <v>146</v>
      </c>
      <c r="T44" s="31">
        <v>278</v>
      </c>
      <c r="U44" s="31">
        <v>228</v>
      </c>
      <c r="V44" s="31">
        <f>IFERROR(weekly_deaths_location_cause_and_excess_deaths[[#This Row],[Other causes]]-weekly_deaths_location_cause_and_excess_deaths[[#This Row],[Other causes five year average]],"")</f>
        <v>50</v>
      </c>
      <c r="W44" s="11"/>
    </row>
    <row r="45" spans="1:23" x14ac:dyDescent="0.3">
      <c r="A45" s="20" t="s">
        <v>65</v>
      </c>
      <c r="B45" s="21">
        <v>39</v>
      </c>
      <c r="C45" s="22">
        <v>44466</v>
      </c>
      <c r="D45" s="85">
        <v>1255</v>
      </c>
      <c r="E45" s="25">
        <v>1046</v>
      </c>
      <c r="F45" s="25">
        <f>weekly_deaths_location_cause_and_excess_deaths[[#This Row],[All causes]]-weekly_deaths_location_cause_and_excess_deaths[[#This Row],[All causes five year average]]</f>
        <v>209</v>
      </c>
      <c r="G45" s="25">
        <v>322</v>
      </c>
      <c r="H45" s="25">
        <v>300</v>
      </c>
      <c r="I45" s="25">
        <f>IFERROR(weekly_deaths_location_cause_and_excess_deaths[[#This Row],[Cancer deaths]]-weekly_deaths_location_cause_and_excess_deaths[[#This Row],[Cancer five year average]],"")</f>
        <v>22</v>
      </c>
      <c r="J45" s="25">
        <v>141</v>
      </c>
      <c r="K45" s="25">
        <v>111</v>
      </c>
      <c r="L45" s="25">
        <f>IFERROR(weekly_deaths_location_cause_and_excess_deaths[[#This Row],[Dementia / Alzhemier''s deaths]]-weekly_deaths_location_cause_and_excess_deaths[[#This Row],[Dementia / Alzheimer''s five year average]],"")</f>
        <v>30</v>
      </c>
      <c r="M45" s="31">
        <v>271</v>
      </c>
      <c r="N45" s="31">
        <v>273</v>
      </c>
      <c r="O45" s="31">
        <f>IFERROR(weekly_deaths_location_cause_and_excess_deaths[[#This Row],[Circulatory deaths]]-weekly_deaths_location_cause_and_excess_deaths[[#This Row],[Circulatory five year average]],"")</f>
        <v>-2</v>
      </c>
      <c r="P45" s="31">
        <v>123</v>
      </c>
      <c r="Q45" s="31">
        <v>111</v>
      </c>
      <c r="R45" s="31">
        <f>IFERROR(weekly_deaths_location_cause_and_excess_deaths[[#This Row],[Respiratory deaths]]-weekly_deaths_location_cause_and_excess_deaths[[#This Row],[Respiratory five year average]],"")</f>
        <v>12</v>
      </c>
      <c r="S45" s="31">
        <v>117</v>
      </c>
      <c r="T45" s="31">
        <v>281</v>
      </c>
      <c r="U45" s="31">
        <v>250</v>
      </c>
      <c r="V45" s="31">
        <f>IFERROR(weekly_deaths_location_cause_and_excess_deaths[[#This Row],[Other causes]]-weekly_deaths_location_cause_and_excess_deaths[[#This Row],[Other causes five year average]],"")</f>
        <v>31</v>
      </c>
      <c r="W45" s="11"/>
    </row>
    <row r="46" spans="1:23" x14ac:dyDescent="0.3">
      <c r="A46" s="20" t="s">
        <v>65</v>
      </c>
      <c r="B46" s="21">
        <v>40</v>
      </c>
      <c r="C46" s="22">
        <v>44473</v>
      </c>
      <c r="D46" s="85">
        <v>1368</v>
      </c>
      <c r="E46" s="25">
        <v>1038</v>
      </c>
      <c r="F46" s="25">
        <f>weekly_deaths_location_cause_and_excess_deaths[[#This Row],[All causes]]-weekly_deaths_location_cause_and_excess_deaths[[#This Row],[All causes five year average]]</f>
        <v>330</v>
      </c>
      <c r="G46" s="25">
        <v>364</v>
      </c>
      <c r="H46" s="25">
        <v>315</v>
      </c>
      <c r="I46" s="25">
        <f>IFERROR(weekly_deaths_location_cause_and_excess_deaths[[#This Row],[Cancer deaths]]-weekly_deaths_location_cause_and_excess_deaths[[#This Row],[Cancer five year average]],"")</f>
        <v>49</v>
      </c>
      <c r="J46" s="25">
        <v>133</v>
      </c>
      <c r="K46" s="25">
        <v>105</v>
      </c>
      <c r="L46" s="25">
        <f>IFERROR(weekly_deaths_location_cause_and_excess_deaths[[#This Row],[Dementia / Alzhemier''s deaths]]-weekly_deaths_location_cause_and_excess_deaths[[#This Row],[Dementia / Alzheimer''s five year average]],"")</f>
        <v>28</v>
      </c>
      <c r="M46" s="31">
        <v>315</v>
      </c>
      <c r="N46" s="31">
        <v>264</v>
      </c>
      <c r="O46" s="31">
        <f>IFERROR(weekly_deaths_location_cause_and_excess_deaths[[#This Row],[Circulatory deaths]]-weekly_deaths_location_cause_and_excess_deaths[[#This Row],[Circulatory five year average]],"")</f>
        <v>51</v>
      </c>
      <c r="P46" s="31">
        <v>126</v>
      </c>
      <c r="Q46" s="31">
        <v>113</v>
      </c>
      <c r="R46" s="31">
        <f>IFERROR(weekly_deaths_location_cause_and_excess_deaths[[#This Row],[Respiratory deaths]]-weekly_deaths_location_cause_and_excess_deaths[[#This Row],[Respiratory five year average]],"")</f>
        <v>13</v>
      </c>
      <c r="S46" s="31">
        <v>113</v>
      </c>
      <c r="T46" s="31">
        <v>317</v>
      </c>
      <c r="U46" s="31">
        <v>241</v>
      </c>
      <c r="V46" s="31">
        <f>IFERROR(weekly_deaths_location_cause_and_excess_deaths[[#This Row],[Other causes]]-weekly_deaths_location_cause_and_excess_deaths[[#This Row],[Other causes five year average]],"")</f>
        <v>76</v>
      </c>
      <c r="W46" s="11"/>
    </row>
    <row r="47" spans="1:23" x14ac:dyDescent="0.3">
      <c r="A47" s="20" t="s">
        <v>65</v>
      </c>
      <c r="B47" s="21">
        <v>41</v>
      </c>
      <c r="C47" s="22">
        <v>44480</v>
      </c>
      <c r="D47" s="85">
        <v>1345</v>
      </c>
      <c r="E47" s="25">
        <v>1079</v>
      </c>
      <c r="F47" s="25">
        <f>weekly_deaths_location_cause_and_excess_deaths[[#This Row],[All causes]]-weekly_deaths_location_cause_and_excess_deaths[[#This Row],[All causes five year average]]</f>
        <v>266</v>
      </c>
      <c r="G47" s="25">
        <v>355</v>
      </c>
      <c r="H47" s="25">
        <v>331</v>
      </c>
      <c r="I47" s="25">
        <f>IFERROR(weekly_deaths_location_cause_and_excess_deaths[[#This Row],[Cancer deaths]]-weekly_deaths_location_cause_and_excess_deaths[[#This Row],[Cancer five year average]],"")</f>
        <v>24</v>
      </c>
      <c r="J47" s="25">
        <v>147</v>
      </c>
      <c r="K47" s="25">
        <v>107</v>
      </c>
      <c r="L47" s="25">
        <f>IFERROR(weekly_deaths_location_cause_and_excess_deaths[[#This Row],[Dementia / Alzhemier''s deaths]]-weekly_deaths_location_cause_and_excess_deaths[[#This Row],[Dementia / Alzheimer''s five year average]],"")</f>
        <v>40</v>
      </c>
      <c r="M47" s="31">
        <v>298</v>
      </c>
      <c r="N47" s="31">
        <v>280</v>
      </c>
      <c r="O47" s="31">
        <f>IFERROR(weekly_deaths_location_cause_and_excess_deaths[[#This Row],[Circulatory deaths]]-weekly_deaths_location_cause_and_excess_deaths[[#This Row],[Circulatory five year average]],"")</f>
        <v>18</v>
      </c>
      <c r="P47" s="31">
        <v>110</v>
      </c>
      <c r="Q47" s="31">
        <v>116</v>
      </c>
      <c r="R47" s="31">
        <f>IFERROR(weekly_deaths_location_cause_and_excess_deaths[[#This Row],[Respiratory deaths]]-weekly_deaths_location_cause_and_excess_deaths[[#This Row],[Respiratory five year average]],"")</f>
        <v>-6</v>
      </c>
      <c r="S47" s="31">
        <v>123</v>
      </c>
      <c r="T47" s="31">
        <v>312</v>
      </c>
      <c r="U47" s="31">
        <v>245</v>
      </c>
      <c r="V47" s="31">
        <f>IFERROR(weekly_deaths_location_cause_and_excess_deaths[[#This Row],[Other causes]]-weekly_deaths_location_cause_and_excess_deaths[[#This Row],[Other causes five year average]],"")</f>
        <v>67</v>
      </c>
      <c r="W47" s="11"/>
    </row>
    <row r="48" spans="1:23" x14ac:dyDescent="0.3">
      <c r="A48" s="20" t="s">
        <v>65</v>
      </c>
      <c r="B48" s="21">
        <v>42</v>
      </c>
      <c r="C48" s="22">
        <v>44487</v>
      </c>
      <c r="D48" s="85">
        <v>1323</v>
      </c>
      <c r="E48" s="25">
        <v>1062</v>
      </c>
      <c r="F48" s="25">
        <f>weekly_deaths_location_cause_and_excess_deaths[[#This Row],[All causes]]-weekly_deaths_location_cause_and_excess_deaths[[#This Row],[All causes five year average]]</f>
        <v>261</v>
      </c>
      <c r="G48" s="25">
        <v>351</v>
      </c>
      <c r="H48" s="25">
        <v>306</v>
      </c>
      <c r="I48" s="25">
        <f>IFERROR(weekly_deaths_location_cause_and_excess_deaths[[#This Row],[Cancer deaths]]-weekly_deaths_location_cause_and_excess_deaths[[#This Row],[Cancer five year average]],"")</f>
        <v>45</v>
      </c>
      <c r="J48" s="25">
        <v>127</v>
      </c>
      <c r="K48" s="25">
        <v>112</v>
      </c>
      <c r="L48" s="25">
        <f>IFERROR(weekly_deaths_location_cause_and_excess_deaths[[#This Row],[Dementia / Alzhemier''s deaths]]-weekly_deaths_location_cause_and_excess_deaths[[#This Row],[Dementia / Alzheimer''s five year average]],"")</f>
        <v>15</v>
      </c>
      <c r="M48" s="31">
        <v>289</v>
      </c>
      <c r="N48" s="31">
        <v>284</v>
      </c>
      <c r="O48" s="31">
        <f>IFERROR(weekly_deaths_location_cause_and_excess_deaths[[#This Row],[Circulatory deaths]]-weekly_deaths_location_cause_and_excess_deaths[[#This Row],[Circulatory five year average]],"")</f>
        <v>5</v>
      </c>
      <c r="P48" s="31">
        <v>118</v>
      </c>
      <c r="Q48" s="31">
        <v>124</v>
      </c>
      <c r="R48" s="31">
        <f>IFERROR(weekly_deaths_location_cause_and_excess_deaths[[#This Row],[Respiratory deaths]]-weekly_deaths_location_cause_and_excess_deaths[[#This Row],[Respiratory five year average]],"")</f>
        <v>-6</v>
      </c>
      <c r="S48" s="31">
        <v>115</v>
      </c>
      <c r="T48" s="31">
        <v>323</v>
      </c>
      <c r="U48" s="31">
        <v>237</v>
      </c>
      <c r="V48" s="31">
        <f>IFERROR(weekly_deaths_location_cause_and_excess_deaths[[#This Row],[Other causes]]-weekly_deaths_location_cause_and_excess_deaths[[#This Row],[Other causes five year average]],"")</f>
        <v>86</v>
      </c>
      <c r="W48" s="11"/>
    </row>
    <row r="49" spans="1:23" x14ac:dyDescent="0.3">
      <c r="A49" s="20" t="s">
        <v>65</v>
      </c>
      <c r="B49" s="21">
        <v>43</v>
      </c>
      <c r="C49" s="22">
        <v>44494</v>
      </c>
      <c r="D49" s="85">
        <v>1342</v>
      </c>
      <c r="E49" s="25">
        <v>1052</v>
      </c>
      <c r="F49" s="25">
        <f>weekly_deaths_location_cause_and_excess_deaths[[#This Row],[All causes]]-weekly_deaths_location_cause_and_excess_deaths[[#This Row],[All causes five year average]]</f>
        <v>290</v>
      </c>
      <c r="G49" s="25">
        <v>322</v>
      </c>
      <c r="H49" s="25">
        <v>315</v>
      </c>
      <c r="I49" s="25">
        <f>IFERROR(weekly_deaths_location_cause_and_excess_deaths[[#This Row],[Cancer deaths]]-weekly_deaths_location_cause_and_excess_deaths[[#This Row],[Cancer five year average]],"")</f>
        <v>7</v>
      </c>
      <c r="J49" s="25">
        <v>140</v>
      </c>
      <c r="K49" s="25">
        <v>99</v>
      </c>
      <c r="L49" s="25">
        <f>IFERROR(weekly_deaths_location_cause_and_excess_deaths[[#This Row],[Dementia / Alzhemier''s deaths]]-weekly_deaths_location_cause_and_excess_deaths[[#This Row],[Dementia / Alzheimer''s five year average]],"")</f>
        <v>41</v>
      </c>
      <c r="M49" s="31">
        <v>356</v>
      </c>
      <c r="N49" s="31">
        <v>272</v>
      </c>
      <c r="O49" s="31">
        <f>IFERROR(weekly_deaths_location_cause_and_excess_deaths[[#This Row],[Circulatory deaths]]-weekly_deaths_location_cause_and_excess_deaths[[#This Row],[Circulatory five year average]],"")</f>
        <v>84</v>
      </c>
      <c r="P49" s="31">
        <v>114</v>
      </c>
      <c r="Q49" s="31">
        <v>120</v>
      </c>
      <c r="R49" s="31">
        <f>IFERROR(weekly_deaths_location_cause_and_excess_deaths[[#This Row],[Respiratory deaths]]-weekly_deaths_location_cause_and_excess_deaths[[#This Row],[Respiratory five year average]],"")</f>
        <v>-6</v>
      </c>
      <c r="S49" s="31">
        <v>117</v>
      </c>
      <c r="T49" s="31">
        <v>293</v>
      </c>
      <c r="U49" s="31">
        <v>246</v>
      </c>
      <c r="V49" s="31">
        <f>IFERROR(weekly_deaths_location_cause_and_excess_deaths[[#This Row],[Other causes]]-weekly_deaths_location_cause_and_excess_deaths[[#This Row],[Other causes five year average]],"")</f>
        <v>47</v>
      </c>
      <c r="W49" s="11"/>
    </row>
    <row r="50" spans="1:23" x14ac:dyDescent="0.3">
      <c r="A50" s="20" t="s">
        <v>65</v>
      </c>
      <c r="B50" s="21">
        <v>44</v>
      </c>
      <c r="C50" s="22">
        <v>44501</v>
      </c>
      <c r="D50" s="86">
        <v>1298</v>
      </c>
      <c r="E50" s="31">
        <v>1079</v>
      </c>
      <c r="F50" s="31">
        <f>weekly_deaths_location_cause_and_excess_deaths[[#This Row],[All causes]]-weekly_deaths_location_cause_and_excess_deaths[[#This Row],[All causes five year average]]</f>
        <v>219</v>
      </c>
      <c r="G50" s="31">
        <v>351</v>
      </c>
      <c r="H50" s="31">
        <v>320</v>
      </c>
      <c r="I50" s="31">
        <f>IFERROR(weekly_deaths_location_cause_and_excess_deaths[[#This Row],[Cancer deaths]]-weekly_deaths_location_cause_and_excess_deaths[[#This Row],[Cancer five year average]],"")</f>
        <v>31</v>
      </c>
      <c r="J50" s="31">
        <v>120</v>
      </c>
      <c r="K50" s="31">
        <v>113</v>
      </c>
      <c r="L50" s="31">
        <f>IFERROR(weekly_deaths_location_cause_and_excess_deaths[[#This Row],[Dementia / Alzhemier''s deaths]]-weekly_deaths_location_cause_and_excess_deaths[[#This Row],[Dementia / Alzheimer''s five year average]],"")</f>
        <v>7</v>
      </c>
      <c r="M50" s="31">
        <v>314</v>
      </c>
      <c r="N50" s="31">
        <v>280</v>
      </c>
      <c r="O50" s="31">
        <f>IFERROR(weekly_deaths_location_cause_and_excess_deaths[[#This Row],[Circulatory deaths]]-weekly_deaths_location_cause_and_excess_deaths[[#This Row],[Circulatory five year average]],"")</f>
        <v>34</v>
      </c>
      <c r="P50" s="31">
        <v>124</v>
      </c>
      <c r="Q50" s="31">
        <v>116</v>
      </c>
      <c r="R50" s="31">
        <f>IFERROR(weekly_deaths_location_cause_and_excess_deaths[[#This Row],[Respiratory deaths]]-weekly_deaths_location_cause_and_excess_deaths[[#This Row],[Respiratory five year average]],"")</f>
        <v>8</v>
      </c>
      <c r="S50" s="31">
        <v>112</v>
      </c>
      <c r="T50" s="31">
        <v>277</v>
      </c>
      <c r="U50" s="31">
        <v>249</v>
      </c>
      <c r="V50" s="31">
        <f>IFERROR(weekly_deaths_location_cause_and_excess_deaths[[#This Row],[Other causes]]-weekly_deaths_location_cause_and_excess_deaths[[#This Row],[Other causes five year average]],"")</f>
        <v>28</v>
      </c>
      <c r="W50" s="11"/>
    </row>
    <row r="51" spans="1:23" x14ac:dyDescent="0.3">
      <c r="A51" s="20" t="s">
        <v>65</v>
      </c>
      <c r="B51" s="21">
        <v>45</v>
      </c>
      <c r="C51" s="22">
        <v>44508</v>
      </c>
      <c r="D51" s="85">
        <v>1338</v>
      </c>
      <c r="E51" s="25">
        <v>1105</v>
      </c>
      <c r="F51" s="25">
        <f>weekly_deaths_location_cause_and_excess_deaths[[#This Row],[All causes]]-weekly_deaths_location_cause_and_excess_deaths[[#This Row],[All causes five year average]]</f>
        <v>233</v>
      </c>
      <c r="G51" s="25">
        <v>350</v>
      </c>
      <c r="H51" s="25">
        <v>320</v>
      </c>
      <c r="I51" s="25">
        <f>IFERROR(weekly_deaths_location_cause_and_excess_deaths[[#This Row],[Cancer deaths]]-weekly_deaths_location_cause_and_excess_deaths[[#This Row],[Cancer five year average]],"")</f>
        <v>30</v>
      </c>
      <c r="J51" s="25">
        <v>146</v>
      </c>
      <c r="K51" s="25">
        <v>122</v>
      </c>
      <c r="L51" s="25">
        <f>IFERROR(weekly_deaths_location_cause_and_excess_deaths[[#This Row],[Dementia / Alzhemier''s deaths]]-weekly_deaths_location_cause_and_excess_deaths[[#This Row],[Dementia / Alzheimer''s five year average]],"")</f>
        <v>24</v>
      </c>
      <c r="M51" s="31">
        <v>323</v>
      </c>
      <c r="N51" s="31">
        <v>296</v>
      </c>
      <c r="O51" s="31">
        <f>IFERROR(weekly_deaths_location_cause_and_excess_deaths[[#This Row],[Circulatory deaths]]-weekly_deaths_location_cause_and_excess_deaths[[#This Row],[Circulatory five year average]],"")</f>
        <v>27</v>
      </c>
      <c r="P51" s="31">
        <v>120</v>
      </c>
      <c r="Q51" s="31">
        <v>119</v>
      </c>
      <c r="R51" s="31">
        <f>IFERROR(weekly_deaths_location_cause_and_excess_deaths[[#This Row],[Respiratory deaths]]-weekly_deaths_location_cause_and_excess_deaths[[#This Row],[Respiratory five year average]],"")</f>
        <v>1</v>
      </c>
      <c r="S51" s="31">
        <v>95</v>
      </c>
      <c r="T51" s="31">
        <v>304</v>
      </c>
      <c r="U51" s="31">
        <v>247</v>
      </c>
      <c r="V51" s="31">
        <f>IFERROR(weekly_deaths_location_cause_and_excess_deaths[[#This Row],[Other causes]]-weekly_deaths_location_cause_and_excess_deaths[[#This Row],[Other causes five year average]],"")</f>
        <v>57</v>
      </c>
      <c r="W51" s="11"/>
    </row>
    <row r="52" spans="1:23" x14ac:dyDescent="0.3">
      <c r="A52" s="20" t="s">
        <v>65</v>
      </c>
      <c r="B52" s="21">
        <v>46</v>
      </c>
      <c r="C52" s="22">
        <v>44515</v>
      </c>
      <c r="D52" s="84">
        <v>1277</v>
      </c>
      <c r="E52" s="25">
        <v>1139</v>
      </c>
      <c r="F52" s="25">
        <f>weekly_deaths_location_cause_and_excess_deaths[[#This Row],[All causes]]-weekly_deaths_location_cause_and_excess_deaths[[#This Row],[All causes five year average]]</f>
        <v>138</v>
      </c>
      <c r="G52" s="25">
        <v>331</v>
      </c>
      <c r="H52" s="25">
        <v>332</v>
      </c>
      <c r="I52" s="25">
        <f>IFERROR(weekly_deaths_location_cause_and_excess_deaths[[#This Row],[Cancer deaths]]-weekly_deaths_location_cause_and_excess_deaths[[#This Row],[Cancer five year average]],"")</f>
        <v>-1</v>
      </c>
      <c r="J52" s="25">
        <v>131</v>
      </c>
      <c r="K52" s="25">
        <v>127</v>
      </c>
      <c r="L52" s="25">
        <f>IFERROR(weekly_deaths_location_cause_and_excess_deaths[[#This Row],[Dementia / Alzhemier''s deaths]]-weekly_deaths_location_cause_and_excess_deaths[[#This Row],[Dementia / Alzheimer''s five year average]],"")</f>
        <v>4</v>
      </c>
      <c r="M52" s="31">
        <v>308</v>
      </c>
      <c r="N52" s="31">
        <v>284</v>
      </c>
      <c r="O52" s="31">
        <f>IFERROR(weekly_deaths_location_cause_and_excess_deaths[[#This Row],[Circulatory deaths]]-weekly_deaths_location_cause_and_excess_deaths[[#This Row],[Circulatory five year average]],"")</f>
        <v>24</v>
      </c>
      <c r="P52" s="31">
        <v>123</v>
      </c>
      <c r="Q52" s="31">
        <v>127</v>
      </c>
      <c r="R52" s="31">
        <f>IFERROR(weekly_deaths_location_cause_and_excess_deaths[[#This Row],[Respiratory deaths]]-weekly_deaths_location_cause_and_excess_deaths[[#This Row],[Respiratory five year average]],"")</f>
        <v>-4</v>
      </c>
      <c r="S52" s="31">
        <v>78</v>
      </c>
      <c r="T52" s="31">
        <v>306</v>
      </c>
      <c r="U52" s="31">
        <v>270</v>
      </c>
      <c r="V52" s="31">
        <f>IFERROR(weekly_deaths_location_cause_and_excess_deaths[[#This Row],[Other causes]]-weekly_deaths_location_cause_and_excess_deaths[[#This Row],[Other causes five year average]],"")</f>
        <v>36</v>
      </c>
      <c r="W52" s="11"/>
    </row>
    <row r="53" spans="1:23" x14ac:dyDescent="0.3">
      <c r="A53" s="20" t="s">
        <v>65</v>
      </c>
      <c r="B53" s="21">
        <v>47</v>
      </c>
      <c r="C53" s="22">
        <v>44522</v>
      </c>
      <c r="D53" s="86">
        <v>1286</v>
      </c>
      <c r="E53" s="31">
        <v>1130</v>
      </c>
      <c r="F53" s="31">
        <f>weekly_deaths_location_cause_and_excess_deaths[[#This Row],[All causes]]-weekly_deaths_location_cause_and_excess_deaths[[#This Row],[All causes five year average]]</f>
        <v>156</v>
      </c>
      <c r="G53" s="31">
        <v>335</v>
      </c>
      <c r="H53" s="31">
        <v>306</v>
      </c>
      <c r="I53" s="31">
        <f>IFERROR(weekly_deaths_location_cause_and_excess_deaths[[#This Row],[Cancer deaths]]-weekly_deaths_location_cause_and_excess_deaths[[#This Row],[Cancer five year average]],"")</f>
        <v>29</v>
      </c>
      <c r="J53" s="31">
        <v>127</v>
      </c>
      <c r="K53" s="31">
        <v>131</v>
      </c>
      <c r="L53" s="31">
        <f>IFERROR(weekly_deaths_location_cause_and_excess_deaths[[#This Row],[Dementia / Alzhemier''s deaths]]-weekly_deaths_location_cause_and_excess_deaths[[#This Row],[Dementia / Alzheimer''s five year average]],"")</f>
        <v>-4</v>
      </c>
      <c r="M53" s="31">
        <v>323</v>
      </c>
      <c r="N53" s="31">
        <v>297</v>
      </c>
      <c r="O53" s="31">
        <f>IFERROR(weekly_deaths_location_cause_and_excess_deaths[[#This Row],[Circulatory deaths]]-weekly_deaths_location_cause_and_excess_deaths[[#This Row],[Circulatory five year average]],"")</f>
        <v>26</v>
      </c>
      <c r="P53" s="31">
        <v>120</v>
      </c>
      <c r="Q53" s="31">
        <v>134</v>
      </c>
      <c r="R53" s="31">
        <f>IFERROR(weekly_deaths_location_cause_and_excess_deaths[[#This Row],[Respiratory deaths]]-weekly_deaths_location_cause_and_excess_deaths[[#This Row],[Respiratory five year average]],"")</f>
        <v>-14</v>
      </c>
      <c r="S53" s="31">
        <v>73</v>
      </c>
      <c r="T53" s="31">
        <v>308</v>
      </c>
      <c r="U53" s="31">
        <v>263</v>
      </c>
      <c r="V53" s="31">
        <f>IFERROR(weekly_deaths_location_cause_and_excess_deaths[[#This Row],[Other causes]]-weekly_deaths_location_cause_and_excess_deaths[[#This Row],[Other causes five year average]],"")</f>
        <v>45</v>
      </c>
      <c r="W53" s="11"/>
    </row>
    <row r="54" spans="1:23" x14ac:dyDescent="0.3">
      <c r="A54" s="20" t="s">
        <v>65</v>
      </c>
      <c r="B54" s="21">
        <v>48</v>
      </c>
      <c r="C54" s="22">
        <v>44529</v>
      </c>
      <c r="D54" s="86">
        <v>1333</v>
      </c>
      <c r="E54" s="81">
        <v>1130</v>
      </c>
      <c r="F54" s="81">
        <f>weekly_deaths_location_cause_and_excess_deaths[[#This Row],[All causes]]-weekly_deaths_location_cause_and_excess_deaths[[#This Row],[All causes five year average]]</f>
        <v>203</v>
      </c>
      <c r="G54" s="81">
        <v>346</v>
      </c>
      <c r="H54" s="81">
        <v>307</v>
      </c>
      <c r="I54" s="81">
        <f>IFERROR(weekly_deaths_location_cause_and_excess_deaths[[#This Row],[Cancer deaths]]-weekly_deaths_location_cause_and_excess_deaths[[#This Row],[Cancer five year average]],"")</f>
        <v>39</v>
      </c>
      <c r="J54" s="81">
        <v>139</v>
      </c>
      <c r="K54" s="81">
        <v>121</v>
      </c>
      <c r="L54" s="81">
        <f>IFERROR(weekly_deaths_location_cause_and_excess_deaths[[#This Row],[Dementia / Alzhemier''s deaths]]-weekly_deaths_location_cause_and_excess_deaths[[#This Row],[Dementia / Alzheimer''s five year average]],"")</f>
        <v>18</v>
      </c>
      <c r="M54" s="31">
        <v>349</v>
      </c>
      <c r="N54" s="31">
        <v>315</v>
      </c>
      <c r="O54" s="31">
        <f>IFERROR(weekly_deaths_location_cause_and_excess_deaths[[#This Row],[Circulatory deaths]]-weekly_deaths_location_cause_and_excess_deaths[[#This Row],[Circulatory five year average]],"")</f>
        <v>34</v>
      </c>
      <c r="P54" s="31">
        <v>122</v>
      </c>
      <c r="Q54" s="31">
        <v>135</v>
      </c>
      <c r="R54" s="31">
        <f>IFERROR(weekly_deaths_location_cause_and_excess_deaths[[#This Row],[Respiratory deaths]]-weekly_deaths_location_cause_and_excess_deaths[[#This Row],[Respiratory five year average]],"")</f>
        <v>-13</v>
      </c>
      <c r="S54" s="31">
        <v>67</v>
      </c>
      <c r="T54" s="31">
        <v>310</v>
      </c>
      <c r="U54" s="31">
        <v>251</v>
      </c>
      <c r="V54" s="31">
        <f>IFERROR(weekly_deaths_location_cause_and_excess_deaths[[#This Row],[Other causes]]-weekly_deaths_location_cause_and_excess_deaths[[#This Row],[Other causes five year average]],"")</f>
        <v>59</v>
      </c>
      <c r="W54" s="11"/>
    </row>
    <row r="55" spans="1:23" x14ac:dyDescent="0.3">
      <c r="A55" s="20" t="s">
        <v>65</v>
      </c>
      <c r="B55" s="21">
        <v>49</v>
      </c>
      <c r="C55" s="22">
        <v>44536</v>
      </c>
      <c r="D55" s="86">
        <v>1326</v>
      </c>
      <c r="E55" s="81">
        <v>1140</v>
      </c>
      <c r="F55" s="81">
        <f>weekly_deaths_location_cause_and_excess_deaths[[#This Row],[All causes]]-weekly_deaths_location_cause_and_excess_deaths[[#This Row],[All causes five year average]]</f>
        <v>186</v>
      </c>
      <c r="G55" s="81">
        <v>322</v>
      </c>
      <c r="H55" s="81">
        <v>306</v>
      </c>
      <c r="I55" s="81">
        <f>IFERROR(weekly_deaths_location_cause_and_excess_deaths[[#This Row],[Cancer deaths]]-weekly_deaths_location_cause_and_excess_deaths[[#This Row],[Cancer five year average]],"")</f>
        <v>16</v>
      </c>
      <c r="J55" s="81">
        <v>145</v>
      </c>
      <c r="K55" s="81">
        <v>134</v>
      </c>
      <c r="L55" s="81">
        <f>IFERROR(weekly_deaths_location_cause_and_excess_deaths[[#This Row],[Dementia / Alzhemier''s deaths]]-weekly_deaths_location_cause_and_excess_deaths[[#This Row],[Dementia / Alzheimer''s five year average]],"")</f>
        <v>11</v>
      </c>
      <c r="M55" s="31">
        <v>334</v>
      </c>
      <c r="N55" s="31">
        <v>292</v>
      </c>
      <c r="O55" s="31">
        <f>IFERROR(weekly_deaths_location_cause_and_excess_deaths[[#This Row],[Circulatory deaths]]-weekly_deaths_location_cause_and_excess_deaths[[#This Row],[Circulatory five year average]],"")</f>
        <v>42</v>
      </c>
      <c r="P55" s="31">
        <v>137</v>
      </c>
      <c r="Q55" s="31">
        <v>141</v>
      </c>
      <c r="R55" s="31">
        <f>IFERROR(weekly_deaths_location_cause_and_excess_deaths[[#This Row],[Respiratory deaths]]-weekly_deaths_location_cause_and_excess_deaths[[#This Row],[Respiratory five year average]],"")</f>
        <v>-4</v>
      </c>
      <c r="S55" s="31">
        <v>63</v>
      </c>
      <c r="T55" s="31">
        <v>325</v>
      </c>
      <c r="U55" s="31">
        <v>266</v>
      </c>
      <c r="V55" s="31">
        <f>IFERROR(weekly_deaths_location_cause_and_excess_deaths[[#This Row],[Other causes]]-weekly_deaths_location_cause_and_excess_deaths[[#This Row],[Other causes five year average]],"")</f>
        <v>59</v>
      </c>
      <c r="W55" s="11"/>
    </row>
    <row r="56" spans="1:23" x14ac:dyDescent="0.3">
      <c r="A56" s="20" t="s">
        <v>65</v>
      </c>
      <c r="B56" s="21">
        <v>50</v>
      </c>
      <c r="C56" s="22">
        <v>44543</v>
      </c>
      <c r="D56" s="86">
        <v>1359</v>
      </c>
      <c r="E56" s="81">
        <v>1236</v>
      </c>
      <c r="F56" s="81">
        <f>weekly_deaths_location_cause_and_excess_deaths[[#This Row],[All causes]]-weekly_deaths_location_cause_and_excess_deaths[[#This Row],[All causes five year average]]</f>
        <v>123</v>
      </c>
      <c r="G56" s="81">
        <v>298</v>
      </c>
      <c r="H56" s="81">
        <v>342</v>
      </c>
      <c r="I56" s="81">
        <f>IFERROR(weekly_deaths_location_cause_and_excess_deaths[[#This Row],[Cancer deaths]]-weekly_deaths_location_cause_and_excess_deaths[[#This Row],[Cancer five year average]],"")</f>
        <v>-44</v>
      </c>
      <c r="J56" s="81">
        <v>159</v>
      </c>
      <c r="K56" s="81">
        <v>145</v>
      </c>
      <c r="L56" s="81">
        <f>IFERROR(weekly_deaths_location_cause_and_excess_deaths[[#This Row],[Dementia / Alzhemier''s deaths]]-weekly_deaths_location_cause_and_excess_deaths[[#This Row],[Dementia / Alzheimer''s five year average]],"")</f>
        <v>14</v>
      </c>
      <c r="M56" s="31">
        <v>348</v>
      </c>
      <c r="N56" s="31">
        <v>317</v>
      </c>
      <c r="O56" s="31">
        <f>IFERROR(weekly_deaths_location_cause_and_excess_deaths[[#This Row],[Circulatory deaths]]-weekly_deaths_location_cause_and_excess_deaths[[#This Row],[Circulatory five year average]],"")</f>
        <v>31</v>
      </c>
      <c r="P56" s="31">
        <v>134</v>
      </c>
      <c r="Q56" s="31">
        <v>160</v>
      </c>
      <c r="R56" s="31">
        <f>IFERROR(weekly_deaths_location_cause_and_excess_deaths[[#This Row],[Respiratory deaths]]-weekly_deaths_location_cause_and_excess_deaths[[#This Row],[Respiratory five year average]],"")</f>
        <v>-26</v>
      </c>
      <c r="S56" s="31">
        <v>54</v>
      </c>
      <c r="T56" s="31">
        <v>366</v>
      </c>
      <c r="U56" s="31">
        <v>271</v>
      </c>
      <c r="V56" s="31">
        <f>IFERROR(weekly_deaths_location_cause_and_excess_deaths[[#This Row],[Other causes]]-weekly_deaths_location_cause_and_excess_deaths[[#This Row],[Other causes five year average]],"")</f>
        <v>95</v>
      </c>
      <c r="W56" s="11"/>
    </row>
    <row r="57" spans="1:23" x14ac:dyDescent="0.3">
      <c r="A57" s="20" t="s">
        <v>65</v>
      </c>
      <c r="B57" s="21">
        <v>51</v>
      </c>
      <c r="C57" s="22">
        <v>44550</v>
      </c>
      <c r="D57" s="86">
        <v>1337</v>
      </c>
      <c r="E57" s="81">
        <v>1272</v>
      </c>
      <c r="F57" s="81">
        <f>weekly_deaths_location_cause_and_excess_deaths[[#This Row],[All causes]]-weekly_deaths_location_cause_and_excess_deaths[[#This Row],[All causes five year average]]</f>
        <v>65</v>
      </c>
      <c r="G57" s="81">
        <v>335</v>
      </c>
      <c r="H57" s="81">
        <v>328</v>
      </c>
      <c r="I57" s="81">
        <f>IFERROR(weekly_deaths_location_cause_and_excess_deaths[[#This Row],[Cancer deaths]]-weekly_deaths_location_cause_and_excess_deaths[[#This Row],[Cancer five year average]],"")</f>
        <v>7</v>
      </c>
      <c r="J57" s="81">
        <v>145</v>
      </c>
      <c r="K57" s="81">
        <v>155</v>
      </c>
      <c r="L57" s="81">
        <f>IFERROR(weekly_deaths_location_cause_and_excess_deaths[[#This Row],[Dementia / Alzhemier''s deaths]]-weekly_deaths_location_cause_and_excess_deaths[[#This Row],[Dementia / Alzheimer''s five year average]],"")</f>
        <v>-10</v>
      </c>
      <c r="M57" s="31">
        <v>349</v>
      </c>
      <c r="N57" s="31">
        <v>344</v>
      </c>
      <c r="O57" s="31">
        <f>IFERROR(weekly_deaths_location_cause_and_excess_deaths[[#This Row],[Circulatory deaths]]-weekly_deaths_location_cause_and_excess_deaths[[#This Row],[Circulatory five year average]],"")</f>
        <v>5</v>
      </c>
      <c r="P57" s="31">
        <v>133</v>
      </c>
      <c r="Q57" s="31">
        <v>166</v>
      </c>
      <c r="R57" s="31">
        <f>IFERROR(weekly_deaths_location_cause_and_excess_deaths[[#This Row],[Respiratory deaths]]-weekly_deaths_location_cause_and_excess_deaths[[#This Row],[Respiratory five year average]],"")</f>
        <v>-33</v>
      </c>
      <c r="S57" s="31">
        <v>43</v>
      </c>
      <c r="T57" s="31">
        <v>332</v>
      </c>
      <c r="U57" s="31">
        <v>280</v>
      </c>
      <c r="V57" s="31">
        <f>IFERROR(weekly_deaths_location_cause_and_excess_deaths[[#This Row],[Other causes]]-weekly_deaths_location_cause_and_excess_deaths[[#This Row],[Other causes five year average]],"")</f>
        <v>52</v>
      </c>
      <c r="W57" s="11"/>
    </row>
    <row r="58" spans="1:23" x14ac:dyDescent="0.3">
      <c r="A58" s="20" t="s">
        <v>65</v>
      </c>
      <c r="B58" s="21">
        <v>52</v>
      </c>
      <c r="C58" s="22">
        <v>44557</v>
      </c>
      <c r="D58" s="86">
        <v>1085</v>
      </c>
      <c r="E58" s="81">
        <v>1061</v>
      </c>
      <c r="F58" s="81">
        <f>weekly_deaths_location_cause_and_excess_deaths[[#This Row],[All causes]]-weekly_deaths_location_cause_and_excess_deaths[[#This Row],[All causes five year average]]</f>
        <v>24</v>
      </c>
      <c r="G58" s="81">
        <v>273</v>
      </c>
      <c r="H58" s="81">
        <v>271</v>
      </c>
      <c r="I58" s="81">
        <f>IFERROR(weekly_deaths_location_cause_and_excess_deaths[[#This Row],[Cancer deaths]]-weekly_deaths_location_cause_and_excess_deaths[[#This Row],[Cancer five year average]],"")</f>
        <v>2</v>
      </c>
      <c r="J58" s="81">
        <v>135</v>
      </c>
      <c r="K58" s="81">
        <v>132</v>
      </c>
      <c r="L58" s="81">
        <f>IFERROR(weekly_deaths_location_cause_and_excess_deaths[[#This Row],[Dementia / Alzhemier''s deaths]]-weekly_deaths_location_cause_and_excess_deaths[[#This Row],[Dementia / Alzheimer''s five year average]],"")</f>
        <v>3</v>
      </c>
      <c r="M58" s="31">
        <v>264</v>
      </c>
      <c r="N58" s="31">
        <v>284</v>
      </c>
      <c r="O58" s="31">
        <f>IFERROR(weekly_deaths_location_cause_and_excess_deaths[[#This Row],[Circulatory deaths]]-weekly_deaths_location_cause_and_excess_deaths[[#This Row],[Circulatory five year average]],"")</f>
        <v>-20</v>
      </c>
      <c r="P58" s="31">
        <v>120</v>
      </c>
      <c r="Q58" s="31">
        <v>160</v>
      </c>
      <c r="R58" s="31">
        <f>IFERROR(weekly_deaths_location_cause_and_excess_deaths[[#This Row],[Respiratory deaths]]-weekly_deaths_location_cause_and_excess_deaths[[#This Row],[Respiratory five year average]],"")</f>
        <v>-40</v>
      </c>
      <c r="S58" s="31">
        <v>36</v>
      </c>
      <c r="T58" s="31">
        <v>257</v>
      </c>
      <c r="U58" s="31">
        <v>214</v>
      </c>
      <c r="V58" s="31">
        <f>IFERROR(weekly_deaths_location_cause_and_excess_deaths[[#This Row],[Other causes]]-weekly_deaths_location_cause_and_excess_deaths[[#This Row],[Other causes five year average]],"")</f>
        <v>43</v>
      </c>
      <c r="W58" s="11"/>
    </row>
    <row r="59" spans="1:23" x14ac:dyDescent="0.3">
      <c r="A59" s="16" t="s">
        <v>66</v>
      </c>
      <c r="B59" s="21">
        <v>1</v>
      </c>
      <c r="C59" s="22">
        <v>44564</v>
      </c>
      <c r="D59" s="86">
        <v>1231</v>
      </c>
      <c r="E59" s="81">
        <v>1391</v>
      </c>
      <c r="F59" s="81">
        <v>-160</v>
      </c>
      <c r="G59" s="81">
        <v>312</v>
      </c>
      <c r="H59" s="81">
        <v>344</v>
      </c>
      <c r="I59" s="81">
        <f>IFERROR(weekly_deaths_location_cause_and_excess_deaths[[#This Row],[Cancer deaths]]-weekly_deaths_location_cause_and_excess_deaths[[#This Row],[Cancer five year average]],"")</f>
        <v>-32</v>
      </c>
      <c r="J59" s="81">
        <v>131</v>
      </c>
      <c r="K59" s="81">
        <v>153</v>
      </c>
      <c r="L59" s="81">
        <f>IFERROR(weekly_deaths_location_cause_and_excess_deaths[[#This Row],[Dementia / Alzhemier''s deaths]]-weekly_deaths_location_cause_and_excess_deaths[[#This Row],[Dementia / Alzheimer''s five year average]],"")</f>
        <v>-22</v>
      </c>
      <c r="M59" s="31">
        <v>287</v>
      </c>
      <c r="N59" s="31">
        <v>339</v>
      </c>
      <c r="O59" s="31">
        <f>IFERROR(weekly_deaths_location_cause_and_excess_deaths[[#This Row],[Circulatory deaths]]-weekly_deaths_location_cause_and_excess_deaths[[#This Row],[Circulatory five year average]],"")</f>
        <v>-52</v>
      </c>
      <c r="P59" s="31">
        <v>144</v>
      </c>
      <c r="Q59" s="31">
        <v>193</v>
      </c>
      <c r="R59" s="31">
        <f>IFERROR(weekly_deaths_location_cause_and_excess_deaths[[#This Row],[Respiratory deaths]]-weekly_deaths_location_cause_and_excess_deaths[[#This Row],[Respiratory five year average]],"")</f>
        <v>-49</v>
      </c>
      <c r="S59" s="31">
        <v>52</v>
      </c>
      <c r="T59" s="31">
        <v>305</v>
      </c>
      <c r="U59" s="31">
        <v>294</v>
      </c>
      <c r="V59" s="31">
        <f>IFERROR(weekly_deaths_location_cause_and_excess_deaths[[#This Row],[Other causes]]-weekly_deaths_location_cause_and_excess_deaths[[#This Row],[Other causes five year average]],"")</f>
        <v>11</v>
      </c>
      <c r="W59" s="11"/>
    </row>
    <row r="60" spans="1:23" x14ac:dyDescent="0.3">
      <c r="A60" s="16" t="s">
        <v>66</v>
      </c>
      <c r="B60" s="21">
        <v>2</v>
      </c>
      <c r="C60" s="22">
        <v>44571</v>
      </c>
      <c r="D60" s="86">
        <v>1517</v>
      </c>
      <c r="E60" s="81">
        <v>1528</v>
      </c>
      <c r="F60" s="81">
        <v>-11</v>
      </c>
      <c r="G60" s="81">
        <v>330</v>
      </c>
      <c r="H60" s="81">
        <v>337</v>
      </c>
      <c r="I60" s="81">
        <f>IFERROR(weekly_deaths_location_cause_and_excess_deaths[[#This Row],[Cancer deaths]]-weekly_deaths_location_cause_and_excess_deaths[[#This Row],[Cancer five year average]],"")</f>
        <v>-7</v>
      </c>
      <c r="J60" s="81">
        <v>154</v>
      </c>
      <c r="K60" s="81">
        <v>162</v>
      </c>
      <c r="L60" s="81">
        <f>IFERROR(weekly_deaths_location_cause_and_excess_deaths[[#This Row],[Dementia / Alzhemier''s deaths]]-weekly_deaths_location_cause_and_excess_deaths[[#This Row],[Dementia / Alzheimer''s five year average]],"")</f>
        <v>-8</v>
      </c>
      <c r="M60" s="31">
        <v>412</v>
      </c>
      <c r="N60" s="31">
        <v>391</v>
      </c>
      <c r="O60" s="31">
        <f>IFERROR(weekly_deaths_location_cause_and_excess_deaths[[#This Row],[Circulatory deaths]]-weekly_deaths_location_cause_and_excess_deaths[[#This Row],[Circulatory five year average]],"")</f>
        <v>21</v>
      </c>
      <c r="P60" s="31">
        <v>157</v>
      </c>
      <c r="Q60" s="31">
        <v>233</v>
      </c>
      <c r="R60" s="31">
        <f>IFERROR(weekly_deaths_location_cause_and_excess_deaths[[#This Row],[Respiratory deaths]]-weekly_deaths_location_cause_and_excess_deaths[[#This Row],[Respiratory five year average]],"")</f>
        <v>-76</v>
      </c>
      <c r="S60" s="31">
        <v>98</v>
      </c>
      <c r="T60" s="31">
        <v>366</v>
      </c>
      <c r="U60" s="31">
        <v>339</v>
      </c>
      <c r="V60" s="31">
        <f>IFERROR(weekly_deaths_location_cause_and_excess_deaths[[#This Row],[Other causes]]-weekly_deaths_location_cause_and_excess_deaths[[#This Row],[Other causes five year average]],"")</f>
        <v>27</v>
      </c>
      <c r="W60" s="11"/>
    </row>
    <row r="61" spans="1:23" x14ac:dyDescent="0.3">
      <c r="A61" s="16" t="s">
        <v>66</v>
      </c>
      <c r="B61" s="21">
        <v>3</v>
      </c>
      <c r="C61" s="22">
        <v>44578</v>
      </c>
      <c r="D61" s="86">
        <v>1347</v>
      </c>
      <c r="E61" s="81">
        <v>1396</v>
      </c>
      <c r="F61" s="81">
        <v>-49</v>
      </c>
      <c r="G61" s="81">
        <v>308</v>
      </c>
      <c r="H61" s="81">
        <v>317</v>
      </c>
      <c r="I61" s="81">
        <f>IFERROR(weekly_deaths_location_cause_and_excess_deaths[[#This Row],[Cancer deaths]]-weekly_deaths_location_cause_and_excess_deaths[[#This Row],[Cancer five year average]],"")</f>
        <v>-9</v>
      </c>
      <c r="J61" s="81">
        <v>151</v>
      </c>
      <c r="K61" s="81">
        <v>151</v>
      </c>
      <c r="L61" s="81">
        <f>IFERROR(weekly_deaths_location_cause_and_excess_deaths[[#This Row],[Dementia / Alzhemier''s deaths]]-weekly_deaths_location_cause_and_excess_deaths[[#This Row],[Dementia / Alzheimer''s five year average]],"")</f>
        <v>0</v>
      </c>
      <c r="M61" s="31">
        <v>331</v>
      </c>
      <c r="N61" s="31">
        <v>352</v>
      </c>
      <c r="O61" s="31">
        <f>IFERROR(weekly_deaths_location_cause_and_excess_deaths[[#This Row],[Circulatory deaths]]-weekly_deaths_location_cause_and_excess_deaths[[#This Row],[Circulatory five year average]],"")</f>
        <v>-21</v>
      </c>
      <c r="P61" s="31">
        <v>115</v>
      </c>
      <c r="Q61" s="31">
        <v>195</v>
      </c>
      <c r="R61" s="31">
        <f>IFERROR(weekly_deaths_location_cause_and_excess_deaths[[#This Row],[Respiratory deaths]]-weekly_deaths_location_cause_and_excess_deaths[[#This Row],[Respiratory five year average]],"")</f>
        <v>-80</v>
      </c>
      <c r="S61" s="31">
        <v>97</v>
      </c>
      <c r="T61" s="31">
        <v>345</v>
      </c>
      <c r="U61" s="31">
        <v>302</v>
      </c>
      <c r="V61" s="31">
        <f>IFERROR(weekly_deaths_location_cause_and_excess_deaths[[#This Row],[Other causes]]-weekly_deaths_location_cause_and_excess_deaths[[#This Row],[Other causes five year average]],"")</f>
        <v>43</v>
      </c>
      <c r="W61" s="11"/>
    </row>
    <row r="62" spans="1:23" x14ac:dyDescent="0.3">
      <c r="A62" s="16" t="s">
        <v>66</v>
      </c>
      <c r="B62" s="21">
        <v>4</v>
      </c>
      <c r="C62" s="22">
        <v>44585</v>
      </c>
      <c r="D62" s="86">
        <v>1261</v>
      </c>
      <c r="E62" s="81">
        <v>1361</v>
      </c>
      <c r="F62" s="81">
        <v>-100</v>
      </c>
      <c r="G62" s="81">
        <v>303</v>
      </c>
      <c r="H62" s="81">
        <v>322</v>
      </c>
      <c r="I62" s="81">
        <f>IFERROR(weekly_deaths_location_cause_and_excess_deaths[[#This Row],[Cancer deaths]]-weekly_deaths_location_cause_and_excess_deaths[[#This Row],[Cancer five year average]],"")</f>
        <v>-19</v>
      </c>
      <c r="J62" s="81">
        <v>128</v>
      </c>
      <c r="K62" s="81">
        <v>146</v>
      </c>
      <c r="L62" s="81">
        <f>IFERROR(weekly_deaths_location_cause_and_excess_deaths[[#This Row],[Dementia / Alzhemier''s deaths]]-weekly_deaths_location_cause_and_excess_deaths[[#This Row],[Dementia / Alzheimer''s five year average]],"")</f>
        <v>-18</v>
      </c>
      <c r="M62" s="31">
        <v>320</v>
      </c>
      <c r="N62" s="31">
        <v>333</v>
      </c>
      <c r="O62" s="31">
        <f>IFERROR(weekly_deaths_location_cause_and_excess_deaths[[#This Row],[Circulatory deaths]]-weekly_deaths_location_cause_and_excess_deaths[[#This Row],[Circulatory five year average]],"")</f>
        <v>-13</v>
      </c>
      <c r="P62" s="31">
        <v>117</v>
      </c>
      <c r="Q62" s="31">
        <v>181</v>
      </c>
      <c r="R62" s="31">
        <f>IFERROR(weekly_deaths_location_cause_and_excess_deaths[[#This Row],[Respiratory deaths]]-weekly_deaths_location_cause_and_excess_deaths[[#This Row],[Respiratory five year average]],"")</f>
        <v>-64</v>
      </c>
      <c r="S62" s="31">
        <v>78</v>
      </c>
      <c r="T62" s="31">
        <v>315</v>
      </c>
      <c r="U62" s="31">
        <v>301</v>
      </c>
      <c r="V62" s="31">
        <f>IFERROR(weekly_deaths_location_cause_and_excess_deaths[[#This Row],[Other causes]]-weekly_deaths_location_cause_and_excess_deaths[[#This Row],[Other causes five year average]],"")</f>
        <v>14</v>
      </c>
      <c r="W62" s="11"/>
    </row>
    <row r="63" spans="1:23" x14ac:dyDescent="0.3">
      <c r="A63" s="16" t="s">
        <v>66</v>
      </c>
      <c r="B63" s="21">
        <v>5</v>
      </c>
      <c r="C63" s="22">
        <v>44592</v>
      </c>
      <c r="D63" s="86">
        <v>1260</v>
      </c>
      <c r="E63" s="81">
        <v>1324</v>
      </c>
      <c r="F63" s="81">
        <v>-64</v>
      </c>
      <c r="G63" s="81">
        <v>339</v>
      </c>
      <c r="H63" s="81">
        <v>317</v>
      </c>
      <c r="I63" s="81">
        <f>IFERROR(weekly_deaths_location_cause_and_excess_deaths[[#This Row],[Cancer deaths]]-weekly_deaths_location_cause_and_excess_deaths[[#This Row],[Cancer five year average]],"")</f>
        <v>22</v>
      </c>
      <c r="J63" s="81">
        <v>127</v>
      </c>
      <c r="K63" s="81">
        <v>151</v>
      </c>
      <c r="L63" s="81">
        <f>IFERROR(weekly_deaths_location_cause_and_excess_deaths[[#This Row],[Dementia / Alzhemier''s deaths]]-weekly_deaths_location_cause_and_excess_deaths[[#This Row],[Dementia / Alzheimer''s five year average]],"")</f>
        <v>-24</v>
      </c>
      <c r="M63" s="31">
        <v>313</v>
      </c>
      <c r="N63" s="31">
        <v>323</v>
      </c>
      <c r="O63" s="31">
        <f>IFERROR(weekly_deaths_location_cause_and_excess_deaths[[#This Row],[Circulatory deaths]]-weekly_deaths_location_cause_and_excess_deaths[[#This Row],[Circulatory five year average]],"")</f>
        <v>-10</v>
      </c>
      <c r="P63" s="31">
        <v>105</v>
      </c>
      <c r="Q63" s="31">
        <v>164</v>
      </c>
      <c r="R63" s="31">
        <f>IFERROR(weekly_deaths_location_cause_and_excess_deaths[[#This Row],[Respiratory deaths]]-weekly_deaths_location_cause_and_excess_deaths[[#This Row],[Respiratory five year average]],"")</f>
        <v>-59</v>
      </c>
      <c r="S63" s="31">
        <v>76</v>
      </c>
      <c r="T63" s="31">
        <v>300</v>
      </c>
      <c r="U63" s="31">
        <v>304</v>
      </c>
      <c r="V63" s="31">
        <f>IFERROR(weekly_deaths_location_cause_and_excess_deaths[[#This Row],[Other causes]]-weekly_deaths_location_cause_and_excess_deaths[[#This Row],[Other causes five year average]],"")</f>
        <v>-4</v>
      </c>
      <c r="W63" s="11"/>
    </row>
    <row r="64" spans="1:23" x14ac:dyDescent="0.3">
      <c r="A64" s="16" t="s">
        <v>66</v>
      </c>
      <c r="B64" s="21">
        <v>6</v>
      </c>
      <c r="C64" s="22">
        <v>44599</v>
      </c>
      <c r="D64" s="86">
        <v>1238</v>
      </c>
      <c r="E64" s="81">
        <v>1267</v>
      </c>
      <c r="F64" s="81">
        <v>-29</v>
      </c>
      <c r="G64" s="81">
        <v>302</v>
      </c>
      <c r="H64" s="81">
        <v>319</v>
      </c>
      <c r="I64" s="81">
        <f>IFERROR(weekly_deaths_location_cause_and_excess_deaths[[#This Row],[Cancer deaths]]-weekly_deaths_location_cause_and_excess_deaths[[#This Row],[Cancer five year average]],"")</f>
        <v>-17</v>
      </c>
      <c r="J64" s="81">
        <v>133</v>
      </c>
      <c r="K64" s="81">
        <v>139</v>
      </c>
      <c r="L64" s="81">
        <f>IFERROR(weekly_deaths_location_cause_and_excess_deaths[[#This Row],[Dementia / Alzhemier''s deaths]]-weekly_deaths_location_cause_and_excess_deaths[[#This Row],[Dementia / Alzheimer''s five year average]],"")</f>
        <v>-6</v>
      </c>
      <c r="M64" s="31">
        <v>316</v>
      </c>
      <c r="N64" s="31">
        <v>310</v>
      </c>
      <c r="O64" s="31">
        <f>IFERROR(weekly_deaths_location_cause_and_excess_deaths[[#This Row],[Circulatory deaths]]-weekly_deaths_location_cause_and_excess_deaths[[#This Row],[Circulatory five year average]],"")</f>
        <v>6</v>
      </c>
      <c r="P64" s="31">
        <v>119</v>
      </c>
      <c r="Q64" s="31">
        <v>162</v>
      </c>
      <c r="R64" s="31">
        <f>IFERROR(weekly_deaths_location_cause_and_excess_deaths[[#This Row],[Respiratory deaths]]-weekly_deaths_location_cause_and_excess_deaths[[#This Row],[Respiratory five year average]],"")</f>
        <v>-43</v>
      </c>
      <c r="S64" s="31">
        <v>43</v>
      </c>
      <c r="T64" s="31">
        <v>325</v>
      </c>
      <c r="U64" s="31">
        <v>284</v>
      </c>
      <c r="V64" s="31">
        <f>IFERROR(weekly_deaths_location_cause_and_excess_deaths[[#This Row],[Other causes]]-weekly_deaths_location_cause_and_excess_deaths[[#This Row],[Other causes five year average]],"")</f>
        <v>41</v>
      </c>
      <c r="W64" s="11"/>
    </row>
    <row r="65" spans="1:23" x14ac:dyDescent="0.3">
      <c r="A65" s="16" t="s">
        <v>66</v>
      </c>
      <c r="B65" s="21">
        <v>7</v>
      </c>
      <c r="C65" s="22">
        <v>44606</v>
      </c>
      <c r="D65" s="86">
        <v>1158</v>
      </c>
      <c r="E65" s="81">
        <v>1272</v>
      </c>
      <c r="F65" s="81">
        <v>-114</v>
      </c>
      <c r="G65" s="81">
        <v>301</v>
      </c>
      <c r="H65" s="81">
        <v>318</v>
      </c>
      <c r="I65" s="81">
        <f>IFERROR(weekly_deaths_location_cause_and_excess_deaths[[#This Row],[Cancer deaths]]-weekly_deaths_location_cause_and_excess_deaths[[#This Row],[Cancer five year average]],"")</f>
        <v>-17</v>
      </c>
      <c r="J65" s="81">
        <v>120</v>
      </c>
      <c r="K65" s="81">
        <v>132</v>
      </c>
      <c r="L65" s="81">
        <f>IFERROR(weekly_deaths_location_cause_and_excess_deaths[[#This Row],[Dementia / Alzhemier''s deaths]]-weekly_deaths_location_cause_and_excess_deaths[[#This Row],[Dementia / Alzheimer''s five year average]],"")</f>
        <v>-12</v>
      </c>
      <c r="M65" s="31">
        <v>292</v>
      </c>
      <c r="N65" s="31">
        <v>324</v>
      </c>
      <c r="O65" s="31">
        <f>IFERROR(weekly_deaths_location_cause_and_excess_deaths[[#This Row],[Circulatory deaths]]-weekly_deaths_location_cause_and_excess_deaths[[#This Row],[Circulatory five year average]],"")</f>
        <v>-32</v>
      </c>
      <c r="P65" s="31">
        <v>107</v>
      </c>
      <c r="Q65" s="31">
        <v>155</v>
      </c>
      <c r="R65" s="31">
        <f>IFERROR(weekly_deaths_location_cause_and_excess_deaths[[#This Row],[Respiratory deaths]]-weekly_deaths_location_cause_and_excess_deaths[[#This Row],[Respiratory five year average]],"")</f>
        <v>-48</v>
      </c>
      <c r="S65" s="31">
        <v>48</v>
      </c>
      <c r="T65" s="31">
        <v>290</v>
      </c>
      <c r="U65" s="31">
        <v>293</v>
      </c>
      <c r="V65" s="31">
        <f>IFERROR(weekly_deaths_location_cause_and_excess_deaths[[#This Row],[Other causes]]-weekly_deaths_location_cause_and_excess_deaths[[#This Row],[Other causes five year average]],"")</f>
        <v>-3</v>
      </c>
      <c r="W65" s="11"/>
    </row>
    <row r="66" spans="1:23" x14ac:dyDescent="0.3">
      <c r="A66" s="16" t="s">
        <v>66</v>
      </c>
      <c r="B66" s="21">
        <v>8</v>
      </c>
      <c r="C66" s="22">
        <v>44613</v>
      </c>
      <c r="D66" s="86">
        <v>1190</v>
      </c>
      <c r="E66" s="81">
        <v>1248</v>
      </c>
      <c r="F66" s="81">
        <v>-58</v>
      </c>
      <c r="G66" s="81">
        <v>314</v>
      </c>
      <c r="H66" s="81">
        <v>315</v>
      </c>
      <c r="I66" s="81">
        <f>IFERROR(weekly_deaths_location_cause_and_excess_deaths[[#This Row],[Cancer deaths]]-weekly_deaths_location_cause_and_excess_deaths[[#This Row],[Cancer five year average]],"")</f>
        <v>-1</v>
      </c>
      <c r="J66" s="81">
        <v>103</v>
      </c>
      <c r="K66" s="81">
        <v>132</v>
      </c>
      <c r="L66" s="81">
        <f>IFERROR(weekly_deaths_location_cause_and_excess_deaths[[#This Row],[Dementia / Alzhemier''s deaths]]-weekly_deaths_location_cause_and_excess_deaths[[#This Row],[Dementia / Alzheimer''s five year average]],"")</f>
        <v>-29</v>
      </c>
      <c r="M66" s="31">
        <v>307</v>
      </c>
      <c r="N66" s="31">
        <v>314</v>
      </c>
      <c r="O66" s="31">
        <f>IFERROR(weekly_deaths_location_cause_and_excess_deaths[[#This Row],[Circulatory deaths]]-weekly_deaths_location_cause_and_excess_deaths[[#This Row],[Circulatory five year average]],"")</f>
        <v>-7</v>
      </c>
      <c r="P66" s="31">
        <v>116</v>
      </c>
      <c r="Q66" s="31">
        <v>160</v>
      </c>
      <c r="R66" s="31">
        <f>IFERROR(weekly_deaths_location_cause_and_excess_deaths[[#This Row],[Respiratory deaths]]-weekly_deaths_location_cause_and_excess_deaths[[#This Row],[Respiratory five year average]],"")</f>
        <v>-44</v>
      </c>
      <c r="S66" s="31">
        <v>47</v>
      </c>
      <c r="T66" s="31">
        <v>303</v>
      </c>
      <c r="U66" s="31">
        <v>288</v>
      </c>
      <c r="V66" s="31">
        <f>IFERROR(weekly_deaths_location_cause_and_excess_deaths[[#This Row],[Other causes]]-weekly_deaths_location_cause_and_excess_deaths[[#This Row],[Other causes five year average]],"")</f>
        <v>15</v>
      </c>
      <c r="W66" s="11"/>
    </row>
    <row r="67" spans="1:23" x14ac:dyDescent="0.3">
      <c r="A67" s="16" t="s">
        <v>66</v>
      </c>
      <c r="B67" s="21">
        <v>9</v>
      </c>
      <c r="C67" s="22">
        <v>44620</v>
      </c>
      <c r="D67" s="86">
        <v>1192</v>
      </c>
      <c r="E67" s="81">
        <v>1144</v>
      </c>
      <c r="F67" s="81">
        <v>48</v>
      </c>
      <c r="G67" s="81">
        <v>303</v>
      </c>
      <c r="H67" s="81">
        <v>297</v>
      </c>
      <c r="I67" s="81">
        <f>IFERROR(weekly_deaths_location_cause_and_excess_deaths[[#This Row],[Cancer deaths]]-weekly_deaths_location_cause_and_excess_deaths[[#This Row],[Cancer five year average]],"")</f>
        <v>6</v>
      </c>
      <c r="J67" s="81">
        <v>122</v>
      </c>
      <c r="K67" s="81">
        <v>123</v>
      </c>
      <c r="L67" s="81">
        <f>IFERROR(weekly_deaths_location_cause_and_excess_deaths[[#This Row],[Dementia / Alzhemier''s deaths]]-weekly_deaths_location_cause_and_excess_deaths[[#This Row],[Dementia / Alzheimer''s five year average]],"")</f>
        <v>-1</v>
      </c>
      <c r="M67" s="31">
        <v>300</v>
      </c>
      <c r="N67" s="31">
        <v>292</v>
      </c>
      <c r="O67" s="31">
        <f>IFERROR(weekly_deaths_location_cause_and_excess_deaths[[#This Row],[Circulatory deaths]]-weekly_deaths_location_cause_and_excess_deaths[[#This Row],[Circulatory five year average]],"")</f>
        <v>8</v>
      </c>
      <c r="P67" s="31">
        <v>107</v>
      </c>
      <c r="Q67" s="31">
        <v>151</v>
      </c>
      <c r="R67" s="31">
        <f>IFERROR(weekly_deaths_location_cause_and_excess_deaths[[#This Row],[Respiratory deaths]]-weekly_deaths_location_cause_and_excess_deaths[[#This Row],[Respiratory five year average]],"")</f>
        <v>-44</v>
      </c>
      <c r="S67" s="31">
        <v>63</v>
      </c>
      <c r="T67" s="31">
        <v>297</v>
      </c>
      <c r="U67" s="31">
        <v>257</v>
      </c>
      <c r="V67" s="31">
        <f>IFERROR(weekly_deaths_location_cause_and_excess_deaths[[#This Row],[Other causes]]-weekly_deaths_location_cause_and_excess_deaths[[#This Row],[Other causes five year average]],"")</f>
        <v>40</v>
      </c>
      <c r="W67" s="11"/>
    </row>
    <row r="68" spans="1:23" x14ac:dyDescent="0.3">
      <c r="A68" s="16" t="s">
        <v>66</v>
      </c>
      <c r="B68" s="21">
        <v>10</v>
      </c>
      <c r="C68" s="22">
        <v>44627</v>
      </c>
      <c r="D68" s="86">
        <v>1222</v>
      </c>
      <c r="E68" s="81">
        <v>1219</v>
      </c>
      <c r="F68" s="81">
        <v>3</v>
      </c>
      <c r="G68" s="81">
        <v>296</v>
      </c>
      <c r="H68" s="81">
        <v>326</v>
      </c>
      <c r="I68" s="81">
        <f>IFERROR(weekly_deaths_location_cause_and_excess_deaths[[#This Row],[Cancer deaths]]-weekly_deaths_location_cause_and_excess_deaths[[#This Row],[Cancer five year average]],"")</f>
        <v>-30</v>
      </c>
      <c r="J68" s="81">
        <v>120</v>
      </c>
      <c r="K68" s="81">
        <v>129</v>
      </c>
      <c r="L68" s="81">
        <f>IFERROR(weekly_deaths_location_cause_and_excess_deaths[[#This Row],[Dementia / Alzhemier''s deaths]]-weekly_deaths_location_cause_and_excess_deaths[[#This Row],[Dementia / Alzheimer''s five year average]],"")</f>
        <v>-9</v>
      </c>
      <c r="M68" s="31">
        <v>322</v>
      </c>
      <c r="N68" s="31">
        <v>321</v>
      </c>
      <c r="O68" s="31">
        <f>IFERROR(weekly_deaths_location_cause_and_excess_deaths[[#This Row],[Circulatory deaths]]-weekly_deaths_location_cause_and_excess_deaths[[#This Row],[Circulatory five year average]],"")</f>
        <v>1</v>
      </c>
      <c r="P68" s="31">
        <v>110</v>
      </c>
      <c r="Q68" s="31">
        <v>143</v>
      </c>
      <c r="R68" s="31">
        <f>IFERROR(weekly_deaths_location_cause_and_excess_deaths[[#This Row],[Respiratory deaths]]-weekly_deaths_location_cause_and_excess_deaths[[#This Row],[Respiratory five year average]],"")</f>
        <v>-33</v>
      </c>
      <c r="S68" s="31">
        <v>65</v>
      </c>
      <c r="T68" s="31">
        <v>309</v>
      </c>
      <c r="U68" s="31">
        <v>285</v>
      </c>
      <c r="V68" s="31">
        <f>IFERROR(weekly_deaths_location_cause_and_excess_deaths[[#This Row],[Other causes]]-weekly_deaths_location_cause_and_excess_deaths[[#This Row],[Other causes five year average]],"")</f>
        <v>24</v>
      </c>
      <c r="W68" s="11"/>
    </row>
    <row r="69" spans="1:23" x14ac:dyDescent="0.3">
      <c r="A69" s="16" t="s">
        <v>66</v>
      </c>
      <c r="B69" s="21">
        <v>11</v>
      </c>
      <c r="C69" s="22">
        <v>44634</v>
      </c>
      <c r="D69" s="86">
        <v>1267</v>
      </c>
      <c r="E69" s="81">
        <v>1152</v>
      </c>
      <c r="F69" s="81">
        <v>115</v>
      </c>
      <c r="G69" s="81">
        <v>305</v>
      </c>
      <c r="H69" s="81">
        <v>313</v>
      </c>
      <c r="I69" s="81">
        <f>IFERROR(weekly_deaths_location_cause_and_excess_deaths[[#This Row],[Cancer deaths]]-weekly_deaths_location_cause_and_excess_deaths[[#This Row],[Cancer five year average]],"")</f>
        <v>-8</v>
      </c>
      <c r="J69" s="81">
        <v>121</v>
      </c>
      <c r="K69" s="81">
        <v>120</v>
      </c>
      <c r="L69" s="81">
        <f>IFERROR(weekly_deaths_location_cause_and_excess_deaths[[#This Row],[Dementia / Alzhemier''s deaths]]-weekly_deaths_location_cause_and_excess_deaths[[#This Row],[Dementia / Alzheimer''s five year average]],"")</f>
        <v>1</v>
      </c>
      <c r="M69" s="31">
        <v>340</v>
      </c>
      <c r="N69" s="31">
        <v>300</v>
      </c>
      <c r="O69" s="31">
        <f>IFERROR(weekly_deaths_location_cause_and_excess_deaths[[#This Row],[Circulatory deaths]]-weekly_deaths_location_cause_and_excess_deaths[[#This Row],[Circulatory five year average]],"")</f>
        <v>40</v>
      </c>
      <c r="P69" s="31">
        <v>109</v>
      </c>
      <c r="Q69" s="31">
        <v>143</v>
      </c>
      <c r="R69" s="31">
        <f>IFERROR(weekly_deaths_location_cause_and_excess_deaths[[#This Row],[Respiratory deaths]]-weekly_deaths_location_cause_and_excess_deaths[[#This Row],[Respiratory five year average]],"")</f>
        <v>-34</v>
      </c>
      <c r="S69" s="31">
        <v>76</v>
      </c>
      <c r="T69" s="31">
        <v>316</v>
      </c>
      <c r="U69" s="31">
        <v>266</v>
      </c>
      <c r="V69" s="31">
        <f>IFERROR(weekly_deaths_location_cause_and_excess_deaths[[#This Row],[Other causes]]-weekly_deaths_location_cause_and_excess_deaths[[#This Row],[Other causes five year average]],"")</f>
        <v>50</v>
      </c>
      <c r="W69" s="11"/>
    </row>
    <row r="70" spans="1:23" x14ac:dyDescent="0.3">
      <c r="A70" s="16" t="s">
        <v>66</v>
      </c>
      <c r="B70" s="21">
        <v>12</v>
      </c>
      <c r="C70" s="22">
        <v>44641</v>
      </c>
      <c r="D70" s="86">
        <v>1248</v>
      </c>
      <c r="E70" s="81">
        <v>1110</v>
      </c>
      <c r="F70" s="81">
        <v>138</v>
      </c>
      <c r="G70" s="81">
        <v>304</v>
      </c>
      <c r="H70" s="81">
        <v>301</v>
      </c>
      <c r="I70" s="81">
        <f>IFERROR(weekly_deaths_location_cause_and_excess_deaths[[#This Row],[Cancer deaths]]-weekly_deaths_location_cause_and_excess_deaths[[#This Row],[Cancer five year average]],"")</f>
        <v>3</v>
      </c>
      <c r="J70" s="81">
        <v>122</v>
      </c>
      <c r="K70" s="81">
        <v>115</v>
      </c>
      <c r="L70" s="81">
        <f>IFERROR(weekly_deaths_location_cause_and_excess_deaths[[#This Row],[Dementia / Alzhemier''s deaths]]-weekly_deaths_location_cause_and_excess_deaths[[#This Row],[Dementia / Alzheimer''s five year average]],"")</f>
        <v>7</v>
      </c>
      <c r="M70" s="31">
        <v>301</v>
      </c>
      <c r="N70" s="31">
        <v>294</v>
      </c>
      <c r="O70" s="31">
        <f>IFERROR(weekly_deaths_location_cause_and_excess_deaths[[#This Row],[Circulatory deaths]]-weekly_deaths_location_cause_and_excess_deaths[[#This Row],[Circulatory five year average]],"")</f>
        <v>7</v>
      </c>
      <c r="P70" s="31">
        <v>111</v>
      </c>
      <c r="Q70" s="31">
        <v>142</v>
      </c>
      <c r="R70" s="31">
        <f>IFERROR(weekly_deaths_location_cause_and_excess_deaths[[#This Row],[Respiratory deaths]]-weekly_deaths_location_cause_and_excess_deaths[[#This Row],[Respiratory five year average]],"")</f>
        <v>-31</v>
      </c>
      <c r="S70" s="31">
        <v>116</v>
      </c>
      <c r="T70" s="31">
        <v>294</v>
      </c>
      <c r="U70" s="31">
        <v>249</v>
      </c>
      <c r="V70" s="31">
        <f>IFERROR(weekly_deaths_location_cause_and_excess_deaths[[#This Row],[Other causes]]-weekly_deaths_location_cause_and_excess_deaths[[#This Row],[Other causes five year average]],"")</f>
        <v>45</v>
      </c>
      <c r="W70" s="11"/>
    </row>
    <row r="71" spans="1:23" x14ac:dyDescent="0.3">
      <c r="A71" s="16" t="s">
        <v>66</v>
      </c>
      <c r="B71" s="21">
        <v>13</v>
      </c>
      <c r="C71" s="22">
        <v>44648</v>
      </c>
      <c r="D71" s="86">
        <v>1271</v>
      </c>
      <c r="E71" s="81">
        <v>1078</v>
      </c>
      <c r="F71" s="81">
        <v>193</v>
      </c>
      <c r="G71" s="81">
        <v>303</v>
      </c>
      <c r="H71" s="81">
        <v>295</v>
      </c>
      <c r="I71" s="81">
        <f>IFERROR(weekly_deaths_location_cause_and_excess_deaths[[#This Row],[Cancer deaths]]-weekly_deaths_location_cause_and_excess_deaths[[#This Row],[Cancer five year average]],"")</f>
        <v>8</v>
      </c>
      <c r="J71" s="81">
        <v>111</v>
      </c>
      <c r="K71" s="81">
        <v>118</v>
      </c>
      <c r="L71" s="81">
        <f>IFERROR(weekly_deaths_location_cause_and_excess_deaths[[#This Row],[Dementia / Alzhemier''s deaths]]-weekly_deaths_location_cause_and_excess_deaths[[#This Row],[Dementia / Alzheimer''s five year average]],"")</f>
        <v>-7</v>
      </c>
      <c r="M71" s="31">
        <v>332</v>
      </c>
      <c r="N71" s="31">
        <v>290</v>
      </c>
      <c r="O71" s="31">
        <f>IFERROR(weekly_deaths_location_cause_and_excess_deaths[[#This Row],[Circulatory deaths]]-weekly_deaths_location_cause_and_excess_deaths[[#This Row],[Circulatory five year average]],"")</f>
        <v>42</v>
      </c>
      <c r="P71" s="31">
        <v>115</v>
      </c>
      <c r="Q71" s="31">
        <v>125</v>
      </c>
      <c r="R71" s="31">
        <f>IFERROR(weekly_deaths_location_cause_and_excess_deaths[[#This Row],[Respiratory deaths]]-weekly_deaths_location_cause_and_excess_deaths[[#This Row],[Respiratory five year average]],"")</f>
        <v>-10</v>
      </c>
      <c r="S71" s="31">
        <v>96</v>
      </c>
      <c r="T71" s="31">
        <v>314</v>
      </c>
      <c r="U71" s="31">
        <v>246</v>
      </c>
      <c r="V71" s="31">
        <f>IFERROR(weekly_deaths_location_cause_and_excess_deaths[[#This Row],[Other causes]]-weekly_deaths_location_cause_and_excess_deaths[[#This Row],[Other causes five year average]],"")</f>
        <v>68</v>
      </c>
      <c r="W71" s="11"/>
    </row>
    <row r="72" spans="1:23" x14ac:dyDescent="0.3">
      <c r="A72" s="16" t="s">
        <v>66</v>
      </c>
      <c r="B72" s="21">
        <v>14</v>
      </c>
      <c r="C72" s="22">
        <v>44655</v>
      </c>
      <c r="D72" s="86">
        <v>1236</v>
      </c>
      <c r="E72" s="81">
        <v>1102</v>
      </c>
      <c r="F72" s="81">
        <v>134</v>
      </c>
      <c r="G72" s="81">
        <v>306</v>
      </c>
      <c r="H72" s="81">
        <v>298</v>
      </c>
      <c r="I72" s="81">
        <f>IFERROR(weekly_deaths_location_cause_and_excess_deaths[[#This Row],[Cancer deaths]]-weekly_deaths_location_cause_and_excess_deaths[[#This Row],[Cancer five year average]],"")</f>
        <v>8</v>
      </c>
      <c r="J72" s="81">
        <v>142</v>
      </c>
      <c r="K72" s="81">
        <v>117</v>
      </c>
      <c r="L72" s="81">
        <f>IFERROR(weekly_deaths_location_cause_and_excess_deaths[[#This Row],[Dementia / Alzhemier''s deaths]]-weekly_deaths_location_cause_and_excess_deaths[[#This Row],[Dementia / Alzheimer''s five year average]],"")</f>
        <v>25</v>
      </c>
      <c r="M72" s="31">
        <v>284</v>
      </c>
      <c r="N72" s="31">
        <v>288</v>
      </c>
      <c r="O72" s="31">
        <f>IFERROR(weekly_deaths_location_cause_and_excess_deaths[[#This Row],[Circulatory deaths]]-weekly_deaths_location_cause_and_excess_deaths[[#This Row],[Circulatory five year average]],"")</f>
        <v>-4</v>
      </c>
      <c r="P72" s="31">
        <v>107</v>
      </c>
      <c r="Q72" s="31">
        <v>130</v>
      </c>
      <c r="R72" s="31">
        <f>IFERROR(weekly_deaths_location_cause_and_excess_deaths[[#This Row],[Respiratory deaths]]-weekly_deaths_location_cause_and_excess_deaths[[#This Row],[Respiratory five year average]],"")</f>
        <v>-23</v>
      </c>
      <c r="S72" s="31">
        <v>84</v>
      </c>
      <c r="T72" s="31">
        <v>313</v>
      </c>
      <c r="U72" s="31">
        <v>264</v>
      </c>
      <c r="V72" s="31">
        <f>IFERROR(weekly_deaths_location_cause_and_excess_deaths[[#This Row],[Other causes]]-weekly_deaths_location_cause_and_excess_deaths[[#This Row],[Other causes five year average]],"")</f>
        <v>49</v>
      </c>
      <c r="W72" s="11"/>
    </row>
    <row r="73" spans="1:23" x14ac:dyDescent="0.3">
      <c r="A73" s="16" t="s">
        <v>66</v>
      </c>
      <c r="B73" s="21">
        <v>15</v>
      </c>
      <c r="C73" s="22">
        <v>44662</v>
      </c>
      <c r="D73" s="86">
        <v>1051</v>
      </c>
      <c r="E73" s="81">
        <v>1088</v>
      </c>
      <c r="F73" s="81">
        <v>-37</v>
      </c>
      <c r="G73" s="81">
        <v>263</v>
      </c>
      <c r="H73" s="81">
        <v>301</v>
      </c>
      <c r="I73" s="81">
        <f>IFERROR(weekly_deaths_location_cause_and_excess_deaths[[#This Row],[Cancer deaths]]-weekly_deaths_location_cause_and_excess_deaths[[#This Row],[Cancer five year average]],"")</f>
        <v>-38</v>
      </c>
      <c r="J73" s="81">
        <v>112</v>
      </c>
      <c r="K73" s="81">
        <v>109</v>
      </c>
      <c r="L73" s="81">
        <f>IFERROR(weekly_deaths_location_cause_and_excess_deaths[[#This Row],[Dementia / Alzhemier''s deaths]]-weekly_deaths_location_cause_and_excess_deaths[[#This Row],[Dementia / Alzheimer''s five year average]],"")</f>
        <v>3</v>
      </c>
      <c r="M73" s="31">
        <v>263</v>
      </c>
      <c r="N73" s="31">
        <v>293</v>
      </c>
      <c r="O73" s="31">
        <f>IFERROR(weekly_deaths_location_cause_and_excess_deaths[[#This Row],[Circulatory deaths]]-weekly_deaths_location_cause_and_excess_deaths[[#This Row],[Circulatory five year average]],"")</f>
        <v>-30</v>
      </c>
      <c r="P73" s="31">
        <v>96</v>
      </c>
      <c r="Q73" s="31">
        <v>125</v>
      </c>
      <c r="R73" s="31">
        <f>IFERROR(weekly_deaths_location_cause_and_excess_deaths[[#This Row],[Respiratory deaths]]-weekly_deaths_location_cause_and_excess_deaths[[#This Row],[Respiratory five year average]],"")</f>
        <v>-29</v>
      </c>
      <c r="S73" s="31">
        <v>70</v>
      </c>
      <c r="T73" s="31">
        <v>247</v>
      </c>
      <c r="U73" s="31">
        <v>258</v>
      </c>
      <c r="V73" s="31">
        <f>IFERROR(weekly_deaths_location_cause_and_excess_deaths[[#This Row],[Other causes]]-weekly_deaths_location_cause_and_excess_deaths[[#This Row],[Other causes five year average]],"")</f>
        <v>-11</v>
      </c>
      <c r="W73" s="11"/>
    </row>
    <row r="74" spans="1:23" x14ac:dyDescent="0.3">
      <c r="A74" s="16" t="s">
        <v>66</v>
      </c>
      <c r="B74" s="21">
        <v>16</v>
      </c>
      <c r="C74" s="22">
        <v>44669</v>
      </c>
      <c r="D74" s="86">
        <v>1256</v>
      </c>
      <c r="E74" s="81">
        <v>1071</v>
      </c>
      <c r="F74" s="81">
        <v>185</v>
      </c>
      <c r="G74" s="81">
        <v>324</v>
      </c>
      <c r="H74" s="81">
        <v>296</v>
      </c>
      <c r="I74" s="81">
        <f>IFERROR(weekly_deaths_location_cause_and_excess_deaths[[#This Row],[Cancer deaths]]-weekly_deaths_location_cause_and_excess_deaths[[#This Row],[Cancer five year average]],"")</f>
        <v>28</v>
      </c>
      <c r="J74" s="81">
        <v>126</v>
      </c>
      <c r="K74" s="81">
        <v>110</v>
      </c>
      <c r="L74" s="81">
        <f>IFERROR(weekly_deaths_location_cause_and_excess_deaths[[#This Row],[Dementia / Alzhemier''s deaths]]-weekly_deaths_location_cause_and_excess_deaths[[#This Row],[Dementia / Alzheimer''s five year average]],"")</f>
        <v>16</v>
      </c>
      <c r="M74" s="31">
        <v>322</v>
      </c>
      <c r="N74" s="31">
        <v>289</v>
      </c>
      <c r="O74" s="31">
        <f>IFERROR(weekly_deaths_location_cause_and_excess_deaths[[#This Row],[Circulatory deaths]]-weekly_deaths_location_cause_and_excess_deaths[[#This Row],[Circulatory five year average]],"")</f>
        <v>33</v>
      </c>
      <c r="P74" s="31">
        <v>131</v>
      </c>
      <c r="Q74" s="31">
        <v>115</v>
      </c>
      <c r="R74" s="31">
        <f>IFERROR(weekly_deaths_location_cause_and_excess_deaths[[#This Row],[Respiratory deaths]]-weekly_deaths_location_cause_and_excess_deaths[[#This Row],[Respiratory five year average]],"")</f>
        <v>16</v>
      </c>
      <c r="S74" s="31">
        <v>72</v>
      </c>
      <c r="T74" s="31">
        <v>281</v>
      </c>
      <c r="U74" s="31">
        <v>258</v>
      </c>
      <c r="V74" s="31">
        <f>IFERROR(weekly_deaths_location_cause_and_excess_deaths[[#This Row],[Other causes]]-weekly_deaths_location_cause_and_excess_deaths[[#This Row],[Other causes five year average]],"")</f>
        <v>23</v>
      </c>
      <c r="W74" s="11"/>
    </row>
    <row r="75" spans="1:23" x14ac:dyDescent="0.3">
      <c r="A75" s="16" t="s">
        <v>66</v>
      </c>
      <c r="B75" s="21">
        <v>17</v>
      </c>
      <c r="C75" s="22">
        <v>44676</v>
      </c>
      <c r="D75" s="86">
        <v>1268</v>
      </c>
      <c r="E75" s="81">
        <v>1073</v>
      </c>
      <c r="F75" s="81">
        <v>195</v>
      </c>
      <c r="G75" s="81">
        <v>321</v>
      </c>
      <c r="H75" s="81">
        <v>307</v>
      </c>
      <c r="I75" s="81">
        <f>IFERROR(weekly_deaths_location_cause_and_excess_deaths[[#This Row],[Cancer deaths]]-weekly_deaths_location_cause_and_excess_deaths[[#This Row],[Cancer five year average]],"")</f>
        <v>14</v>
      </c>
      <c r="J75" s="81">
        <v>146</v>
      </c>
      <c r="K75" s="81">
        <v>111</v>
      </c>
      <c r="L75" s="81">
        <f>IFERROR(weekly_deaths_location_cause_and_excess_deaths[[#This Row],[Dementia / Alzhemier''s deaths]]-weekly_deaths_location_cause_and_excess_deaths[[#This Row],[Dementia / Alzheimer''s five year average]],"")</f>
        <v>35</v>
      </c>
      <c r="M75" s="31">
        <v>313</v>
      </c>
      <c r="N75" s="31">
        <v>280</v>
      </c>
      <c r="O75" s="31">
        <f>IFERROR(weekly_deaths_location_cause_and_excess_deaths[[#This Row],[Circulatory deaths]]-weekly_deaths_location_cause_and_excess_deaths[[#This Row],[Circulatory five year average]],"")</f>
        <v>33</v>
      </c>
      <c r="P75" s="31">
        <v>112</v>
      </c>
      <c r="Q75" s="31">
        <v>116</v>
      </c>
      <c r="R75" s="31">
        <f>IFERROR(weekly_deaths_location_cause_and_excess_deaths[[#This Row],[Respiratory deaths]]-weekly_deaths_location_cause_and_excess_deaths[[#This Row],[Respiratory five year average]],"")</f>
        <v>-4</v>
      </c>
      <c r="S75" s="31">
        <v>49</v>
      </c>
      <c r="T75" s="31">
        <v>327</v>
      </c>
      <c r="U75" s="31">
        <v>257</v>
      </c>
      <c r="V75" s="31">
        <f>IFERROR(weekly_deaths_location_cause_and_excess_deaths[[#This Row],[Other causes]]-weekly_deaths_location_cause_and_excess_deaths[[#This Row],[Other causes five year average]],"")</f>
        <v>70</v>
      </c>
      <c r="W75" s="11"/>
    </row>
    <row r="76" spans="1:23" x14ac:dyDescent="0.3">
      <c r="A76" s="16" t="s">
        <v>66</v>
      </c>
      <c r="B76" s="21">
        <v>18</v>
      </c>
      <c r="C76" s="22">
        <v>44683</v>
      </c>
      <c r="D76" s="86">
        <v>1093</v>
      </c>
      <c r="E76" s="81">
        <v>1047</v>
      </c>
      <c r="F76" s="81">
        <v>46</v>
      </c>
      <c r="G76" s="81">
        <v>296</v>
      </c>
      <c r="H76" s="81">
        <v>301</v>
      </c>
      <c r="I76" s="81">
        <f>IFERROR(weekly_deaths_location_cause_and_excess_deaths[[#This Row],[Cancer deaths]]-weekly_deaths_location_cause_and_excess_deaths[[#This Row],[Cancer five year average]],"")</f>
        <v>-5</v>
      </c>
      <c r="J76" s="81">
        <v>83</v>
      </c>
      <c r="K76" s="81">
        <v>110</v>
      </c>
      <c r="L76" s="81">
        <f>IFERROR(weekly_deaths_location_cause_and_excess_deaths[[#This Row],[Dementia / Alzhemier''s deaths]]-weekly_deaths_location_cause_and_excess_deaths[[#This Row],[Dementia / Alzheimer''s five year average]],"")</f>
        <v>-27</v>
      </c>
      <c r="M76" s="31">
        <v>265</v>
      </c>
      <c r="N76" s="31">
        <v>267</v>
      </c>
      <c r="O76" s="31">
        <f>IFERROR(weekly_deaths_location_cause_and_excess_deaths[[#This Row],[Circulatory deaths]]-weekly_deaths_location_cause_and_excess_deaths[[#This Row],[Circulatory five year average]],"")</f>
        <v>-2</v>
      </c>
      <c r="P76" s="31">
        <v>121</v>
      </c>
      <c r="Q76" s="31">
        <v>111</v>
      </c>
      <c r="R76" s="31">
        <f>IFERROR(weekly_deaths_location_cause_and_excess_deaths[[#This Row],[Respiratory deaths]]-weekly_deaths_location_cause_and_excess_deaths[[#This Row],[Respiratory five year average]],"")</f>
        <v>10</v>
      </c>
      <c r="S76" s="31">
        <v>43</v>
      </c>
      <c r="T76" s="31">
        <v>285</v>
      </c>
      <c r="U76" s="31">
        <v>256</v>
      </c>
      <c r="V76" s="31">
        <f>IFERROR(weekly_deaths_location_cause_and_excess_deaths[[#This Row],[Other causes]]-weekly_deaths_location_cause_and_excess_deaths[[#This Row],[Other causes five year average]],"")</f>
        <v>29</v>
      </c>
      <c r="W76" s="11"/>
    </row>
    <row r="77" spans="1:23" x14ac:dyDescent="0.3">
      <c r="A77" s="16" t="s">
        <v>66</v>
      </c>
      <c r="B77" s="21">
        <v>19</v>
      </c>
      <c r="C77" s="22">
        <v>44690</v>
      </c>
      <c r="D77" s="86">
        <v>1244</v>
      </c>
      <c r="E77" s="81">
        <v>1045</v>
      </c>
      <c r="F77" s="81">
        <v>199</v>
      </c>
      <c r="G77" s="81">
        <v>343</v>
      </c>
      <c r="H77" s="81">
        <v>315</v>
      </c>
      <c r="I77" s="81">
        <f>IFERROR(weekly_deaths_location_cause_and_excess_deaths[[#This Row],[Cancer deaths]]-weekly_deaths_location_cause_and_excess_deaths[[#This Row],[Cancer five year average]],"")</f>
        <v>28</v>
      </c>
      <c r="J77" s="81">
        <v>112</v>
      </c>
      <c r="K77" s="81">
        <v>97</v>
      </c>
      <c r="L77" s="81">
        <f>IFERROR(weekly_deaths_location_cause_and_excess_deaths[[#This Row],[Dementia / Alzhemier''s deaths]]-weekly_deaths_location_cause_and_excess_deaths[[#This Row],[Dementia / Alzheimer''s five year average]],"")</f>
        <v>15</v>
      </c>
      <c r="M77" s="31">
        <v>303</v>
      </c>
      <c r="N77" s="31">
        <v>274</v>
      </c>
      <c r="O77" s="31">
        <f>IFERROR(weekly_deaths_location_cause_and_excess_deaths[[#This Row],[Circulatory deaths]]-weekly_deaths_location_cause_and_excess_deaths[[#This Row],[Circulatory five year average]],"")</f>
        <v>29</v>
      </c>
      <c r="P77" s="31">
        <v>103</v>
      </c>
      <c r="Q77" s="31">
        <v>109</v>
      </c>
      <c r="R77" s="31">
        <f>IFERROR(weekly_deaths_location_cause_and_excess_deaths[[#This Row],[Respiratory deaths]]-weekly_deaths_location_cause_and_excess_deaths[[#This Row],[Respiratory five year average]],"")</f>
        <v>-6</v>
      </c>
      <c r="S77" s="31">
        <v>32</v>
      </c>
      <c r="T77" s="31">
        <v>351</v>
      </c>
      <c r="U77" s="31">
        <v>250</v>
      </c>
      <c r="V77" s="31">
        <f>IFERROR(weekly_deaths_location_cause_and_excess_deaths[[#This Row],[Other causes]]-weekly_deaths_location_cause_and_excess_deaths[[#This Row],[Other causes five year average]],"")</f>
        <v>101</v>
      </c>
      <c r="W77" s="11"/>
    </row>
    <row r="78" spans="1:23" x14ac:dyDescent="0.3">
      <c r="A78" s="16" t="s">
        <v>66</v>
      </c>
      <c r="B78" s="21">
        <v>20</v>
      </c>
      <c r="C78" s="22">
        <v>44697</v>
      </c>
      <c r="D78" s="86">
        <v>1214</v>
      </c>
      <c r="E78" s="81">
        <v>1052</v>
      </c>
      <c r="F78" s="81">
        <v>162</v>
      </c>
      <c r="G78" s="81">
        <v>359</v>
      </c>
      <c r="H78" s="81">
        <v>307</v>
      </c>
      <c r="I78" s="81">
        <f>IFERROR(weekly_deaths_location_cause_and_excess_deaths[[#This Row],[Cancer deaths]]-weekly_deaths_location_cause_and_excess_deaths[[#This Row],[Cancer five year average]],"")</f>
        <v>52</v>
      </c>
      <c r="J78" s="81">
        <v>112</v>
      </c>
      <c r="K78" s="81">
        <v>102</v>
      </c>
      <c r="L78" s="81">
        <f>IFERROR(weekly_deaths_location_cause_and_excess_deaths[[#This Row],[Dementia / Alzhemier''s deaths]]-weekly_deaths_location_cause_and_excess_deaths[[#This Row],[Dementia / Alzheimer''s five year average]],"")</f>
        <v>10</v>
      </c>
      <c r="M78" s="31">
        <v>300</v>
      </c>
      <c r="N78" s="31">
        <v>269</v>
      </c>
      <c r="O78" s="31">
        <f>IFERROR(weekly_deaths_location_cause_and_excess_deaths[[#This Row],[Circulatory deaths]]-weekly_deaths_location_cause_and_excess_deaths[[#This Row],[Circulatory five year average]],"")</f>
        <v>31</v>
      </c>
      <c r="P78" s="31">
        <v>103</v>
      </c>
      <c r="Q78" s="31">
        <v>112</v>
      </c>
      <c r="R78" s="31">
        <f>IFERROR(weekly_deaths_location_cause_and_excess_deaths[[#This Row],[Respiratory deaths]]-weekly_deaths_location_cause_and_excess_deaths[[#This Row],[Respiratory five year average]],"")</f>
        <v>-9</v>
      </c>
      <c r="S78" s="31">
        <v>30</v>
      </c>
      <c r="T78" s="31">
        <v>310</v>
      </c>
      <c r="U78" s="31">
        <v>261</v>
      </c>
      <c r="V78" s="31">
        <f>IFERROR(weekly_deaths_location_cause_and_excess_deaths[[#This Row],[Other causes]]-weekly_deaths_location_cause_and_excess_deaths[[#This Row],[Other causes five year average]],"")</f>
        <v>49</v>
      </c>
      <c r="W78" s="11"/>
    </row>
    <row r="79" spans="1:23" x14ac:dyDescent="0.3">
      <c r="A79" s="16" t="s">
        <v>66</v>
      </c>
      <c r="B79" s="21">
        <v>21</v>
      </c>
      <c r="C79" s="22">
        <v>44704</v>
      </c>
      <c r="D79" s="86">
        <v>1100</v>
      </c>
      <c r="E79" s="81">
        <v>1057</v>
      </c>
      <c r="F79" s="81">
        <v>43</v>
      </c>
      <c r="G79" s="81">
        <v>272</v>
      </c>
      <c r="H79" s="81">
        <v>306</v>
      </c>
      <c r="I79" s="81">
        <f>IFERROR(weekly_deaths_location_cause_and_excess_deaths[[#This Row],[Cancer deaths]]-weekly_deaths_location_cause_and_excess_deaths[[#This Row],[Cancer five year average]],"")</f>
        <v>-34</v>
      </c>
      <c r="J79" s="81">
        <v>95</v>
      </c>
      <c r="K79" s="81">
        <v>111</v>
      </c>
      <c r="L79" s="81">
        <f>IFERROR(weekly_deaths_location_cause_and_excess_deaths[[#This Row],[Dementia / Alzhemier''s deaths]]-weekly_deaths_location_cause_and_excess_deaths[[#This Row],[Dementia / Alzheimer''s five year average]],"")</f>
        <v>-16</v>
      </c>
      <c r="M79" s="31">
        <v>320</v>
      </c>
      <c r="N79" s="31">
        <v>281</v>
      </c>
      <c r="O79" s="31">
        <f>IFERROR(weekly_deaths_location_cause_and_excess_deaths[[#This Row],[Circulatory deaths]]-weekly_deaths_location_cause_and_excess_deaths[[#This Row],[Circulatory five year average]],"")</f>
        <v>39</v>
      </c>
      <c r="P79" s="31">
        <v>81</v>
      </c>
      <c r="Q79" s="31">
        <v>115</v>
      </c>
      <c r="R79" s="31">
        <f>IFERROR(weekly_deaths_location_cause_and_excess_deaths[[#This Row],[Respiratory deaths]]-weekly_deaths_location_cause_and_excess_deaths[[#This Row],[Respiratory five year average]],"")</f>
        <v>-34</v>
      </c>
      <c r="S79" s="31">
        <v>26</v>
      </c>
      <c r="T79" s="31">
        <v>306</v>
      </c>
      <c r="U79" s="31">
        <v>243</v>
      </c>
      <c r="V79" s="31">
        <f>IFERROR(weekly_deaths_location_cause_and_excess_deaths[[#This Row],[Other causes]]-weekly_deaths_location_cause_and_excess_deaths[[#This Row],[Other causes five year average]],"")</f>
        <v>63</v>
      </c>
      <c r="W79" s="11"/>
    </row>
    <row r="80" spans="1:23" x14ac:dyDescent="0.3">
      <c r="A80" s="16" t="s">
        <v>66</v>
      </c>
      <c r="B80" s="21">
        <v>22</v>
      </c>
      <c r="C80" s="22">
        <v>44711</v>
      </c>
      <c r="D80" s="86">
        <v>848</v>
      </c>
      <c r="E80" s="81">
        <v>1019</v>
      </c>
      <c r="F80" s="81">
        <v>-171</v>
      </c>
      <c r="G80" s="81">
        <v>217</v>
      </c>
      <c r="H80" s="81">
        <v>297</v>
      </c>
      <c r="I80" s="81">
        <f>IFERROR(weekly_deaths_location_cause_and_excess_deaths[[#This Row],[Cancer deaths]]-weekly_deaths_location_cause_and_excess_deaths[[#This Row],[Cancer five year average]],"")</f>
        <v>-80</v>
      </c>
      <c r="J80" s="81">
        <v>94</v>
      </c>
      <c r="K80" s="81">
        <v>107</v>
      </c>
      <c r="L80" s="81">
        <f>IFERROR(weekly_deaths_location_cause_and_excess_deaths[[#This Row],[Dementia / Alzhemier''s deaths]]-weekly_deaths_location_cause_and_excess_deaths[[#This Row],[Dementia / Alzheimer''s five year average]],"")</f>
        <v>-13</v>
      </c>
      <c r="M80" s="31">
        <v>249</v>
      </c>
      <c r="N80" s="31">
        <v>268</v>
      </c>
      <c r="O80" s="31">
        <f>IFERROR(weekly_deaths_location_cause_and_excess_deaths[[#This Row],[Circulatory deaths]]-weekly_deaths_location_cause_and_excess_deaths[[#This Row],[Circulatory five year average]],"")</f>
        <v>-19</v>
      </c>
      <c r="P80" s="31">
        <v>70</v>
      </c>
      <c r="Q80" s="31">
        <v>108</v>
      </c>
      <c r="R80" s="31">
        <f>IFERROR(weekly_deaths_location_cause_and_excess_deaths[[#This Row],[Respiratory deaths]]-weekly_deaths_location_cause_and_excess_deaths[[#This Row],[Respiratory five year average]],"")</f>
        <v>-38</v>
      </c>
      <c r="S80" s="31">
        <v>13</v>
      </c>
      <c r="T80" s="31">
        <v>205</v>
      </c>
      <c r="U80" s="31">
        <v>237</v>
      </c>
      <c r="V80" s="31">
        <f>IFERROR(weekly_deaths_location_cause_and_excess_deaths[[#This Row],[Other causes]]-weekly_deaths_location_cause_and_excess_deaths[[#This Row],[Other causes five year average]],"")</f>
        <v>-32</v>
      </c>
      <c r="W80" s="11"/>
    </row>
    <row r="81" spans="1:23" x14ac:dyDescent="0.3">
      <c r="A81" s="16" t="s">
        <v>66</v>
      </c>
      <c r="B81" s="21">
        <v>23</v>
      </c>
      <c r="C81" s="22">
        <v>44718</v>
      </c>
      <c r="D81" s="86">
        <v>1207</v>
      </c>
      <c r="E81" s="81">
        <v>1065</v>
      </c>
      <c r="F81" s="81">
        <v>142</v>
      </c>
      <c r="G81" s="81">
        <v>307</v>
      </c>
      <c r="H81" s="81">
        <v>306</v>
      </c>
      <c r="I81" s="81">
        <f>IFERROR(weekly_deaths_location_cause_and_excess_deaths[[#This Row],[Cancer deaths]]-weekly_deaths_location_cause_and_excess_deaths[[#This Row],[Cancer five year average]],"")</f>
        <v>1</v>
      </c>
      <c r="J81" s="81">
        <v>118</v>
      </c>
      <c r="K81" s="81">
        <v>103</v>
      </c>
      <c r="L81" s="81">
        <f>IFERROR(weekly_deaths_location_cause_and_excess_deaths[[#This Row],[Dementia / Alzhemier''s deaths]]-weekly_deaths_location_cause_and_excess_deaths[[#This Row],[Dementia / Alzheimer''s five year average]],"")</f>
        <v>15</v>
      </c>
      <c r="M81" s="31">
        <v>322</v>
      </c>
      <c r="N81" s="31">
        <v>280</v>
      </c>
      <c r="O81" s="31">
        <f>IFERROR(weekly_deaths_location_cause_and_excess_deaths[[#This Row],[Circulatory deaths]]-weekly_deaths_location_cause_and_excess_deaths[[#This Row],[Circulatory five year average]],"")</f>
        <v>42</v>
      </c>
      <c r="P81" s="31">
        <v>102</v>
      </c>
      <c r="Q81" s="31">
        <v>115</v>
      </c>
      <c r="R81" s="31">
        <f>IFERROR(weekly_deaths_location_cause_and_excess_deaths[[#This Row],[Respiratory deaths]]-weekly_deaths_location_cause_and_excess_deaths[[#This Row],[Respiratory five year average]],"")</f>
        <v>-13</v>
      </c>
      <c r="S81" s="31">
        <v>23</v>
      </c>
      <c r="T81" s="31">
        <v>335</v>
      </c>
      <c r="U81" s="31">
        <v>261</v>
      </c>
      <c r="V81" s="31">
        <f>IFERROR(weekly_deaths_location_cause_and_excess_deaths[[#This Row],[Other causes]]-weekly_deaths_location_cause_and_excess_deaths[[#This Row],[Other causes five year average]],"")</f>
        <v>74</v>
      </c>
      <c r="W81" s="11"/>
    </row>
    <row r="82" spans="1:23" x14ac:dyDescent="0.3">
      <c r="A82" s="16" t="s">
        <v>66</v>
      </c>
      <c r="B82" s="21">
        <v>24</v>
      </c>
      <c r="C82" s="22">
        <v>44725</v>
      </c>
      <c r="D82" s="86">
        <v>1178</v>
      </c>
      <c r="E82" s="81">
        <v>1003</v>
      </c>
      <c r="F82" s="81">
        <v>175</v>
      </c>
      <c r="G82" s="81">
        <v>330</v>
      </c>
      <c r="H82" s="81">
        <v>299</v>
      </c>
      <c r="I82" s="81">
        <f>IFERROR(weekly_deaths_location_cause_and_excess_deaths[[#This Row],[Cancer deaths]]-weekly_deaths_location_cause_and_excess_deaths[[#This Row],[Cancer five year average]],"")</f>
        <v>31</v>
      </c>
      <c r="J82" s="81">
        <v>112</v>
      </c>
      <c r="K82" s="81">
        <v>95</v>
      </c>
      <c r="L82" s="81">
        <f>IFERROR(weekly_deaths_location_cause_and_excess_deaths[[#This Row],[Dementia / Alzhemier''s deaths]]-weekly_deaths_location_cause_and_excess_deaths[[#This Row],[Dementia / Alzheimer''s five year average]],"")</f>
        <v>17</v>
      </c>
      <c r="M82" s="31">
        <v>321</v>
      </c>
      <c r="N82" s="31">
        <v>261</v>
      </c>
      <c r="O82" s="31">
        <f>IFERROR(weekly_deaths_location_cause_and_excess_deaths[[#This Row],[Circulatory deaths]]-weekly_deaths_location_cause_and_excess_deaths[[#This Row],[Circulatory five year average]],"")</f>
        <v>60</v>
      </c>
      <c r="P82" s="31">
        <v>106</v>
      </c>
      <c r="Q82" s="31">
        <v>97</v>
      </c>
      <c r="R82" s="31">
        <f>IFERROR(weekly_deaths_location_cause_and_excess_deaths[[#This Row],[Respiratory deaths]]-weekly_deaths_location_cause_and_excess_deaths[[#This Row],[Respiratory five year average]],"")</f>
        <v>9</v>
      </c>
      <c r="S82" s="31">
        <v>22</v>
      </c>
      <c r="T82" s="31">
        <v>287</v>
      </c>
      <c r="U82" s="31">
        <v>248</v>
      </c>
      <c r="V82" s="31">
        <f>IFERROR(weekly_deaths_location_cause_and_excess_deaths[[#This Row],[Other causes]]-weekly_deaths_location_cause_and_excess_deaths[[#This Row],[Other causes five year average]],"")</f>
        <v>39</v>
      </c>
      <c r="W82" s="11"/>
    </row>
    <row r="83" spans="1:23" x14ac:dyDescent="0.3">
      <c r="A83" s="16" t="s">
        <v>66</v>
      </c>
      <c r="B83" s="21">
        <v>25</v>
      </c>
      <c r="C83" s="22">
        <v>44732</v>
      </c>
      <c r="D83" s="86" t="s">
        <v>210</v>
      </c>
      <c r="E83" s="81">
        <v>1025</v>
      </c>
      <c r="F83" s="81" t="s">
        <v>210</v>
      </c>
      <c r="G83" s="81" t="s">
        <v>210</v>
      </c>
      <c r="H83" s="81">
        <v>306</v>
      </c>
      <c r="I83" s="81" t="str">
        <f>IFERROR(weekly_deaths_location_cause_and_excess_deaths[[#This Row],[Cancer deaths]]-weekly_deaths_location_cause_and_excess_deaths[[#This Row],[Cancer five year average]],"")</f>
        <v/>
      </c>
      <c r="J83" s="81" t="s">
        <v>210</v>
      </c>
      <c r="K83" s="81">
        <v>100</v>
      </c>
      <c r="L83" s="81" t="str">
        <f>IFERROR(weekly_deaths_location_cause_and_excess_deaths[[#This Row],[Dementia / Alzhemier''s deaths]]-weekly_deaths_location_cause_and_excess_deaths[[#This Row],[Dementia / Alzheimer''s five year average]],"")</f>
        <v/>
      </c>
      <c r="M83" s="31" t="s">
        <v>210</v>
      </c>
      <c r="N83" s="31">
        <v>265</v>
      </c>
      <c r="O83" s="31" t="str">
        <f>IFERROR(weekly_deaths_location_cause_and_excess_deaths[[#This Row],[Circulatory deaths]]-weekly_deaths_location_cause_and_excess_deaths[[#This Row],[Circulatory five year average]],"")</f>
        <v/>
      </c>
      <c r="P83" s="31" t="s">
        <v>210</v>
      </c>
      <c r="Q83" s="31">
        <v>106</v>
      </c>
      <c r="R83" s="31" t="str">
        <f>IFERROR(weekly_deaths_location_cause_and_excess_deaths[[#This Row],[Respiratory deaths]]-weekly_deaths_location_cause_and_excess_deaths[[#This Row],[Respiratory five year average]],"")</f>
        <v/>
      </c>
      <c r="S83" s="31" t="s">
        <v>210</v>
      </c>
      <c r="T83" s="31" t="s">
        <v>210</v>
      </c>
      <c r="U83" s="31">
        <v>247</v>
      </c>
      <c r="V83" s="31" t="str">
        <f>IFERROR(weekly_deaths_location_cause_and_excess_deaths[[#This Row],[Other causes]]-weekly_deaths_location_cause_and_excess_deaths[[#This Row],[Other causes five year average]],"")</f>
        <v/>
      </c>
      <c r="W83" s="11"/>
    </row>
    <row r="84" spans="1:23" x14ac:dyDescent="0.3">
      <c r="A84" s="16" t="s">
        <v>66</v>
      </c>
      <c r="B84" s="21">
        <v>26</v>
      </c>
      <c r="C84" s="22">
        <v>44739</v>
      </c>
      <c r="D84" s="86" t="s">
        <v>210</v>
      </c>
      <c r="E84" s="81">
        <v>1039</v>
      </c>
      <c r="F84" s="81" t="s">
        <v>210</v>
      </c>
      <c r="G84" s="81" t="s">
        <v>210</v>
      </c>
      <c r="H84" s="81">
        <v>310</v>
      </c>
      <c r="I84" s="81" t="str">
        <f>IFERROR(weekly_deaths_location_cause_and_excess_deaths[[#This Row],[Cancer deaths]]-weekly_deaths_location_cause_and_excess_deaths[[#This Row],[Cancer five year average]],"")</f>
        <v/>
      </c>
      <c r="J84" s="81" t="s">
        <v>210</v>
      </c>
      <c r="K84" s="81">
        <v>100</v>
      </c>
      <c r="L84" s="81" t="str">
        <f>IFERROR(weekly_deaths_location_cause_and_excess_deaths[[#This Row],[Dementia / Alzhemier''s deaths]]-weekly_deaths_location_cause_and_excess_deaths[[#This Row],[Dementia / Alzheimer''s five year average]],"")</f>
        <v/>
      </c>
      <c r="M84" s="31" t="s">
        <v>210</v>
      </c>
      <c r="N84" s="31">
        <v>277</v>
      </c>
      <c r="O84" s="31" t="str">
        <f>IFERROR(weekly_deaths_location_cause_and_excess_deaths[[#This Row],[Circulatory deaths]]-weekly_deaths_location_cause_and_excess_deaths[[#This Row],[Circulatory five year average]],"")</f>
        <v/>
      </c>
      <c r="P84" s="31" t="s">
        <v>210</v>
      </c>
      <c r="Q84" s="31">
        <v>102</v>
      </c>
      <c r="R84" s="31" t="str">
        <f>IFERROR(weekly_deaths_location_cause_and_excess_deaths[[#This Row],[Respiratory deaths]]-weekly_deaths_location_cause_and_excess_deaths[[#This Row],[Respiratory five year average]],"")</f>
        <v/>
      </c>
      <c r="S84" s="31" t="s">
        <v>210</v>
      </c>
      <c r="T84" s="31" t="s">
        <v>210</v>
      </c>
      <c r="U84" s="31">
        <v>245</v>
      </c>
      <c r="V84" s="31" t="str">
        <f>IFERROR(weekly_deaths_location_cause_and_excess_deaths[[#This Row],[Other causes]]-weekly_deaths_location_cause_and_excess_deaths[[#This Row],[Other causes five year average]],"")</f>
        <v/>
      </c>
      <c r="W84" s="11"/>
    </row>
    <row r="85" spans="1:23" x14ac:dyDescent="0.3">
      <c r="A85" s="16" t="s">
        <v>66</v>
      </c>
      <c r="B85" s="21">
        <v>27</v>
      </c>
      <c r="C85" s="22">
        <v>44746</v>
      </c>
      <c r="D85" s="86" t="s">
        <v>210</v>
      </c>
      <c r="E85" s="81">
        <v>1027</v>
      </c>
      <c r="F85" s="81" t="s">
        <v>210</v>
      </c>
      <c r="G85" s="81" t="s">
        <v>210</v>
      </c>
      <c r="H85" s="81">
        <v>306</v>
      </c>
      <c r="I85" s="81" t="str">
        <f>IFERROR(weekly_deaths_location_cause_and_excess_deaths[[#This Row],[Cancer deaths]]-weekly_deaths_location_cause_and_excess_deaths[[#This Row],[Cancer five year average]],"")</f>
        <v/>
      </c>
      <c r="J85" s="81" t="s">
        <v>210</v>
      </c>
      <c r="K85" s="81">
        <v>100</v>
      </c>
      <c r="L85" s="81" t="str">
        <f>IFERROR(weekly_deaths_location_cause_and_excess_deaths[[#This Row],[Dementia / Alzhemier''s deaths]]-weekly_deaths_location_cause_and_excess_deaths[[#This Row],[Dementia / Alzheimer''s five year average]],"")</f>
        <v/>
      </c>
      <c r="M85" s="31" t="s">
        <v>210</v>
      </c>
      <c r="N85" s="31">
        <v>264</v>
      </c>
      <c r="O85" s="31" t="str">
        <f>IFERROR(weekly_deaths_location_cause_and_excess_deaths[[#This Row],[Circulatory deaths]]-weekly_deaths_location_cause_and_excess_deaths[[#This Row],[Circulatory five year average]],"")</f>
        <v/>
      </c>
      <c r="P85" s="31" t="s">
        <v>210</v>
      </c>
      <c r="Q85" s="31">
        <v>106</v>
      </c>
      <c r="R85" s="31" t="str">
        <f>IFERROR(weekly_deaths_location_cause_and_excess_deaths[[#This Row],[Respiratory deaths]]-weekly_deaths_location_cause_and_excess_deaths[[#This Row],[Respiratory five year average]],"")</f>
        <v/>
      </c>
      <c r="S85" s="31" t="s">
        <v>210</v>
      </c>
      <c r="T85" s="31" t="s">
        <v>210</v>
      </c>
      <c r="U85" s="31">
        <v>246</v>
      </c>
      <c r="V85" s="31" t="str">
        <f>IFERROR(weekly_deaths_location_cause_and_excess_deaths[[#This Row],[Other causes]]-weekly_deaths_location_cause_and_excess_deaths[[#This Row],[Other causes five year average]],"")</f>
        <v/>
      </c>
      <c r="W85" s="11"/>
    </row>
    <row r="86" spans="1:23" x14ac:dyDescent="0.3">
      <c r="A86" s="16" t="s">
        <v>66</v>
      </c>
      <c r="B86" s="21">
        <v>28</v>
      </c>
      <c r="C86" s="22">
        <v>44753</v>
      </c>
      <c r="D86" s="86" t="s">
        <v>210</v>
      </c>
      <c r="E86" s="81">
        <v>1048</v>
      </c>
      <c r="F86" s="81" t="s">
        <v>210</v>
      </c>
      <c r="G86" s="81" t="s">
        <v>210</v>
      </c>
      <c r="H86" s="81">
        <v>298</v>
      </c>
      <c r="I86" s="81" t="str">
        <f>IFERROR(weekly_deaths_location_cause_and_excess_deaths[[#This Row],[Cancer deaths]]-weekly_deaths_location_cause_and_excess_deaths[[#This Row],[Cancer five year average]],"")</f>
        <v/>
      </c>
      <c r="J86" s="81" t="s">
        <v>210</v>
      </c>
      <c r="K86" s="81">
        <v>99</v>
      </c>
      <c r="L86" s="81" t="str">
        <f>IFERROR(weekly_deaths_location_cause_and_excess_deaths[[#This Row],[Dementia / Alzhemier''s deaths]]-weekly_deaths_location_cause_and_excess_deaths[[#This Row],[Dementia / Alzheimer''s five year average]],"")</f>
        <v/>
      </c>
      <c r="M86" s="31" t="s">
        <v>210</v>
      </c>
      <c r="N86" s="31">
        <v>280</v>
      </c>
      <c r="O86" s="31" t="str">
        <f>IFERROR(weekly_deaths_location_cause_and_excess_deaths[[#This Row],[Circulatory deaths]]-weekly_deaths_location_cause_and_excess_deaths[[#This Row],[Circulatory five year average]],"")</f>
        <v/>
      </c>
      <c r="P86" s="31" t="s">
        <v>210</v>
      </c>
      <c r="Q86" s="31">
        <v>100</v>
      </c>
      <c r="R86" s="31" t="str">
        <f>IFERROR(weekly_deaths_location_cause_and_excess_deaths[[#This Row],[Respiratory deaths]]-weekly_deaths_location_cause_and_excess_deaths[[#This Row],[Respiratory five year average]],"")</f>
        <v/>
      </c>
      <c r="S86" s="31" t="s">
        <v>210</v>
      </c>
      <c r="T86" s="31" t="s">
        <v>210</v>
      </c>
      <c r="U86" s="31">
        <v>264</v>
      </c>
      <c r="V86" s="31" t="str">
        <f>IFERROR(weekly_deaths_location_cause_and_excess_deaths[[#This Row],[Other causes]]-weekly_deaths_location_cause_and_excess_deaths[[#This Row],[Other causes five year average]],"")</f>
        <v/>
      </c>
      <c r="W86" s="11"/>
    </row>
    <row r="87" spans="1:23" x14ac:dyDescent="0.3">
      <c r="A87" s="16" t="s">
        <v>66</v>
      </c>
      <c r="B87" s="21">
        <v>29</v>
      </c>
      <c r="C87" s="22">
        <v>44760</v>
      </c>
      <c r="D87" s="86" t="s">
        <v>210</v>
      </c>
      <c r="E87" s="81">
        <v>1017</v>
      </c>
      <c r="F87" s="81" t="s">
        <v>210</v>
      </c>
      <c r="G87" s="81" t="s">
        <v>210</v>
      </c>
      <c r="H87" s="81">
        <v>302</v>
      </c>
      <c r="I87" s="81" t="str">
        <f>IFERROR(weekly_deaths_location_cause_and_excess_deaths[[#This Row],[Cancer deaths]]-weekly_deaths_location_cause_and_excess_deaths[[#This Row],[Cancer five year average]],"")</f>
        <v/>
      </c>
      <c r="J87" s="81" t="s">
        <v>210</v>
      </c>
      <c r="K87" s="81">
        <v>103</v>
      </c>
      <c r="L87" s="81" t="str">
        <f>IFERROR(weekly_deaths_location_cause_and_excess_deaths[[#This Row],[Dementia / Alzhemier''s deaths]]-weekly_deaths_location_cause_and_excess_deaths[[#This Row],[Dementia / Alzheimer''s five year average]],"")</f>
        <v/>
      </c>
      <c r="M87" s="31" t="s">
        <v>210</v>
      </c>
      <c r="N87" s="31">
        <v>253</v>
      </c>
      <c r="O87" s="31" t="str">
        <f>IFERROR(weekly_deaths_location_cause_and_excess_deaths[[#This Row],[Circulatory deaths]]-weekly_deaths_location_cause_and_excess_deaths[[#This Row],[Circulatory five year average]],"")</f>
        <v/>
      </c>
      <c r="P87" s="31" t="s">
        <v>210</v>
      </c>
      <c r="Q87" s="31">
        <v>98</v>
      </c>
      <c r="R87" s="31" t="str">
        <f>IFERROR(weekly_deaths_location_cause_and_excess_deaths[[#This Row],[Respiratory deaths]]-weekly_deaths_location_cause_and_excess_deaths[[#This Row],[Respiratory five year average]],"")</f>
        <v/>
      </c>
      <c r="S87" s="31" t="s">
        <v>210</v>
      </c>
      <c r="T87" s="31" t="s">
        <v>210</v>
      </c>
      <c r="U87" s="31">
        <v>251</v>
      </c>
      <c r="V87" s="31" t="str">
        <f>IFERROR(weekly_deaths_location_cause_and_excess_deaths[[#This Row],[Other causes]]-weekly_deaths_location_cause_and_excess_deaths[[#This Row],[Other causes five year average]],"")</f>
        <v/>
      </c>
      <c r="W87" s="11"/>
    </row>
    <row r="88" spans="1:23" x14ac:dyDescent="0.3">
      <c r="A88" s="16" t="s">
        <v>66</v>
      </c>
      <c r="B88" s="21">
        <v>30</v>
      </c>
      <c r="C88" s="22">
        <v>44767</v>
      </c>
      <c r="D88" s="86" t="s">
        <v>210</v>
      </c>
      <c r="E88" s="81">
        <v>1017</v>
      </c>
      <c r="F88" s="81" t="s">
        <v>210</v>
      </c>
      <c r="G88" s="81" t="s">
        <v>210</v>
      </c>
      <c r="H88" s="81">
        <v>309</v>
      </c>
      <c r="I88" s="81" t="str">
        <f>IFERROR(weekly_deaths_location_cause_and_excess_deaths[[#This Row],[Cancer deaths]]-weekly_deaths_location_cause_and_excess_deaths[[#This Row],[Cancer five year average]],"")</f>
        <v/>
      </c>
      <c r="J88" s="81" t="s">
        <v>210</v>
      </c>
      <c r="K88" s="81">
        <v>98</v>
      </c>
      <c r="L88" s="81" t="str">
        <f>IFERROR(weekly_deaths_location_cause_and_excess_deaths[[#This Row],[Dementia / Alzhemier''s deaths]]-weekly_deaths_location_cause_and_excess_deaths[[#This Row],[Dementia / Alzheimer''s five year average]],"")</f>
        <v/>
      </c>
      <c r="M88" s="31" t="s">
        <v>210</v>
      </c>
      <c r="N88" s="31">
        <v>263</v>
      </c>
      <c r="O88" s="31" t="str">
        <f>IFERROR(weekly_deaths_location_cause_and_excess_deaths[[#This Row],[Circulatory deaths]]-weekly_deaths_location_cause_and_excess_deaths[[#This Row],[Circulatory five year average]],"")</f>
        <v/>
      </c>
      <c r="P88" s="31" t="s">
        <v>210</v>
      </c>
      <c r="Q88" s="31">
        <v>97</v>
      </c>
      <c r="R88" s="31" t="str">
        <f>IFERROR(weekly_deaths_location_cause_and_excess_deaths[[#This Row],[Respiratory deaths]]-weekly_deaths_location_cause_and_excess_deaths[[#This Row],[Respiratory five year average]],"")</f>
        <v/>
      </c>
      <c r="S88" s="31" t="s">
        <v>210</v>
      </c>
      <c r="T88" s="31" t="s">
        <v>210</v>
      </c>
      <c r="U88" s="31">
        <v>244</v>
      </c>
      <c r="V88" s="31" t="str">
        <f>IFERROR(weekly_deaths_location_cause_and_excess_deaths[[#This Row],[Other causes]]-weekly_deaths_location_cause_and_excess_deaths[[#This Row],[Other causes five year average]],"")</f>
        <v/>
      </c>
      <c r="W88" s="11"/>
    </row>
    <row r="89" spans="1:23" x14ac:dyDescent="0.3">
      <c r="A89" s="16" t="s">
        <v>66</v>
      </c>
      <c r="B89" s="21">
        <v>31</v>
      </c>
      <c r="C89" s="22">
        <v>44774</v>
      </c>
      <c r="D89" s="86" t="s">
        <v>210</v>
      </c>
      <c r="E89" s="81">
        <v>1012</v>
      </c>
      <c r="F89" s="81" t="s">
        <v>210</v>
      </c>
      <c r="G89" s="81" t="s">
        <v>210</v>
      </c>
      <c r="H89" s="81">
        <v>302</v>
      </c>
      <c r="I89" s="81" t="str">
        <f>IFERROR(weekly_deaths_location_cause_and_excess_deaths[[#This Row],[Cancer deaths]]-weekly_deaths_location_cause_and_excess_deaths[[#This Row],[Cancer five year average]],"")</f>
        <v/>
      </c>
      <c r="J89" s="81" t="s">
        <v>210</v>
      </c>
      <c r="K89" s="81">
        <v>103</v>
      </c>
      <c r="L89" s="81" t="str">
        <f>IFERROR(weekly_deaths_location_cause_and_excess_deaths[[#This Row],[Dementia / Alzhemier''s deaths]]-weekly_deaths_location_cause_and_excess_deaths[[#This Row],[Dementia / Alzheimer''s five year average]],"")</f>
        <v/>
      </c>
      <c r="M89" s="31" t="s">
        <v>210</v>
      </c>
      <c r="N89" s="31">
        <v>244</v>
      </c>
      <c r="O89" s="31" t="str">
        <f>IFERROR(weekly_deaths_location_cause_and_excess_deaths[[#This Row],[Circulatory deaths]]-weekly_deaths_location_cause_and_excess_deaths[[#This Row],[Circulatory five year average]],"")</f>
        <v/>
      </c>
      <c r="P89" s="31" t="s">
        <v>210</v>
      </c>
      <c r="Q89" s="31">
        <v>105</v>
      </c>
      <c r="R89" s="31" t="str">
        <f>IFERROR(weekly_deaths_location_cause_and_excess_deaths[[#This Row],[Respiratory deaths]]-weekly_deaths_location_cause_and_excess_deaths[[#This Row],[Respiratory five year average]],"")</f>
        <v/>
      </c>
      <c r="S89" s="31" t="s">
        <v>210</v>
      </c>
      <c r="T89" s="31" t="s">
        <v>210</v>
      </c>
      <c r="U89" s="31">
        <v>248</v>
      </c>
      <c r="V89" s="31" t="str">
        <f>IFERROR(weekly_deaths_location_cause_and_excess_deaths[[#This Row],[Other causes]]-weekly_deaths_location_cause_and_excess_deaths[[#This Row],[Other causes five year average]],"")</f>
        <v/>
      </c>
      <c r="W89" s="11"/>
    </row>
    <row r="90" spans="1:23" x14ac:dyDescent="0.3">
      <c r="A90" s="16" t="s">
        <v>66</v>
      </c>
      <c r="B90" s="21">
        <v>32</v>
      </c>
      <c r="C90" s="22">
        <v>44781</v>
      </c>
      <c r="D90" s="86" t="s">
        <v>210</v>
      </c>
      <c r="E90" s="81">
        <v>1014</v>
      </c>
      <c r="F90" s="81" t="s">
        <v>210</v>
      </c>
      <c r="G90" s="81" t="s">
        <v>210</v>
      </c>
      <c r="H90" s="81">
        <v>299</v>
      </c>
      <c r="I90" s="81" t="str">
        <f>IFERROR(weekly_deaths_location_cause_and_excess_deaths[[#This Row],[Cancer deaths]]-weekly_deaths_location_cause_and_excess_deaths[[#This Row],[Cancer five year average]],"")</f>
        <v/>
      </c>
      <c r="J90" s="81" t="s">
        <v>210</v>
      </c>
      <c r="K90" s="81">
        <v>100</v>
      </c>
      <c r="L90" s="81" t="str">
        <f>IFERROR(weekly_deaths_location_cause_and_excess_deaths[[#This Row],[Dementia / Alzhemier''s deaths]]-weekly_deaths_location_cause_and_excess_deaths[[#This Row],[Dementia / Alzheimer''s five year average]],"")</f>
        <v/>
      </c>
      <c r="M90" s="31" t="s">
        <v>210</v>
      </c>
      <c r="N90" s="31">
        <v>255</v>
      </c>
      <c r="O90" s="31" t="str">
        <f>IFERROR(weekly_deaths_location_cause_and_excess_deaths[[#This Row],[Circulatory deaths]]-weekly_deaths_location_cause_and_excess_deaths[[#This Row],[Circulatory five year average]],"")</f>
        <v/>
      </c>
      <c r="P90" s="31" t="s">
        <v>210</v>
      </c>
      <c r="Q90" s="31">
        <v>101</v>
      </c>
      <c r="R90" s="31" t="str">
        <f>IFERROR(weekly_deaths_location_cause_and_excess_deaths[[#This Row],[Respiratory deaths]]-weekly_deaths_location_cause_and_excess_deaths[[#This Row],[Respiratory five year average]],"")</f>
        <v/>
      </c>
      <c r="S90" s="31" t="s">
        <v>210</v>
      </c>
      <c r="T90" s="31" t="s">
        <v>210</v>
      </c>
      <c r="U90" s="31">
        <v>251</v>
      </c>
      <c r="V90" s="31" t="str">
        <f>IFERROR(weekly_deaths_location_cause_and_excess_deaths[[#This Row],[Other causes]]-weekly_deaths_location_cause_and_excess_deaths[[#This Row],[Other causes five year average]],"")</f>
        <v/>
      </c>
      <c r="W90" s="11"/>
    </row>
    <row r="91" spans="1:23" x14ac:dyDescent="0.3">
      <c r="A91" s="16" t="s">
        <v>66</v>
      </c>
      <c r="B91" s="21">
        <v>33</v>
      </c>
      <c r="C91" s="22">
        <v>44788</v>
      </c>
      <c r="D91" s="86" t="s">
        <v>210</v>
      </c>
      <c r="E91" s="81">
        <v>1033</v>
      </c>
      <c r="F91" s="81" t="s">
        <v>210</v>
      </c>
      <c r="G91" s="81" t="s">
        <v>210</v>
      </c>
      <c r="H91" s="81">
        <v>311</v>
      </c>
      <c r="I91" s="81" t="str">
        <f>IFERROR(weekly_deaths_location_cause_and_excess_deaths[[#This Row],[Cancer deaths]]-weekly_deaths_location_cause_and_excess_deaths[[#This Row],[Cancer five year average]],"")</f>
        <v/>
      </c>
      <c r="J91" s="81" t="s">
        <v>210</v>
      </c>
      <c r="K91" s="81">
        <v>107</v>
      </c>
      <c r="L91" s="81" t="str">
        <f>IFERROR(weekly_deaths_location_cause_and_excess_deaths[[#This Row],[Dementia / Alzhemier''s deaths]]-weekly_deaths_location_cause_and_excess_deaths[[#This Row],[Dementia / Alzheimer''s five year average]],"")</f>
        <v/>
      </c>
      <c r="M91" s="31" t="s">
        <v>210</v>
      </c>
      <c r="N91" s="31">
        <v>272</v>
      </c>
      <c r="O91" s="31" t="str">
        <f>IFERROR(weekly_deaths_location_cause_and_excess_deaths[[#This Row],[Circulatory deaths]]-weekly_deaths_location_cause_and_excess_deaths[[#This Row],[Circulatory five year average]],"")</f>
        <v/>
      </c>
      <c r="P91" s="31" t="s">
        <v>210</v>
      </c>
      <c r="Q91" s="31">
        <v>91</v>
      </c>
      <c r="R91" s="31" t="str">
        <f>IFERROR(weekly_deaths_location_cause_and_excess_deaths[[#This Row],[Respiratory deaths]]-weekly_deaths_location_cause_and_excess_deaths[[#This Row],[Respiratory five year average]],"")</f>
        <v/>
      </c>
      <c r="S91" s="31" t="s">
        <v>210</v>
      </c>
      <c r="T91" s="31" t="s">
        <v>210</v>
      </c>
      <c r="U91" s="31">
        <v>246</v>
      </c>
      <c r="V91" s="31" t="str">
        <f>IFERROR(weekly_deaths_location_cause_and_excess_deaths[[#This Row],[Other causes]]-weekly_deaths_location_cause_and_excess_deaths[[#This Row],[Other causes five year average]],"")</f>
        <v/>
      </c>
      <c r="W91" s="11"/>
    </row>
    <row r="92" spans="1:23" x14ac:dyDescent="0.3">
      <c r="A92" s="16" t="s">
        <v>66</v>
      </c>
      <c r="B92" s="21">
        <v>34</v>
      </c>
      <c r="C92" s="22">
        <v>44795</v>
      </c>
      <c r="D92" s="86" t="s">
        <v>210</v>
      </c>
      <c r="E92" s="81">
        <v>1029</v>
      </c>
      <c r="F92" s="81" t="s">
        <v>210</v>
      </c>
      <c r="G92" s="81" t="s">
        <v>210</v>
      </c>
      <c r="H92" s="81">
        <v>306</v>
      </c>
      <c r="I92" s="81" t="str">
        <f>IFERROR(weekly_deaths_location_cause_and_excess_deaths[[#This Row],[Cancer deaths]]-weekly_deaths_location_cause_and_excess_deaths[[#This Row],[Cancer five year average]],"")</f>
        <v/>
      </c>
      <c r="J92" s="81" t="s">
        <v>210</v>
      </c>
      <c r="K92" s="81">
        <v>106</v>
      </c>
      <c r="L92" s="81" t="str">
        <f>IFERROR(weekly_deaths_location_cause_and_excess_deaths[[#This Row],[Dementia / Alzhemier''s deaths]]-weekly_deaths_location_cause_and_excess_deaths[[#This Row],[Dementia / Alzheimer''s five year average]],"")</f>
        <v/>
      </c>
      <c r="M92" s="31" t="s">
        <v>210</v>
      </c>
      <c r="N92" s="31">
        <v>272</v>
      </c>
      <c r="O92" s="31" t="str">
        <f>IFERROR(weekly_deaths_location_cause_and_excess_deaths[[#This Row],[Circulatory deaths]]-weekly_deaths_location_cause_and_excess_deaths[[#This Row],[Circulatory five year average]],"")</f>
        <v/>
      </c>
      <c r="P92" s="31" t="s">
        <v>210</v>
      </c>
      <c r="Q92" s="31">
        <v>93</v>
      </c>
      <c r="R92" s="31" t="str">
        <f>IFERROR(weekly_deaths_location_cause_and_excess_deaths[[#This Row],[Respiratory deaths]]-weekly_deaths_location_cause_and_excess_deaths[[#This Row],[Respiratory five year average]],"")</f>
        <v/>
      </c>
      <c r="S92" s="31" t="s">
        <v>210</v>
      </c>
      <c r="T92" s="31" t="s">
        <v>210</v>
      </c>
      <c r="U92" s="31">
        <v>244</v>
      </c>
      <c r="V92" s="31" t="str">
        <f>IFERROR(weekly_deaths_location_cause_and_excess_deaths[[#This Row],[Other causes]]-weekly_deaths_location_cause_and_excess_deaths[[#This Row],[Other causes five year average]],"")</f>
        <v/>
      </c>
      <c r="W92" s="11"/>
    </row>
    <row r="93" spans="1:23" x14ac:dyDescent="0.3">
      <c r="A93" s="16" t="s">
        <v>66</v>
      </c>
      <c r="B93" s="21">
        <v>35</v>
      </c>
      <c r="C93" s="22">
        <v>44802</v>
      </c>
      <c r="D93" s="86" t="s">
        <v>210</v>
      </c>
      <c r="E93" s="81">
        <v>1028</v>
      </c>
      <c r="F93" s="81" t="s">
        <v>210</v>
      </c>
      <c r="G93" s="81" t="s">
        <v>210</v>
      </c>
      <c r="H93" s="81">
        <v>319</v>
      </c>
      <c r="I93" s="81" t="str">
        <f>IFERROR(weekly_deaths_location_cause_and_excess_deaths[[#This Row],[Cancer deaths]]-weekly_deaths_location_cause_and_excess_deaths[[#This Row],[Cancer five year average]],"")</f>
        <v/>
      </c>
      <c r="J93" s="81" t="s">
        <v>210</v>
      </c>
      <c r="K93" s="81">
        <v>103</v>
      </c>
      <c r="L93" s="81" t="str">
        <f>IFERROR(weekly_deaths_location_cause_and_excess_deaths[[#This Row],[Dementia / Alzhemier''s deaths]]-weekly_deaths_location_cause_and_excess_deaths[[#This Row],[Dementia / Alzheimer''s five year average]],"")</f>
        <v/>
      </c>
      <c r="M93" s="31" t="s">
        <v>210</v>
      </c>
      <c r="N93" s="31">
        <v>263</v>
      </c>
      <c r="O93" s="31" t="str">
        <f>IFERROR(weekly_deaths_location_cause_and_excess_deaths[[#This Row],[Circulatory deaths]]-weekly_deaths_location_cause_and_excess_deaths[[#This Row],[Circulatory five year average]],"")</f>
        <v/>
      </c>
      <c r="P93" s="31" t="s">
        <v>210</v>
      </c>
      <c r="Q93" s="31">
        <v>95</v>
      </c>
      <c r="R93" s="31" t="str">
        <f>IFERROR(weekly_deaths_location_cause_and_excess_deaths[[#This Row],[Respiratory deaths]]-weekly_deaths_location_cause_and_excess_deaths[[#This Row],[Respiratory five year average]],"")</f>
        <v/>
      </c>
      <c r="S93" s="31" t="s">
        <v>210</v>
      </c>
      <c r="T93" s="31" t="s">
        <v>210</v>
      </c>
      <c r="U93" s="31">
        <v>238</v>
      </c>
      <c r="V93" s="31" t="str">
        <f>IFERROR(weekly_deaths_location_cause_and_excess_deaths[[#This Row],[Other causes]]-weekly_deaths_location_cause_and_excess_deaths[[#This Row],[Other causes five year average]],"")</f>
        <v/>
      </c>
      <c r="W93" s="11"/>
    </row>
    <row r="94" spans="1:23" x14ac:dyDescent="0.3">
      <c r="A94" s="16" t="s">
        <v>66</v>
      </c>
      <c r="B94" s="21">
        <v>36</v>
      </c>
      <c r="C94" s="22">
        <v>44809</v>
      </c>
      <c r="D94" s="86" t="s">
        <v>210</v>
      </c>
      <c r="E94" s="81">
        <v>1019</v>
      </c>
      <c r="F94" s="81" t="s">
        <v>210</v>
      </c>
      <c r="G94" s="81" t="s">
        <v>210</v>
      </c>
      <c r="H94" s="81">
        <v>302</v>
      </c>
      <c r="I94" s="81" t="str">
        <f>IFERROR(weekly_deaths_location_cause_and_excess_deaths[[#This Row],[Cancer deaths]]-weekly_deaths_location_cause_and_excess_deaths[[#This Row],[Cancer five year average]],"")</f>
        <v/>
      </c>
      <c r="J94" s="81" t="s">
        <v>210</v>
      </c>
      <c r="K94" s="81">
        <v>110</v>
      </c>
      <c r="L94" s="81" t="str">
        <f>IFERROR(weekly_deaths_location_cause_and_excess_deaths[[#This Row],[Dementia / Alzhemier''s deaths]]-weekly_deaths_location_cause_and_excess_deaths[[#This Row],[Dementia / Alzheimer''s five year average]],"")</f>
        <v/>
      </c>
      <c r="M94" s="31" t="s">
        <v>210</v>
      </c>
      <c r="N94" s="31">
        <v>250</v>
      </c>
      <c r="O94" s="31" t="str">
        <f>IFERROR(weekly_deaths_location_cause_and_excess_deaths[[#This Row],[Circulatory deaths]]-weekly_deaths_location_cause_and_excess_deaths[[#This Row],[Circulatory five year average]],"")</f>
        <v/>
      </c>
      <c r="P94" s="31" t="s">
        <v>210</v>
      </c>
      <c r="Q94" s="31">
        <v>99</v>
      </c>
      <c r="R94" s="31" t="str">
        <f>IFERROR(weekly_deaths_location_cause_and_excess_deaths[[#This Row],[Respiratory deaths]]-weekly_deaths_location_cause_and_excess_deaths[[#This Row],[Respiratory five year average]],"")</f>
        <v/>
      </c>
      <c r="S94" s="31" t="s">
        <v>210</v>
      </c>
      <c r="T94" s="31" t="s">
        <v>210</v>
      </c>
      <c r="U94" s="31">
        <v>244</v>
      </c>
      <c r="V94" s="31" t="str">
        <f>IFERROR(weekly_deaths_location_cause_and_excess_deaths[[#This Row],[Other causes]]-weekly_deaths_location_cause_and_excess_deaths[[#This Row],[Other causes five year average]],"")</f>
        <v/>
      </c>
      <c r="W94" s="11"/>
    </row>
    <row r="95" spans="1:23" x14ac:dyDescent="0.3">
      <c r="A95" s="16" t="s">
        <v>66</v>
      </c>
      <c r="B95" s="21">
        <v>37</v>
      </c>
      <c r="C95" s="22">
        <v>44816</v>
      </c>
      <c r="D95" s="86" t="s">
        <v>210</v>
      </c>
      <c r="E95" s="81">
        <v>1062</v>
      </c>
      <c r="F95" s="81" t="s">
        <v>210</v>
      </c>
      <c r="G95" s="81" t="s">
        <v>210</v>
      </c>
      <c r="H95" s="81">
        <v>324</v>
      </c>
      <c r="I95" s="81" t="str">
        <f>IFERROR(weekly_deaths_location_cause_and_excess_deaths[[#This Row],[Cancer deaths]]-weekly_deaths_location_cause_and_excess_deaths[[#This Row],[Cancer five year average]],"")</f>
        <v/>
      </c>
      <c r="J95" s="81" t="s">
        <v>210</v>
      </c>
      <c r="K95" s="81">
        <v>105</v>
      </c>
      <c r="L95" s="81" t="str">
        <f>IFERROR(weekly_deaths_location_cause_and_excess_deaths[[#This Row],[Dementia / Alzhemier''s deaths]]-weekly_deaths_location_cause_and_excess_deaths[[#This Row],[Dementia / Alzheimer''s five year average]],"")</f>
        <v/>
      </c>
      <c r="M95" s="31" t="s">
        <v>210</v>
      </c>
      <c r="N95" s="31">
        <v>255</v>
      </c>
      <c r="O95" s="31" t="str">
        <f>IFERROR(weekly_deaths_location_cause_and_excess_deaths[[#This Row],[Circulatory deaths]]-weekly_deaths_location_cause_and_excess_deaths[[#This Row],[Circulatory five year average]],"")</f>
        <v/>
      </c>
      <c r="P95" s="31" t="s">
        <v>210</v>
      </c>
      <c r="Q95" s="31">
        <v>102</v>
      </c>
      <c r="R95" s="31" t="str">
        <f>IFERROR(weekly_deaths_location_cause_and_excess_deaths[[#This Row],[Respiratory deaths]]-weekly_deaths_location_cause_and_excess_deaths[[#This Row],[Respiratory five year average]],"")</f>
        <v/>
      </c>
      <c r="S95" s="31" t="s">
        <v>210</v>
      </c>
      <c r="T95" s="31" t="s">
        <v>210</v>
      </c>
      <c r="U95" s="31">
        <v>251</v>
      </c>
      <c r="V95" s="31" t="str">
        <f>IFERROR(weekly_deaths_location_cause_and_excess_deaths[[#This Row],[Other causes]]-weekly_deaths_location_cause_and_excess_deaths[[#This Row],[Other causes five year average]],"")</f>
        <v/>
      </c>
      <c r="W95" s="11"/>
    </row>
    <row r="96" spans="1:23" x14ac:dyDescent="0.3">
      <c r="A96" s="16" t="s">
        <v>66</v>
      </c>
      <c r="B96" s="21">
        <v>38</v>
      </c>
      <c r="C96" s="22">
        <v>44823</v>
      </c>
      <c r="D96" s="86" t="s">
        <v>210</v>
      </c>
      <c r="E96" s="81">
        <v>1052</v>
      </c>
      <c r="F96" s="81" t="s">
        <v>210</v>
      </c>
      <c r="G96" s="81" t="s">
        <v>210</v>
      </c>
      <c r="H96" s="81">
        <v>313</v>
      </c>
      <c r="I96" s="81" t="str">
        <f>IFERROR(weekly_deaths_location_cause_and_excess_deaths[[#This Row],[Cancer deaths]]-weekly_deaths_location_cause_and_excess_deaths[[#This Row],[Cancer five year average]],"")</f>
        <v/>
      </c>
      <c r="J96" s="81" t="s">
        <v>210</v>
      </c>
      <c r="K96" s="81">
        <v>103</v>
      </c>
      <c r="L96" s="81" t="str">
        <f>IFERROR(weekly_deaths_location_cause_and_excess_deaths[[#This Row],[Dementia / Alzhemier''s deaths]]-weekly_deaths_location_cause_and_excess_deaths[[#This Row],[Dementia / Alzheimer''s five year average]],"")</f>
        <v/>
      </c>
      <c r="M96" s="31" t="s">
        <v>210</v>
      </c>
      <c r="N96" s="31">
        <v>267</v>
      </c>
      <c r="O96" s="31" t="str">
        <f>IFERROR(weekly_deaths_location_cause_and_excess_deaths[[#This Row],[Circulatory deaths]]-weekly_deaths_location_cause_and_excess_deaths[[#This Row],[Circulatory five year average]],"")</f>
        <v/>
      </c>
      <c r="P96" s="31" t="s">
        <v>210</v>
      </c>
      <c r="Q96" s="31">
        <v>102</v>
      </c>
      <c r="R96" s="31" t="str">
        <f>IFERROR(weekly_deaths_location_cause_and_excess_deaths[[#This Row],[Respiratory deaths]]-weekly_deaths_location_cause_and_excess_deaths[[#This Row],[Respiratory five year average]],"")</f>
        <v/>
      </c>
      <c r="S96" s="31" t="s">
        <v>210</v>
      </c>
      <c r="T96" s="31" t="s">
        <v>210</v>
      </c>
      <c r="U96" s="31">
        <v>238</v>
      </c>
      <c r="V96" s="31" t="str">
        <f>IFERROR(weekly_deaths_location_cause_and_excess_deaths[[#This Row],[Other causes]]-weekly_deaths_location_cause_and_excess_deaths[[#This Row],[Other causes five year average]],"")</f>
        <v/>
      </c>
      <c r="W96" s="11"/>
    </row>
    <row r="97" spans="1:23" x14ac:dyDescent="0.3">
      <c r="A97" s="16" t="s">
        <v>66</v>
      </c>
      <c r="B97" s="21">
        <v>39</v>
      </c>
      <c r="C97" s="22">
        <v>44830</v>
      </c>
      <c r="D97" s="86" t="s">
        <v>210</v>
      </c>
      <c r="E97" s="81">
        <v>1095</v>
      </c>
      <c r="F97" s="81" t="s">
        <v>210</v>
      </c>
      <c r="G97" s="81" t="s">
        <v>210</v>
      </c>
      <c r="H97" s="81">
        <v>309</v>
      </c>
      <c r="I97" s="81" t="str">
        <f>IFERROR(weekly_deaths_location_cause_and_excess_deaths[[#This Row],[Cancer deaths]]-weekly_deaths_location_cause_and_excess_deaths[[#This Row],[Cancer five year average]],"")</f>
        <v/>
      </c>
      <c r="J97" s="81" t="s">
        <v>210</v>
      </c>
      <c r="K97" s="81">
        <v>119</v>
      </c>
      <c r="L97" s="81" t="str">
        <f>IFERROR(weekly_deaths_location_cause_and_excess_deaths[[#This Row],[Dementia / Alzhemier''s deaths]]-weekly_deaths_location_cause_and_excess_deaths[[#This Row],[Dementia / Alzheimer''s five year average]],"")</f>
        <v/>
      </c>
      <c r="M97" s="31" t="s">
        <v>210</v>
      </c>
      <c r="N97" s="31">
        <v>267</v>
      </c>
      <c r="O97" s="31" t="str">
        <f>IFERROR(weekly_deaths_location_cause_and_excess_deaths[[#This Row],[Circulatory deaths]]-weekly_deaths_location_cause_and_excess_deaths[[#This Row],[Circulatory five year average]],"")</f>
        <v/>
      </c>
      <c r="P97" s="31" t="s">
        <v>210</v>
      </c>
      <c r="Q97" s="31">
        <v>113</v>
      </c>
      <c r="R97" s="31" t="str">
        <f>IFERROR(weekly_deaths_location_cause_and_excess_deaths[[#This Row],[Respiratory deaths]]-weekly_deaths_location_cause_and_excess_deaths[[#This Row],[Respiratory five year average]],"")</f>
        <v/>
      </c>
      <c r="S97" s="31" t="s">
        <v>210</v>
      </c>
      <c r="T97" s="31" t="s">
        <v>210</v>
      </c>
      <c r="U97" s="31">
        <v>264</v>
      </c>
      <c r="V97" s="31" t="str">
        <f>IFERROR(weekly_deaths_location_cause_and_excess_deaths[[#This Row],[Other causes]]-weekly_deaths_location_cause_and_excess_deaths[[#This Row],[Other causes five year average]],"")</f>
        <v/>
      </c>
      <c r="W97" s="11"/>
    </row>
    <row r="98" spans="1:23" x14ac:dyDescent="0.3">
      <c r="A98" s="16" t="s">
        <v>66</v>
      </c>
      <c r="B98" s="21">
        <v>40</v>
      </c>
      <c r="C98" s="22">
        <v>44837</v>
      </c>
      <c r="D98" s="86" t="s">
        <v>210</v>
      </c>
      <c r="E98" s="81">
        <v>1110</v>
      </c>
      <c r="F98" s="81" t="s">
        <v>210</v>
      </c>
      <c r="G98" s="81" t="s">
        <v>210</v>
      </c>
      <c r="H98" s="81">
        <v>329</v>
      </c>
      <c r="I98" s="81" t="str">
        <f>IFERROR(weekly_deaths_location_cause_and_excess_deaths[[#This Row],[Cancer deaths]]-weekly_deaths_location_cause_and_excess_deaths[[#This Row],[Cancer five year average]],"")</f>
        <v/>
      </c>
      <c r="J98" s="81" t="s">
        <v>210</v>
      </c>
      <c r="K98" s="81">
        <v>113</v>
      </c>
      <c r="L98" s="81" t="str">
        <f>IFERROR(weekly_deaths_location_cause_and_excess_deaths[[#This Row],[Dementia / Alzhemier''s deaths]]-weekly_deaths_location_cause_and_excess_deaths[[#This Row],[Dementia / Alzheimer''s five year average]],"")</f>
        <v/>
      </c>
      <c r="M98" s="31" t="s">
        <v>210</v>
      </c>
      <c r="N98" s="31">
        <v>273</v>
      </c>
      <c r="O98" s="31" t="str">
        <f>IFERROR(weekly_deaths_location_cause_and_excess_deaths[[#This Row],[Circulatory deaths]]-weekly_deaths_location_cause_and_excess_deaths[[#This Row],[Circulatory five year average]],"")</f>
        <v/>
      </c>
      <c r="P98" s="31" t="s">
        <v>210</v>
      </c>
      <c r="Q98" s="31">
        <v>112</v>
      </c>
      <c r="R98" s="31" t="str">
        <f>IFERROR(weekly_deaths_location_cause_and_excess_deaths[[#This Row],[Respiratory deaths]]-weekly_deaths_location_cause_and_excess_deaths[[#This Row],[Respiratory five year average]],"")</f>
        <v/>
      </c>
      <c r="S98" s="31" t="s">
        <v>210</v>
      </c>
      <c r="T98" s="31" t="s">
        <v>210</v>
      </c>
      <c r="U98" s="31">
        <v>260</v>
      </c>
      <c r="V98" s="31" t="str">
        <f>IFERROR(weekly_deaths_location_cause_and_excess_deaths[[#This Row],[Other causes]]-weekly_deaths_location_cause_and_excess_deaths[[#This Row],[Other causes five year average]],"")</f>
        <v/>
      </c>
      <c r="W98" s="11"/>
    </row>
    <row r="99" spans="1:23" x14ac:dyDescent="0.3">
      <c r="A99" s="16" t="s">
        <v>66</v>
      </c>
      <c r="B99" s="21">
        <v>41</v>
      </c>
      <c r="C99" s="22">
        <v>44844</v>
      </c>
      <c r="D99" s="86" t="s">
        <v>210</v>
      </c>
      <c r="E99" s="81">
        <v>1142</v>
      </c>
      <c r="F99" s="81" t="s">
        <v>210</v>
      </c>
      <c r="G99" s="81" t="s">
        <v>210</v>
      </c>
      <c r="H99" s="81">
        <v>338</v>
      </c>
      <c r="I99" s="81" t="str">
        <f>IFERROR(weekly_deaths_location_cause_and_excess_deaths[[#This Row],[Cancer deaths]]-weekly_deaths_location_cause_and_excess_deaths[[#This Row],[Cancer five year average]],"")</f>
        <v/>
      </c>
      <c r="J99" s="81" t="s">
        <v>210</v>
      </c>
      <c r="K99" s="81">
        <v>119</v>
      </c>
      <c r="L99" s="81" t="str">
        <f>IFERROR(weekly_deaths_location_cause_and_excess_deaths[[#This Row],[Dementia / Alzhemier''s deaths]]-weekly_deaths_location_cause_and_excess_deaths[[#This Row],[Dementia / Alzheimer''s five year average]],"")</f>
        <v/>
      </c>
      <c r="M99" s="31" t="s">
        <v>210</v>
      </c>
      <c r="N99" s="31">
        <v>285</v>
      </c>
      <c r="O99" s="31" t="str">
        <f>IFERROR(weekly_deaths_location_cause_and_excess_deaths[[#This Row],[Circulatory deaths]]-weekly_deaths_location_cause_and_excess_deaths[[#This Row],[Circulatory five year average]],"")</f>
        <v/>
      </c>
      <c r="P99" s="31" t="s">
        <v>210</v>
      </c>
      <c r="Q99" s="31">
        <v>113</v>
      </c>
      <c r="R99" s="31" t="str">
        <f>IFERROR(weekly_deaths_location_cause_and_excess_deaths[[#This Row],[Respiratory deaths]]-weekly_deaths_location_cause_and_excess_deaths[[#This Row],[Respiratory five year average]],"")</f>
        <v/>
      </c>
      <c r="S99" s="31" t="s">
        <v>210</v>
      </c>
      <c r="T99" s="31" t="s">
        <v>210</v>
      </c>
      <c r="U99" s="31">
        <v>263</v>
      </c>
      <c r="V99" s="31" t="str">
        <f>IFERROR(weekly_deaths_location_cause_and_excess_deaths[[#This Row],[Other causes]]-weekly_deaths_location_cause_and_excess_deaths[[#This Row],[Other causes five year average]],"")</f>
        <v/>
      </c>
      <c r="W99" s="11"/>
    </row>
    <row r="100" spans="1:23" x14ac:dyDescent="0.3">
      <c r="A100" s="16" t="s">
        <v>66</v>
      </c>
      <c r="B100" s="21">
        <v>42</v>
      </c>
      <c r="C100" s="22">
        <v>44851</v>
      </c>
      <c r="D100" s="86" t="s">
        <v>210</v>
      </c>
      <c r="E100" s="81">
        <v>1129</v>
      </c>
      <c r="F100" s="81" t="s">
        <v>210</v>
      </c>
      <c r="G100" s="81" t="s">
        <v>210</v>
      </c>
      <c r="H100" s="81">
        <v>322</v>
      </c>
      <c r="I100" s="81" t="str">
        <f>IFERROR(weekly_deaths_location_cause_and_excess_deaths[[#This Row],[Cancer deaths]]-weekly_deaths_location_cause_and_excess_deaths[[#This Row],[Cancer five year average]],"")</f>
        <v/>
      </c>
      <c r="J100" s="81" t="s">
        <v>210</v>
      </c>
      <c r="K100" s="81">
        <v>119</v>
      </c>
      <c r="L100" s="81" t="str">
        <f>IFERROR(weekly_deaths_location_cause_and_excess_deaths[[#This Row],[Dementia / Alzhemier''s deaths]]-weekly_deaths_location_cause_and_excess_deaths[[#This Row],[Dementia / Alzheimer''s five year average]],"")</f>
        <v/>
      </c>
      <c r="M100" s="31" t="s">
        <v>210</v>
      </c>
      <c r="N100" s="31">
        <v>281</v>
      </c>
      <c r="O100" s="31" t="str">
        <f>IFERROR(weekly_deaths_location_cause_and_excess_deaths[[#This Row],[Circulatory deaths]]-weekly_deaths_location_cause_and_excess_deaths[[#This Row],[Circulatory five year average]],"")</f>
        <v/>
      </c>
      <c r="P100" s="31" t="s">
        <v>210</v>
      </c>
      <c r="Q100" s="31">
        <v>125</v>
      </c>
      <c r="R100" s="31" t="str">
        <f>IFERROR(weekly_deaths_location_cause_and_excess_deaths[[#This Row],[Respiratory deaths]]-weekly_deaths_location_cause_and_excess_deaths[[#This Row],[Respiratory five year average]],"")</f>
        <v/>
      </c>
      <c r="S100" s="31" t="s">
        <v>210</v>
      </c>
      <c r="T100" s="31" t="s">
        <v>210</v>
      </c>
      <c r="U100" s="31">
        <v>259</v>
      </c>
      <c r="V100" s="31" t="str">
        <f>IFERROR(weekly_deaths_location_cause_and_excess_deaths[[#This Row],[Other causes]]-weekly_deaths_location_cause_and_excess_deaths[[#This Row],[Other causes five year average]],"")</f>
        <v/>
      </c>
      <c r="W100" s="11"/>
    </row>
    <row r="101" spans="1:23" x14ac:dyDescent="0.3">
      <c r="A101" s="16" t="s">
        <v>66</v>
      </c>
      <c r="B101" s="21">
        <v>43</v>
      </c>
      <c r="C101" s="22">
        <v>44858</v>
      </c>
      <c r="D101" s="86" t="s">
        <v>210</v>
      </c>
      <c r="E101" s="81">
        <v>1125</v>
      </c>
      <c r="F101" s="81" t="s">
        <v>210</v>
      </c>
      <c r="G101" s="81" t="s">
        <v>210</v>
      </c>
      <c r="H101" s="81">
        <v>318</v>
      </c>
      <c r="I101" s="81" t="str">
        <f>IFERROR(weekly_deaths_location_cause_and_excess_deaths[[#This Row],[Cancer deaths]]-weekly_deaths_location_cause_and_excess_deaths[[#This Row],[Cancer five year average]],"")</f>
        <v/>
      </c>
      <c r="J101" s="81" t="s">
        <v>210</v>
      </c>
      <c r="K101" s="81">
        <v>112</v>
      </c>
      <c r="L101" s="81" t="str">
        <f>IFERROR(weekly_deaths_location_cause_and_excess_deaths[[#This Row],[Dementia / Alzhemier''s deaths]]-weekly_deaths_location_cause_and_excess_deaths[[#This Row],[Dementia / Alzheimer''s five year average]],"")</f>
        <v/>
      </c>
      <c r="M101" s="31" t="s">
        <v>210</v>
      </c>
      <c r="N101" s="31">
        <v>290</v>
      </c>
      <c r="O101" s="31" t="str">
        <f>IFERROR(weekly_deaths_location_cause_and_excess_deaths[[#This Row],[Circulatory deaths]]-weekly_deaths_location_cause_and_excess_deaths[[#This Row],[Circulatory five year average]],"")</f>
        <v/>
      </c>
      <c r="P101" s="31" t="s">
        <v>210</v>
      </c>
      <c r="Q101" s="31">
        <v>119</v>
      </c>
      <c r="R101" s="31" t="str">
        <f>IFERROR(weekly_deaths_location_cause_and_excess_deaths[[#This Row],[Respiratory deaths]]-weekly_deaths_location_cause_and_excess_deaths[[#This Row],[Respiratory five year average]],"")</f>
        <v/>
      </c>
      <c r="S101" s="31" t="s">
        <v>210</v>
      </c>
      <c r="T101" s="31" t="s">
        <v>210</v>
      </c>
      <c r="U101" s="31">
        <v>262</v>
      </c>
      <c r="V101" s="31" t="str">
        <f>IFERROR(weekly_deaths_location_cause_and_excess_deaths[[#This Row],[Other causes]]-weekly_deaths_location_cause_and_excess_deaths[[#This Row],[Other causes five year average]],"")</f>
        <v/>
      </c>
      <c r="W101" s="11"/>
    </row>
    <row r="102" spans="1:23" x14ac:dyDescent="0.3">
      <c r="A102" s="16" t="s">
        <v>66</v>
      </c>
      <c r="B102" s="21">
        <v>44</v>
      </c>
      <c r="C102" s="22">
        <v>44865</v>
      </c>
      <c r="D102" s="86" t="s">
        <v>210</v>
      </c>
      <c r="E102" s="81">
        <v>1116</v>
      </c>
      <c r="F102" s="81" t="s">
        <v>210</v>
      </c>
      <c r="G102" s="81" t="s">
        <v>210</v>
      </c>
      <c r="H102" s="81">
        <v>328</v>
      </c>
      <c r="I102" s="81" t="str">
        <f>IFERROR(weekly_deaths_location_cause_and_excess_deaths[[#This Row],[Cancer deaths]]-weekly_deaths_location_cause_and_excess_deaths[[#This Row],[Cancer five year average]],"")</f>
        <v/>
      </c>
      <c r="J102" s="81" t="s">
        <v>210</v>
      </c>
      <c r="K102" s="81">
        <v>118</v>
      </c>
      <c r="L102" s="81" t="str">
        <f>IFERROR(weekly_deaths_location_cause_and_excess_deaths[[#This Row],[Dementia / Alzhemier''s deaths]]-weekly_deaths_location_cause_and_excess_deaths[[#This Row],[Dementia / Alzheimer''s five year average]],"")</f>
        <v/>
      </c>
      <c r="M102" s="31" t="s">
        <v>210</v>
      </c>
      <c r="N102" s="31">
        <v>285</v>
      </c>
      <c r="O102" s="31" t="str">
        <f>IFERROR(weekly_deaths_location_cause_and_excess_deaths[[#This Row],[Circulatory deaths]]-weekly_deaths_location_cause_and_excess_deaths[[#This Row],[Circulatory five year average]],"")</f>
        <v/>
      </c>
      <c r="P102" s="31" t="s">
        <v>210</v>
      </c>
      <c r="Q102" s="31">
        <v>113</v>
      </c>
      <c r="R102" s="31" t="str">
        <f>IFERROR(weekly_deaths_location_cause_and_excess_deaths[[#This Row],[Respiratory deaths]]-weekly_deaths_location_cause_and_excess_deaths[[#This Row],[Respiratory five year average]],"")</f>
        <v/>
      </c>
      <c r="S102" s="31" t="s">
        <v>210</v>
      </c>
      <c r="T102" s="31" t="s">
        <v>210</v>
      </c>
      <c r="U102" s="31">
        <v>250</v>
      </c>
      <c r="V102" s="31" t="str">
        <f>IFERROR(weekly_deaths_location_cause_and_excess_deaths[[#This Row],[Other causes]]-weekly_deaths_location_cause_and_excess_deaths[[#This Row],[Other causes five year average]],"")</f>
        <v/>
      </c>
      <c r="W102" s="11"/>
    </row>
    <row r="103" spans="1:23" x14ac:dyDescent="0.3">
      <c r="A103" s="16" t="s">
        <v>66</v>
      </c>
      <c r="B103" s="21">
        <v>45</v>
      </c>
      <c r="C103" s="22">
        <v>44872</v>
      </c>
      <c r="D103" s="86" t="s">
        <v>210</v>
      </c>
      <c r="E103" s="81">
        <v>1167</v>
      </c>
      <c r="F103" s="81" t="s">
        <v>210</v>
      </c>
      <c r="G103" s="81" t="s">
        <v>210</v>
      </c>
      <c r="H103" s="81">
        <v>325</v>
      </c>
      <c r="I103" s="81" t="str">
        <f>IFERROR(weekly_deaths_location_cause_and_excess_deaths[[#This Row],[Cancer deaths]]-weekly_deaths_location_cause_and_excess_deaths[[#This Row],[Cancer five year average]],"")</f>
        <v/>
      </c>
      <c r="J103" s="81" t="s">
        <v>210</v>
      </c>
      <c r="K103" s="81">
        <v>132</v>
      </c>
      <c r="L103" s="81" t="str">
        <f>IFERROR(weekly_deaths_location_cause_and_excess_deaths[[#This Row],[Dementia / Alzhemier''s deaths]]-weekly_deaths_location_cause_and_excess_deaths[[#This Row],[Dementia / Alzheimer''s five year average]],"")</f>
        <v/>
      </c>
      <c r="M103" s="31" t="s">
        <v>210</v>
      </c>
      <c r="N103" s="31">
        <v>301</v>
      </c>
      <c r="O103" s="31" t="str">
        <f>IFERROR(weekly_deaths_location_cause_and_excess_deaths[[#This Row],[Circulatory deaths]]-weekly_deaths_location_cause_and_excess_deaths[[#This Row],[Circulatory five year average]],"")</f>
        <v/>
      </c>
      <c r="P103" s="31" t="s">
        <v>210</v>
      </c>
      <c r="Q103" s="31">
        <v>121</v>
      </c>
      <c r="R103" s="31" t="str">
        <f>IFERROR(weekly_deaths_location_cause_and_excess_deaths[[#This Row],[Respiratory deaths]]-weekly_deaths_location_cause_and_excess_deaths[[#This Row],[Respiratory five year average]],"")</f>
        <v/>
      </c>
      <c r="S103" s="31" t="s">
        <v>210</v>
      </c>
      <c r="T103" s="31" t="s">
        <v>210</v>
      </c>
      <c r="U103" s="31">
        <v>269</v>
      </c>
      <c r="V103" s="31" t="str">
        <f>IFERROR(weekly_deaths_location_cause_and_excess_deaths[[#This Row],[Other causes]]-weekly_deaths_location_cause_and_excess_deaths[[#This Row],[Other causes five year average]],"")</f>
        <v/>
      </c>
      <c r="W103" s="11"/>
    </row>
    <row r="104" spans="1:23" x14ac:dyDescent="0.3">
      <c r="A104" s="16" t="s">
        <v>66</v>
      </c>
      <c r="B104" s="21">
        <v>46</v>
      </c>
      <c r="C104" s="22">
        <v>44879</v>
      </c>
      <c r="D104" s="86" t="s">
        <v>210</v>
      </c>
      <c r="E104" s="81">
        <v>1174</v>
      </c>
      <c r="F104" s="81" t="s">
        <v>210</v>
      </c>
      <c r="G104" s="81" t="s">
        <v>210</v>
      </c>
      <c r="H104" s="81">
        <v>329</v>
      </c>
      <c r="I104" s="81" t="str">
        <f>IFERROR(weekly_deaths_location_cause_and_excess_deaths[[#This Row],[Cancer deaths]]-weekly_deaths_location_cause_and_excess_deaths[[#This Row],[Cancer five year average]],"")</f>
        <v/>
      </c>
      <c r="J104" s="81" t="s">
        <v>210</v>
      </c>
      <c r="K104" s="81">
        <v>131</v>
      </c>
      <c r="L104" s="81" t="str">
        <f>IFERROR(weekly_deaths_location_cause_and_excess_deaths[[#This Row],[Dementia / Alzhemier''s deaths]]-weekly_deaths_location_cause_and_excess_deaths[[#This Row],[Dementia / Alzheimer''s five year average]],"")</f>
        <v/>
      </c>
      <c r="M104" s="31" t="s">
        <v>210</v>
      </c>
      <c r="N104" s="31">
        <v>293</v>
      </c>
      <c r="O104" s="31" t="str">
        <f>IFERROR(weekly_deaths_location_cause_and_excess_deaths[[#This Row],[Circulatory deaths]]-weekly_deaths_location_cause_and_excess_deaths[[#This Row],[Circulatory five year average]],"")</f>
        <v/>
      </c>
      <c r="P104" s="31" t="s">
        <v>210</v>
      </c>
      <c r="Q104" s="31">
        <v>125</v>
      </c>
      <c r="R104" s="31" t="str">
        <f>IFERROR(weekly_deaths_location_cause_and_excess_deaths[[#This Row],[Respiratory deaths]]-weekly_deaths_location_cause_and_excess_deaths[[#This Row],[Respiratory five year average]],"")</f>
        <v/>
      </c>
      <c r="S104" s="31" t="s">
        <v>210</v>
      </c>
      <c r="T104" s="31" t="s">
        <v>210</v>
      </c>
      <c r="U104" s="31">
        <v>280</v>
      </c>
      <c r="V104" s="31" t="str">
        <f>IFERROR(weekly_deaths_location_cause_and_excess_deaths[[#This Row],[Other causes]]-weekly_deaths_location_cause_and_excess_deaths[[#This Row],[Other causes five year average]],"")</f>
        <v/>
      </c>
      <c r="W104" s="11"/>
    </row>
    <row r="105" spans="1:23" x14ac:dyDescent="0.3">
      <c r="A105" s="16" t="s">
        <v>66</v>
      </c>
      <c r="B105" s="21">
        <v>47</v>
      </c>
      <c r="C105" s="22">
        <v>44886</v>
      </c>
      <c r="D105" s="86" t="s">
        <v>210</v>
      </c>
      <c r="E105" s="81">
        <v>1177</v>
      </c>
      <c r="F105" s="81" t="s">
        <v>210</v>
      </c>
      <c r="G105" s="81" t="s">
        <v>210</v>
      </c>
      <c r="H105" s="81">
        <v>318</v>
      </c>
      <c r="I105" s="81" t="str">
        <f>IFERROR(weekly_deaths_location_cause_and_excess_deaths[[#This Row],[Cancer deaths]]-weekly_deaths_location_cause_and_excess_deaths[[#This Row],[Cancer five year average]],"")</f>
        <v/>
      </c>
      <c r="J105" s="81" t="s">
        <v>210</v>
      </c>
      <c r="K105" s="81">
        <v>133</v>
      </c>
      <c r="L105" s="81" t="str">
        <f>IFERROR(weekly_deaths_location_cause_and_excess_deaths[[#This Row],[Dementia / Alzhemier''s deaths]]-weekly_deaths_location_cause_and_excess_deaths[[#This Row],[Dementia / Alzheimer''s five year average]],"")</f>
        <v/>
      </c>
      <c r="M105" s="31" t="s">
        <v>210</v>
      </c>
      <c r="N105" s="31">
        <v>301</v>
      </c>
      <c r="O105" s="31" t="str">
        <f>IFERROR(weekly_deaths_location_cause_and_excess_deaths[[#This Row],[Circulatory deaths]]-weekly_deaths_location_cause_and_excess_deaths[[#This Row],[Circulatory five year average]],"")</f>
        <v/>
      </c>
      <c r="P105" s="31" t="s">
        <v>210</v>
      </c>
      <c r="Q105" s="31">
        <v>128</v>
      </c>
      <c r="R105" s="31" t="str">
        <f>IFERROR(weekly_deaths_location_cause_and_excess_deaths[[#This Row],[Respiratory deaths]]-weekly_deaths_location_cause_and_excess_deaths[[#This Row],[Respiratory five year average]],"")</f>
        <v/>
      </c>
      <c r="S105" s="31" t="s">
        <v>210</v>
      </c>
      <c r="T105" s="31" t="s">
        <v>210</v>
      </c>
      <c r="U105" s="31">
        <v>282</v>
      </c>
      <c r="V105" s="31" t="str">
        <f>IFERROR(weekly_deaths_location_cause_and_excess_deaths[[#This Row],[Other causes]]-weekly_deaths_location_cause_and_excess_deaths[[#This Row],[Other causes five year average]],"")</f>
        <v/>
      </c>
      <c r="W105" s="11"/>
    </row>
    <row r="106" spans="1:23" x14ac:dyDescent="0.3">
      <c r="A106" s="16" t="s">
        <v>66</v>
      </c>
      <c r="B106" s="21">
        <v>48</v>
      </c>
      <c r="C106" s="22">
        <v>44893</v>
      </c>
      <c r="D106" s="86" t="s">
        <v>210</v>
      </c>
      <c r="E106" s="81">
        <v>1174</v>
      </c>
      <c r="F106" s="81" t="s">
        <v>210</v>
      </c>
      <c r="G106" s="81" t="s">
        <v>210</v>
      </c>
      <c r="H106" s="81">
        <v>311</v>
      </c>
      <c r="I106" s="81" t="str">
        <f>IFERROR(weekly_deaths_location_cause_and_excess_deaths[[#This Row],[Cancer deaths]]-weekly_deaths_location_cause_and_excess_deaths[[#This Row],[Cancer five year average]],"")</f>
        <v/>
      </c>
      <c r="J106" s="81" t="s">
        <v>210</v>
      </c>
      <c r="K106" s="81">
        <v>127</v>
      </c>
      <c r="L106" s="81" t="str">
        <f>IFERROR(weekly_deaths_location_cause_and_excess_deaths[[#This Row],[Dementia / Alzhemier''s deaths]]-weekly_deaths_location_cause_and_excess_deaths[[#This Row],[Dementia / Alzheimer''s five year average]],"")</f>
        <v/>
      </c>
      <c r="M106" s="31" t="s">
        <v>210</v>
      </c>
      <c r="N106" s="31">
        <v>325</v>
      </c>
      <c r="O106" s="31" t="str">
        <f>IFERROR(weekly_deaths_location_cause_and_excess_deaths[[#This Row],[Circulatory deaths]]-weekly_deaths_location_cause_and_excess_deaths[[#This Row],[Circulatory five year average]],"")</f>
        <v/>
      </c>
      <c r="P106" s="31" t="s">
        <v>210</v>
      </c>
      <c r="Q106" s="31">
        <v>132</v>
      </c>
      <c r="R106" s="31" t="str">
        <f>IFERROR(weekly_deaths_location_cause_and_excess_deaths[[#This Row],[Respiratory deaths]]-weekly_deaths_location_cause_and_excess_deaths[[#This Row],[Respiratory five year average]],"")</f>
        <v/>
      </c>
      <c r="S106" s="31" t="s">
        <v>210</v>
      </c>
      <c r="T106" s="31" t="s">
        <v>210</v>
      </c>
      <c r="U106" s="31">
        <v>265</v>
      </c>
      <c r="V106" s="31" t="str">
        <f>IFERROR(weekly_deaths_location_cause_and_excess_deaths[[#This Row],[Other causes]]-weekly_deaths_location_cause_and_excess_deaths[[#This Row],[Other causes five year average]],"")</f>
        <v/>
      </c>
      <c r="W106" s="11"/>
    </row>
    <row r="107" spans="1:23" x14ac:dyDescent="0.3">
      <c r="A107" s="16" t="s">
        <v>66</v>
      </c>
      <c r="B107" s="21">
        <v>49</v>
      </c>
      <c r="C107" s="22">
        <v>44900</v>
      </c>
      <c r="D107" s="86" t="s">
        <v>210</v>
      </c>
      <c r="E107" s="81">
        <v>1187</v>
      </c>
      <c r="F107" s="81" t="s">
        <v>210</v>
      </c>
      <c r="G107" s="81" t="s">
        <v>210</v>
      </c>
      <c r="H107" s="81">
        <v>308</v>
      </c>
      <c r="I107" s="81" t="str">
        <f>IFERROR(weekly_deaths_location_cause_and_excess_deaths[[#This Row],[Cancer deaths]]-weekly_deaths_location_cause_and_excess_deaths[[#This Row],[Cancer five year average]],"")</f>
        <v/>
      </c>
      <c r="J107" s="81" t="s">
        <v>210</v>
      </c>
      <c r="K107" s="81">
        <v>144</v>
      </c>
      <c r="L107" s="81" t="str">
        <f>IFERROR(weekly_deaths_location_cause_and_excess_deaths[[#This Row],[Dementia / Alzhemier''s deaths]]-weekly_deaths_location_cause_and_excess_deaths[[#This Row],[Dementia / Alzheimer''s five year average]],"")</f>
        <v/>
      </c>
      <c r="M107" s="31" t="s">
        <v>210</v>
      </c>
      <c r="N107" s="31">
        <v>299</v>
      </c>
      <c r="O107" s="31" t="str">
        <f>IFERROR(weekly_deaths_location_cause_and_excess_deaths[[#This Row],[Circulatory deaths]]-weekly_deaths_location_cause_and_excess_deaths[[#This Row],[Circulatory five year average]],"")</f>
        <v/>
      </c>
      <c r="P107" s="31" t="s">
        <v>210</v>
      </c>
      <c r="Q107" s="31">
        <v>142</v>
      </c>
      <c r="R107" s="31" t="str">
        <f>IFERROR(weekly_deaths_location_cause_and_excess_deaths[[#This Row],[Respiratory deaths]]-weekly_deaths_location_cause_and_excess_deaths[[#This Row],[Respiratory five year average]],"")</f>
        <v/>
      </c>
      <c r="S107" s="31" t="s">
        <v>210</v>
      </c>
      <c r="T107" s="31" t="s">
        <v>210</v>
      </c>
      <c r="U107" s="31">
        <v>281</v>
      </c>
      <c r="V107" s="31" t="str">
        <f>IFERROR(weekly_deaths_location_cause_and_excess_deaths[[#This Row],[Other causes]]-weekly_deaths_location_cause_and_excess_deaths[[#This Row],[Other causes five year average]],"")</f>
        <v/>
      </c>
      <c r="W107" s="11"/>
    </row>
    <row r="108" spans="1:23" x14ac:dyDescent="0.3">
      <c r="A108" s="16" t="s">
        <v>66</v>
      </c>
      <c r="B108" s="21">
        <v>50</v>
      </c>
      <c r="C108" s="22">
        <v>44907</v>
      </c>
      <c r="D108" s="86" t="s">
        <v>210</v>
      </c>
      <c r="E108" s="81">
        <v>1287</v>
      </c>
      <c r="F108" s="81" t="s">
        <v>210</v>
      </c>
      <c r="G108" s="81" t="s">
        <v>210</v>
      </c>
      <c r="H108" s="81">
        <v>340</v>
      </c>
      <c r="I108" s="81" t="str">
        <f>IFERROR(weekly_deaths_location_cause_and_excess_deaths[[#This Row],[Cancer deaths]]-weekly_deaths_location_cause_and_excess_deaths[[#This Row],[Cancer five year average]],"")</f>
        <v/>
      </c>
      <c r="J108" s="81" t="s">
        <v>210</v>
      </c>
      <c r="K108" s="81">
        <v>153</v>
      </c>
      <c r="L108" s="81" t="str">
        <f>IFERROR(weekly_deaths_location_cause_and_excess_deaths[[#This Row],[Dementia / Alzhemier''s deaths]]-weekly_deaths_location_cause_and_excess_deaths[[#This Row],[Dementia / Alzheimer''s five year average]],"")</f>
        <v/>
      </c>
      <c r="M108" s="31" t="s">
        <v>210</v>
      </c>
      <c r="N108" s="31">
        <v>327</v>
      </c>
      <c r="O108" s="31" t="str">
        <f>IFERROR(weekly_deaths_location_cause_and_excess_deaths[[#This Row],[Circulatory deaths]]-weekly_deaths_location_cause_and_excess_deaths[[#This Row],[Circulatory five year average]],"")</f>
        <v/>
      </c>
      <c r="P108" s="31" t="s">
        <v>210</v>
      </c>
      <c r="Q108" s="31">
        <v>159</v>
      </c>
      <c r="R108" s="31" t="str">
        <f>IFERROR(weekly_deaths_location_cause_and_excess_deaths[[#This Row],[Respiratory deaths]]-weekly_deaths_location_cause_and_excess_deaths[[#This Row],[Respiratory five year average]],"")</f>
        <v/>
      </c>
      <c r="S108" s="31" t="s">
        <v>210</v>
      </c>
      <c r="T108" s="31" t="s">
        <v>210</v>
      </c>
      <c r="U108" s="31">
        <v>297</v>
      </c>
      <c r="V108" s="31" t="str">
        <f>IFERROR(weekly_deaths_location_cause_and_excess_deaths[[#This Row],[Other causes]]-weekly_deaths_location_cause_and_excess_deaths[[#This Row],[Other causes five year average]],"")</f>
        <v/>
      </c>
      <c r="W108" s="11"/>
    </row>
    <row r="109" spans="1:23" x14ac:dyDescent="0.3">
      <c r="A109" s="16" t="s">
        <v>66</v>
      </c>
      <c r="B109" s="21">
        <v>51</v>
      </c>
      <c r="C109" s="22">
        <v>44914</v>
      </c>
      <c r="D109" s="86" t="s">
        <v>210</v>
      </c>
      <c r="E109" s="81">
        <v>1310</v>
      </c>
      <c r="F109" s="81" t="s">
        <v>210</v>
      </c>
      <c r="G109" s="81" t="s">
        <v>210</v>
      </c>
      <c r="H109" s="81">
        <v>329</v>
      </c>
      <c r="I109" s="81" t="str">
        <f>IFERROR(weekly_deaths_location_cause_and_excess_deaths[[#This Row],[Cancer deaths]]-weekly_deaths_location_cause_and_excess_deaths[[#This Row],[Cancer five year average]],"")</f>
        <v/>
      </c>
      <c r="J109" s="81" t="s">
        <v>210</v>
      </c>
      <c r="K109" s="81">
        <v>159</v>
      </c>
      <c r="L109" s="81" t="str">
        <f>IFERROR(weekly_deaths_location_cause_and_excess_deaths[[#This Row],[Dementia / Alzhemier''s deaths]]-weekly_deaths_location_cause_and_excess_deaths[[#This Row],[Dementia / Alzheimer''s five year average]],"")</f>
        <v/>
      </c>
      <c r="M109" s="31" t="s">
        <v>210</v>
      </c>
      <c r="N109" s="31">
        <v>350</v>
      </c>
      <c r="O109" s="31" t="str">
        <f>IFERROR(weekly_deaths_location_cause_and_excess_deaths[[#This Row],[Circulatory deaths]]-weekly_deaths_location_cause_and_excess_deaths[[#This Row],[Circulatory five year average]],"")</f>
        <v/>
      </c>
      <c r="P109" s="31" t="s">
        <v>210</v>
      </c>
      <c r="Q109" s="31">
        <v>167</v>
      </c>
      <c r="R109" s="31" t="str">
        <f>IFERROR(weekly_deaths_location_cause_and_excess_deaths[[#This Row],[Respiratory deaths]]-weekly_deaths_location_cause_and_excess_deaths[[#This Row],[Respiratory five year average]],"")</f>
        <v/>
      </c>
      <c r="S109" s="31" t="s">
        <v>210</v>
      </c>
      <c r="T109" s="31" t="s">
        <v>210</v>
      </c>
      <c r="U109" s="31">
        <v>296</v>
      </c>
      <c r="V109" s="31" t="str">
        <f>IFERROR(weekly_deaths_location_cause_and_excess_deaths[[#This Row],[Other causes]]-weekly_deaths_location_cause_and_excess_deaths[[#This Row],[Other causes five year average]],"")</f>
        <v/>
      </c>
      <c r="W109" s="11"/>
    </row>
    <row r="110" spans="1:23" x14ac:dyDescent="0.3">
      <c r="A110" s="16" t="s">
        <v>66</v>
      </c>
      <c r="B110" s="21">
        <v>52</v>
      </c>
      <c r="C110" s="22">
        <v>44921</v>
      </c>
      <c r="D110" s="86" t="s">
        <v>210</v>
      </c>
      <c r="E110" s="81">
        <v>1089</v>
      </c>
      <c r="F110" s="81" t="s">
        <v>210</v>
      </c>
      <c r="G110" s="81" t="s">
        <v>210</v>
      </c>
      <c r="H110" s="81">
        <v>276</v>
      </c>
      <c r="I110" s="81" t="str">
        <f>IFERROR(weekly_deaths_location_cause_and_excess_deaths[[#This Row],[Cancer deaths]]-weekly_deaths_location_cause_and_excess_deaths[[#This Row],[Cancer five year average]],"")</f>
        <v/>
      </c>
      <c r="J110" s="81" t="s">
        <v>210</v>
      </c>
      <c r="K110" s="81">
        <v>138</v>
      </c>
      <c r="L110" s="81" t="str">
        <f>IFERROR(weekly_deaths_location_cause_and_excess_deaths[[#This Row],[Dementia / Alzhemier''s deaths]]-weekly_deaths_location_cause_and_excess_deaths[[#This Row],[Dementia / Alzheimer''s five year average]],"")</f>
        <v/>
      </c>
      <c r="M110" s="31" t="s">
        <v>210</v>
      </c>
      <c r="N110" s="31">
        <v>283</v>
      </c>
      <c r="O110" s="31" t="str">
        <f>IFERROR(weekly_deaths_location_cause_and_excess_deaths[[#This Row],[Circulatory deaths]]-weekly_deaths_location_cause_and_excess_deaths[[#This Row],[Circulatory five year average]],"")</f>
        <v/>
      </c>
      <c r="P110" s="31" t="s">
        <v>210</v>
      </c>
      <c r="Q110" s="31">
        <v>158</v>
      </c>
      <c r="R110" s="31" t="str">
        <f>IFERROR(weekly_deaths_location_cause_and_excess_deaths[[#This Row],[Respiratory deaths]]-weekly_deaths_location_cause_and_excess_deaths[[#This Row],[Respiratory five year average]],"")</f>
        <v/>
      </c>
      <c r="S110" s="31" t="s">
        <v>210</v>
      </c>
      <c r="T110" s="31" t="s">
        <v>210</v>
      </c>
      <c r="U110" s="31">
        <v>226</v>
      </c>
      <c r="V110" s="31" t="str">
        <f>IFERROR(weekly_deaths_location_cause_and_excess_deaths[[#This Row],[Other causes]]-weekly_deaths_location_cause_and_excess_deaths[[#This Row],[Other causes five year average]],"")</f>
        <v/>
      </c>
      <c r="W110" s="11"/>
    </row>
    <row r="112" spans="1:23" x14ac:dyDescent="0.3">
      <c r="A112" s="28" t="s">
        <v>95</v>
      </c>
      <c r="B112" s="29"/>
      <c r="E112" s="30"/>
      <c r="F112" s="30"/>
    </row>
    <row r="113" spans="1:23" s="94" customFormat="1" ht="63" thickBot="1" x14ac:dyDescent="0.35">
      <c r="A113" s="10" t="s">
        <v>64</v>
      </c>
      <c r="B113" s="19" t="s">
        <v>59</v>
      </c>
      <c r="C113" s="19" t="s">
        <v>119</v>
      </c>
      <c r="D113" s="9" t="s">
        <v>89</v>
      </c>
      <c r="E113" s="32" t="s">
        <v>179</v>
      </c>
      <c r="F113" s="32" t="s">
        <v>186</v>
      </c>
      <c r="G113" s="32" t="s">
        <v>90</v>
      </c>
      <c r="H113" s="32" t="s">
        <v>182</v>
      </c>
      <c r="I113" s="32" t="s">
        <v>183</v>
      </c>
      <c r="J113" s="32" t="s">
        <v>94</v>
      </c>
      <c r="K113" s="32" t="s">
        <v>184</v>
      </c>
      <c r="L113" s="32" t="s">
        <v>185</v>
      </c>
      <c r="M113" s="10" t="s">
        <v>194</v>
      </c>
      <c r="N113" s="10" t="s">
        <v>195</v>
      </c>
      <c r="O113" s="10" t="s">
        <v>196</v>
      </c>
      <c r="P113" s="10" t="s">
        <v>91</v>
      </c>
      <c r="Q113" s="10" t="s">
        <v>187</v>
      </c>
      <c r="R113" s="10" t="s">
        <v>188</v>
      </c>
      <c r="S113" s="10" t="s">
        <v>92</v>
      </c>
      <c r="T113" s="32" t="s">
        <v>121</v>
      </c>
      <c r="U113" s="32" t="s">
        <v>189</v>
      </c>
      <c r="V113" s="32" t="s">
        <v>190</v>
      </c>
      <c r="W113" s="39"/>
    </row>
    <row r="114" spans="1:23" x14ac:dyDescent="0.3">
      <c r="A114" s="20" t="s">
        <v>65</v>
      </c>
      <c r="B114" s="21">
        <v>1</v>
      </c>
      <c r="C114" s="22">
        <v>44200</v>
      </c>
      <c r="D114" s="84">
        <v>389</v>
      </c>
      <c r="E114" s="2">
        <v>314</v>
      </c>
      <c r="F114" s="2">
        <f>IFERROR(weekly_deaths_location_cause_and_excess_deaths_care_homes[[#This Row],[All causes]]-weekly_deaths_location_cause_and_excess_deaths_care_homes[[#This Row],[All causes five year average]],"")</f>
        <v>75</v>
      </c>
      <c r="G114" s="2">
        <v>68</v>
      </c>
      <c r="H114" s="2">
        <v>71</v>
      </c>
      <c r="I114" s="2">
        <f>IFERROR(weekly_deaths_location_cause_and_excess_deaths_care_homes[[#This Row],[Cancer deaths]]-weekly_deaths_location_cause_and_excess_deaths_care_homes[[#This Row],[Cancer five year average]],"")</f>
        <v>-3</v>
      </c>
      <c r="J114" s="2">
        <v>82</v>
      </c>
      <c r="K114" s="2">
        <v>102</v>
      </c>
      <c r="L114" s="2">
        <f>IFERROR(weekly_deaths_location_cause_and_excess_deaths_care_homes[[#This Row],[Dementia / Alzhemier''s deaths]]-weekly_deaths_location_cause_and_excess_deaths_care_homes[[#This Row],[Dementia / Alzheimer''s five year average]],"")</f>
        <v>-20</v>
      </c>
      <c r="M114" s="31">
        <v>72</v>
      </c>
      <c r="N114" s="31">
        <v>63</v>
      </c>
      <c r="O114" s="31">
        <f>IFERROR(weekly_deaths_location_cause_and_excess_deaths_care_homes[[#This Row],[Circulatory deaths]]-weekly_deaths_location_cause_and_excess_deaths_care_homes[[#This Row],[Circulatory five year average]],"")</f>
        <v>9</v>
      </c>
      <c r="P114" s="72">
        <v>22</v>
      </c>
      <c r="Q114" s="72">
        <v>35</v>
      </c>
      <c r="R114" s="72">
        <f>IFERROR(weekly_deaths_location_cause_and_excess_deaths_care_homes[[#This Row],[Respiratory deaths]]-weekly_deaths_location_cause_and_excess_deaths_care_homes[[#This Row],[Respiratory five year average]],"")</f>
        <v>-13</v>
      </c>
      <c r="S114" s="72">
        <v>105</v>
      </c>
      <c r="T114" s="78">
        <v>40</v>
      </c>
      <c r="U114" s="78">
        <v>43</v>
      </c>
      <c r="V114" s="72">
        <f>IFERROR(weekly_deaths_location_cause_and_excess_deaths_care_homes[[#This Row],[Other causes]]-weekly_deaths_location_cause_and_excess_deaths_care_homes[[#This Row],[Other causes five year average]],"")</f>
        <v>-3</v>
      </c>
    </row>
    <row r="115" spans="1:23" x14ac:dyDescent="0.3">
      <c r="A115" s="20" t="s">
        <v>65</v>
      </c>
      <c r="B115" s="21">
        <v>2</v>
      </c>
      <c r="C115" s="22">
        <v>44207</v>
      </c>
      <c r="D115" s="84">
        <v>306</v>
      </c>
      <c r="E115" s="2">
        <v>367</v>
      </c>
      <c r="F115" s="2">
        <f>IFERROR(weekly_deaths_location_cause_and_excess_deaths_care_homes[[#This Row],[All causes]]-weekly_deaths_location_cause_and_excess_deaths_care_homes[[#This Row],[All causes five year average]],"")</f>
        <v>-61</v>
      </c>
      <c r="G115" s="2">
        <v>37</v>
      </c>
      <c r="H115" s="2">
        <v>79</v>
      </c>
      <c r="I115" s="2">
        <f>IFERROR(weekly_deaths_location_cause_and_excess_deaths_care_homes[[#This Row],[Cancer deaths]]-weekly_deaths_location_cause_and_excess_deaths_care_homes[[#This Row],[Cancer five year average]],"")</f>
        <v>-42</v>
      </c>
      <c r="J115" s="2">
        <v>77</v>
      </c>
      <c r="K115" s="2">
        <v>119</v>
      </c>
      <c r="L115" s="2">
        <f>IFERROR(weekly_deaths_location_cause_and_excess_deaths_care_homes[[#This Row],[Dementia / Alzhemier''s deaths]]-weekly_deaths_location_cause_and_excess_deaths_care_homes[[#This Row],[Dementia / Alzheimer''s five year average]],"")</f>
        <v>-42</v>
      </c>
      <c r="M115" s="31">
        <v>50</v>
      </c>
      <c r="N115" s="31">
        <v>72</v>
      </c>
      <c r="O115" s="31">
        <f>IFERROR(weekly_deaths_location_cause_and_excess_deaths_care_homes[[#This Row],[Circulatory deaths]]-weekly_deaths_location_cause_and_excess_deaths_care_homes[[#This Row],[Circulatory five year average]],"")</f>
        <v>-22</v>
      </c>
      <c r="P115" s="72">
        <v>12</v>
      </c>
      <c r="Q115" s="72">
        <v>49</v>
      </c>
      <c r="R115" s="72">
        <f>IFERROR(weekly_deaths_location_cause_and_excess_deaths_care_homes[[#This Row],[Respiratory deaths]]-weekly_deaths_location_cause_and_excess_deaths_care_homes[[#This Row],[Respiratory five year average]],"")</f>
        <v>-37</v>
      </c>
      <c r="S115" s="72">
        <v>94</v>
      </c>
      <c r="T115" s="78">
        <v>36</v>
      </c>
      <c r="U115" s="78">
        <v>47</v>
      </c>
      <c r="V115" s="72">
        <f>IFERROR(weekly_deaths_location_cause_and_excess_deaths_care_homes[[#This Row],[Other causes]]-weekly_deaths_location_cause_and_excess_deaths_care_homes[[#This Row],[Other causes five year average]],"")</f>
        <v>-11</v>
      </c>
    </row>
    <row r="116" spans="1:23" x14ac:dyDescent="0.3">
      <c r="A116" s="20" t="s">
        <v>65</v>
      </c>
      <c r="B116" s="21">
        <v>3</v>
      </c>
      <c r="C116" s="22">
        <v>44214</v>
      </c>
      <c r="D116" s="84">
        <v>319</v>
      </c>
      <c r="E116" s="2">
        <v>350</v>
      </c>
      <c r="F116" s="2">
        <f>IFERROR(weekly_deaths_location_cause_and_excess_deaths_care_homes[[#This Row],[All causes]]-weekly_deaths_location_cause_and_excess_deaths_care_homes[[#This Row],[All causes five year average]],"")</f>
        <v>-31</v>
      </c>
      <c r="G116" s="2">
        <v>47</v>
      </c>
      <c r="H116" s="2">
        <v>72</v>
      </c>
      <c r="I116" s="2">
        <f>IFERROR(weekly_deaths_location_cause_and_excess_deaths_care_homes[[#This Row],[Cancer deaths]]-weekly_deaths_location_cause_and_excess_deaths_care_homes[[#This Row],[Cancer five year average]],"")</f>
        <v>-25</v>
      </c>
      <c r="J116" s="2">
        <v>73</v>
      </c>
      <c r="K116" s="2">
        <v>116</v>
      </c>
      <c r="L116" s="2">
        <f>IFERROR(weekly_deaths_location_cause_and_excess_deaths_care_homes[[#This Row],[Dementia / Alzhemier''s deaths]]-weekly_deaths_location_cause_and_excess_deaths_care_homes[[#This Row],[Dementia / Alzheimer''s five year average]],"")</f>
        <v>-43</v>
      </c>
      <c r="M116" s="31">
        <v>49</v>
      </c>
      <c r="N116" s="31">
        <v>70</v>
      </c>
      <c r="O116" s="31">
        <f>IFERROR(weekly_deaths_location_cause_and_excess_deaths_care_homes[[#This Row],[Circulatory deaths]]-weekly_deaths_location_cause_and_excess_deaths_care_homes[[#This Row],[Circulatory five year average]],"")</f>
        <v>-21</v>
      </c>
      <c r="P116" s="72">
        <v>12</v>
      </c>
      <c r="Q116" s="72">
        <v>44</v>
      </c>
      <c r="R116" s="72">
        <f>IFERROR(weekly_deaths_location_cause_and_excess_deaths_care_homes[[#This Row],[Respiratory deaths]]-weekly_deaths_location_cause_and_excess_deaths_care_homes[[#This Row],[Respiratory five year average]],"")</f>
        <v>-32</v>
      </c>
      <c r="S116" s="72">
        <v>102</v>
      </c>
      <c r="T116" s="78">
        <v>36</v>
      </c>
      <c r="U116" s="78">
        <v>48</v>
      </c>
      <c r="V116" s="72">
        <f>IFERROR(weekly_deaths_location_cause_and_excess_deaths_care_homes[[#This Row],[Other causes]]-weekly_deaths_location_cause_and_excess_deaths_care_homes[[#This Row],[Other causes five year average]],"")</f>
        <v>-12</v>
      </c>
    </row>
    <row r="117" spans="1:23" x14ac:dyDescent="0.3">
      <c r="A117" s="20" t="s">
        <v>65</v>
      </c>
      <c r="B117" s="21">
        <v>4</v>
      </c>
      <c r="C117" s="22">
        <v>44221</v>
      </c>
      <c r="D117" s="84">
        <v>316</v>
      </c>
      <c r="E117" s="2">
        <v>323</v>
      </c>
      <c r="F117" s="2">
        <f>IFERROR(weekly_deaths_location_cause_and_excess_deaths_care_homes[[#This Row],[All causes]]-weekly_deaths_location_cause_and_excess_deaths_care_homes[[#This Row],[All causes five year average]],"")</f>
        <v>-7</v>
      </c>
      <c r="G117" s="2">
        <v>53</v>
      </c>
      <c r="H117" s="2">
        <v>70</v>
      </c>
      <c r="I117" s="2">
        <f>IFERROR(weekly_deaths_location_cause_and_excess_deaths_care_homes[[#This Row],[Cancer deaths]]-weekly_deaths_location_cause_and_excess_deaths_care_homes[[#This Row],[Cancer five year average]],"")</f>
        <v>-17</v>
      </c>
      <c r="J117" s="2">
        <v>75</v>
      </c>
      <c r="K117" s="2">
        <v>104</v>
      </c>
      <c r="L117" s="2">
        <f>IFERROR(weekly_deaths_location_cause_and_excess_deaths_care_homes[[#This Row],[Dementia / Alzhemier''s deaths]]-weekly_deaths_location_cause_and_excess_deaths_care_homes[[#This Row],[Dementia / Alzheimer''s five year average]],"")</f>
        <v>-29</v>
      </c>
      <c r="M117" s="31">
        <v>39</v>
      </c>
      <c r="N117" s="31">
        <v>63</v>
      </c>
      <c r="O117" s="31">
        <f>IFERROR(weekly_deaths_location_cause_and_excess_deaths_care_homes[[#This Row],[Circulatory deaths]]-weekly_deaths_location_cause_and_excess_deaths_care_homes[[#This Row],[Circulatory five year average]],"")</f>
        <v>-24</v>
      </c>
      <c r="P117" s="72">
        <v>14</v>
      </c>
      <c r="Q117" s="72">
        <v>41</v>
      </c>
      <c r="R117" s="72">
        <f>IFERROR(weekly_deaths_location_cause_and_excess_deaths_care_homes[[#This Row],[Respiratory deaths]]-weekly_deaths_location_cause_and_excess_deaths_care_homes[[#This Row],[Respiratory five year average]],"")</f>
        <v>-27</v>
      </c>
      <c r="S117" s="72">
        <v>89</v>
      </c>
      <c r="T117" s="78">
        <v>46</v>
      </c>
      <c r="U117" s="78">
        <v>45</v>
      </c>
      <c r="V117" s="72">
        <f>IFERROR(weekly_deaths_location_cause_and_excess_deaths_care_homes[[#This Row],[Other causes]]-weekly_deaths_location_cause_and_excess_deaths_care_homes[[#This Row],[Other causes five year average]],"")</f>
        <v>1</v>
      </c>
    </row>
    <row r="118" spans="1:23" x14ac:dyDescent="0.3">
      <c r="A118" s="20" t="s">
        <v>65</v>
      </c>
      <c r="B118" s="21">
        <v>5</v>
      </c>
      <c r="C118" s="22">
        <v>44228</v>
      </c>
      <c r="D118" s="84">
        <v>294</v>
      </c>
      <c r="E118" s="2">
        <v>319</v>
      </c>
      <c r="F118" s="2">
        <f>IFERROR(weekly_deaths_location_cause_and_excess_deaths_care_homes[[#This Row],[All causes]]-weekly_deaths_location_cause_and_excess_deaths_care_homes[[#This Row],[All causes five year average]],"")</f>
        <v>-25</v>
      </c>
      <c r="G118" s="2">
        <v>57</v>
      </c>
      <c r="H118" s="2">
        <v>75</v>
      </c>
      <c r="I118" s="2">
        <f>IFERROR(weekly_deaths_location_cause_and_excess_deaths_care_homes[[#This Row],[Cancer deaths]]-weekly_deaths_location_cause_and_excess_deaths_care_homes[[#This Row],[Cancer five year average]],"")</f>
        <v>-18</v>
      </c>
      <c r="J118" s="2">
        <v>67</v>
      </c>
      <c r="K118" s="2">
        <v>108</v>
      </c>
      <c r="L118" s="2">
        <f>IFERROR(weekly_deaths_location_cause_and_excess_deaths_care_homes[[#This Row],[Dementia / Alzhemier''s deaths]]-weekly_deaths_location_cause_and_excess_deaths_care_homes[[#This Row],[Dementia / Alzheimer''s five year average]],"")</f>
        <v>-41</v>
      </c>
      <c r="M118" s="31">
        <v>49</v>
      </c>
      <c r="N118" s="31">
        <v>58</v>
      </c>
      <c r="O118" s="31">
        <f>IFERROR(weekly_deaths_location_cause_and_excess_deaths_care_homes[[#This Row],[Circulatory deaths]]-weekly_deaths_location_cause_and_excess_deaths_care_homes[[#This Row],[Circulatory five year average]],"")</f>
        <v>-9</v>
      </c>
      <c r="P118" s="72">
        <v>9</v>
      </c>
      <c r="Q118" s="72">
        <v>36</v>
      </c>
      <c r="R118" s="72">
        <f>IFERROR(weekly_deaths_location_cause_and_excess_deaths_care_homes[[#This Row],[Respiratory deaths]]-weekly_deaths_location_cause_and_excess_deaths_care_homes[[#This Row],[Respiratory five year average]],"")</f>
        <v>-27</v>
      </c>
      <c r="S118" s="72">
        <v>65</v>
      </c>
      <c r="T118" s="78">
        <v>47</v>
      </c>
      <c r="U118" s="78">
        <v>42</v>
      </c>
      <c r="V118" s="72">
        <f>IFERROR(weekly_deaths_location_cause_and_excess_deaths_care_homes[[#This Row],[Other causes]]-weekly_deaths_location_cause_and_excess_deaths_care_homes[[#This Row],[Other causes five year average]],"")</f>
        <v>5</v>
      </c>
    </row>
    <row r="119" spans="1:23" x14ac:dyDescent="0.3">
      <c r="A119" s="20" t="s">
        <v>65</v>
      </c>
      <c r="B119" s="21">
        <v>6</v>
      </c>
      <c r="C119" s="22">
        <v>44235</v>
      </c>
      <c r="D119" s="84">
        <v>233</v>
      </c>
      <c r="E119" s="2">
        <v>295</v>
      </c>
      <c r="F119" s="2">
        <f>IFERROR(weekly_deaths_location_cause_and_excess_deaths_care_homes[[#This Row],[All causes]]-weekly_deaths_location_cause_and_excess_deaths_care_homes[[#This Row],[All causes five year average]],"")</f>
        <v>-62</v>
      </c>
      <c r="G119" s="2">
        <v>48</v>
      </c>
      <c r="H119" s="2">
        <v>70</v>
      </c>
      <c r="I119" s="2">
        <f>IFERROR(weekly_deaths_location_cause_and_excess_deaths_care_homes[[#This Row],[Cancer deaths]]-weekly_deaths_location_cause_and_excess_deaths_care_homes[[#This Row],[Cancer five year average]],"")</f>
        <v>-22</v>
      </c>
      <c r="J119" s="2">
        <v>69</v>
      </c>
      <c r="K119" s="2">
        <v>102</v>
      </c>
      <c r="L119" s="2">
        <f>IFERROR(weekly_deaths_location_cause_and_excess_deaths_care_homes[[#This Row],[Dementia / Alzhemier''s deaths]]-weekly_deaths_location_cause_and_excess_deaths_care_homes[[#This Row],[Dementia / Alzheimer''s five year average]],"")</f>
        <v>-33</v>
      </c>
      <c r="M119" s="31">
        <v>39</v>
      </c>
      <c r="N119" s="31">
        <v>51</v>
      </c>
      <c r="O119" s="31">
        <f>IFERROR(weekly_deaths_location_cause_and_excess_deaths_care_homes[[#This Row],[Circulatory deaths]]-weekly_deaths_location_cause_and_excess_deaths_care_homes[[#This Row],[Circulatory five year average]],"")</f>
        <v>-12</v>
      </c>
      <c r="P119" s="72">
        <v>11</v>
      </c>
      <c r="Q119" s="72">
        <v>36</v>
      </c>
      <c r="R119" s="72">
        <f>IFERROR(weekly_deaths_location_cause_and_excess_deaths_care_homes[[#This Row],[Respiratory deaths]]-weekly_deaths_location_cause_and_excess_deaths_care_homes[[#This Row],[Respiratory five year average]],"")</f>
        <v>-25</v>
      </c>
      <c r="S119" s="72">
        <v>31</v>
      </c>
      <c r="T119" s="78">
        <v>35</v>
      </c>
      <c r="U119" s="78">
        <v>37</v>
      </c>
      <c r="V119" s="72">
        <f>IFERROR(weekly_deaths_location_cause_and_excess_deaths_care_homes[[#This Row],[Other causes]]-weekly_deaths_location_cause_and_excess_deaths_care_homes[[#This Row],[Other causes five year average]],"")</f>
        <v>-2</v>
      </c>
    </row>
    <row r="120" spans="1:23" x14ac:dyDescent="0.3">
      <c r="A120" s="20" t="s">
        <v>65</v>
      </c>
      <c r="B120" s="21">
        <v>7</v>
      </c>
      <c r="C120" s="22">
        <v>44242</v>
      </c>
      <c r="D120" s="84">
        <v>243</v>
      </c>
      <c r="E120" s="2">
        <v>291</v>
      </c>
      <c r="F120" s="2">
        <f>IFERROR(weekly_deaths_location_cause_and_excess_deaths_care_homes[[#This Row],[All causes]]-weekly_deaths_location_cause_and_excess_deaths_care_homes[[#This Row],[All causes five year average]],"")</f>
        <v>-48</v>
      </c>
      <c r="G120" s="2">
        <v>41</v>
      </c>
      <c r="H120" s="2">
        <v>67</v>
      </c>
      <c r="I120" s="2">
        <f>IFERROR(weekly_deaths_location_cause_and_excess_deaths_care_homes[[#This Row],[Cancer deaths]]-weekly_deaths_location_cause_and_excess_deaths_care_homes[[#This Row],[Cancer five year average]],"")</f>
        <v>-26</v>
      </c>
      <c r="J120" s="2">
        <v>82</v>
      </c>
      <c r="K120" s="2">
        <v>95</v>
      </c>
      <c r="L120" s="2">
        <f>IFERROR(weekly_deaths_location_cause_and_excess_deaths_care_homes[[#This Row],[Dementia / Alzhemier''s deaths]]-weekly_deaths_location_cause_and_excess_deaths_care_homes[[#This Row],[Dementia / Alzheimer''s five year average]],"")</f>
        <v>-13</v>
      </c>
      <c r="M120" s="31">
        <v>45</v>
      </c>
      <c r="N120" s="31">
        <v>55</v>
      </c>
      <c r="O120" s="31">
        <f>IFERROR(weekly_deaths_location_cause_and_excess_deaths_care_homes[[#This Row],[Circulatory deaths]]-weekly_deaths_location_cause_and_excess_deaths_care_homes[[#This Row],[Circulatory five year average]],"")</f>
        <v>-10</v>
      </c>
      <c r="P120" s="72">
        <v>8</v>
      </c>
      <c r="Q120" s="72">
        <v>32</v>
      </c>
      <c r="R120" s="72">
        <f>IFERROR(weekly_deaths_location_cause_and_excess_deaths_care_homes[[#This Row],[Respiratory deaths]]-weekly_deaths_location_cause_and_excess_deaths_care_homes[[#This Row],[Respiratory five year average]],"")</f>
        <v>-24</v>
      </c>
      <c r="S120" s="72">
        <v>27</v>
      </c>
      <c r="T120" s="78">
        <v>40</v>
      </c>
      <c r="U120" s="78">
        <v>41</v>
      </c>
      <c r="V120" s="72">
        <f>IFERROR(weekly_deaths_location_cause_and_excess_deaths_care_homes[[#This Row],[Other causes]]-weekly_deaths_location_cause_and_excess_deaths_care_homes[[#This Row],[Other causes five year average]],"")</f>
        <v>-1</v>
      </c>
    </row>
    <row r="121" spans="1:23" x14ac:dyDescent="0.3">
      <c r="A121" s="20" t="s">
        <v>65</v>
      </c>
      <c r="B121" s="21">
        <v>8</v>
      </c>
      <c r="C121" s="22">
        <v>44249</v>
      </c>
      <c r="D121" s="84">
        <v>238</v>
      </c>
      <c r="E121" s="2">
        <v>302</v>
      </c>
      <c r="F121" s="2">
        <f>IFERROR(weekly_deaths_location_cause_and_excess_deaths_care_homes[[#This Row],[All causes]]-weekly_deaths_location_cause_and_excess_deaths_care_homes[[#This Row],[All causes five year average]],"")</f>
        <v>-64</v>
      </c>
      <c r="G121" s="2">
        <v>59</v>
      </c>
      <c r="H121" s="2">
        <v>72</v>
      </c>
      <c r="I121" s="2">
        <f>IFERROR(weekly_deaths_location_cause_and_excess_deaths_care_homes[[#This Row],[Cancer deaths]]-weekly_deaths_location_cause_and_excess_deaths_care_homes[[#This Row],[Cancer five year average]],"")</f>
        <v>-13</v>
      </c>
      <c r="J121" s="2">
        <v>80</v>
      </c>
      <c r="K121" s="2">
        <v>92</v>
      </c>
      <c r="L121" s="2">
        <f>IFERROR(weekly_deaths_location_cause_and_excess_deaths_care_homes[[#This Row],[Dementia / Alzhemier''s deaths]]-weekly_deaths_location_cause_and_excess_deaths_care_homes[[#This Row],[Dementia / Alzheimer''s five year average]],"")</f>
        <v>-12</v>
      </c>
      <c r="M121" s="31">
        <v>38</v>
      </c>
      <c r="N121" s="31">
        <v>62</v>
      </c>
      <c r="O121" s="31">
        <f>IFERROR(weekly_deaths_location_cause_and_excess_deaths_care_homes[[#This Row],[Circulatory deaths]]-weekly_deaths_location_cause_and_excess_deaths_care_homes[[#This Row],[Circulatory five year average]],"")</f>
        <v>-24</v>
      </c>
      <c r="P121" s="72">
        <v>18</v>
      </c>
      <c r="Q121" s="72">
        <v>34</v>
      </c>
      <c r="R121" s="72">
        <f>IFERROR(weekly_deaths_location_cause_and_excess_deaths_care_homes[[#This Row],[Respiratory deaths]]-weekly_deaths_location_cause_and_excess_deaths_care_homes[[#This Row],[Respiratory five year average]],"")</f>
        <v>-16</v>
      </c>
      <c r="S121" s="72">
        <v>17</v>
      </c>
      <c r="T121" s="78">
        <v>26</v>
      </c>
      <c r="U121" s="78">
        <v>42</v>
      </c>
      <c r="V121" s="72">
        <f>IFERROR(weekly_deaths_location_cause_and_excess_deaths_care_homes[[#This Row],[Other causes]]-weekly_deaths_location_cause_and_excess_deaths_care_homes[[#This Row],[Other causes five year average]],"")</f>
        <v>-16</v>
      </c>
    </row>
    <row r="122" spans="1:23" x14ac:dyDescent="0.3">
      <c r="A122" s="20" t="s">
        <v>65</v>
      </c>
      <c r="B122" s="21">
        <v>9</v>
      </c>
      <c r="C122" s="22">
        <v>44256</v>
      </c>
      <c r="D122" s="84">
        <v>207</v>
      </c>
      <c r="E122" s="2">
        <v>273</v>
      </c>
      <c r="F122" s="2">
        <f>IFERROR(weekly_deaths_location_cause_and_excess_deaths_care_homes[[#This Row],[All causes]]-weekly_deaths_location_cause_and_excess_deaths_care_homes[[#This Row],[All causes five year average]],"")</f>
        <v>-66</v>
      </c>
      <c r="G122" s="2">
        <v>35</v>
      </c>
      <c r="H122" s="2">
        <v>64</v>
      </c>
      <c r="I122" s="2">
        <f>IFERROR(weekly_deaths_location_cause_and_excess_deaths_care_homes[[#This Row],[Cancer deaths]]-weekly_deaths_location_cause_and_excess_deaths_care_homes[[#This Row],[Cancer five year average]],"")</f>
        <v>-29</v>
      </c>
      <c r="J122" s="2">
        <v>65</v>
      </c>
      <c r="K122" s="2">
        <v>93</v>
      </c>
      <c r="L122" s="2">
        <f>IFERROR(weekly_deaths_location_cause_and_excess_deaths_care_homes[[#This Row],[Dementia / Alzhemier''s deaths]]-weekly_deaths_location_cause_and_excess_deaths_care_homes[[#This Row],[Dementia / Alzheimer''s five year average]],"")</f>
        <v>-28</v>
      </c>
      <c r="M122" s="31">
        <v>37</v>
      </c>
      <c r="N122" s="31">
        <v>48</v>
      </c>
      <c r="O122" s="31">
        <f>IFERROR(weekly_deaths_location_cause_and_excess_deaths_care_homes[[#This Row],[Circulatory deaths]]-weekly_deaths_location_cause_and_excess_deaths_care_homes[[#This Row],[Circulatory five year average]],"")</f>
        <v>-11</v>
      </c>
      <c r="P122" s="72">
        <v>13</v>
      </c>
      <c r="Q122" s="72">
        <v>30</v>
      </c>
      <c r="R122" s="72">
        <f>IFERROR(weekly_deaths_location_cause_and_excess_deaths_care_homes[[#This Row],[Respiratory deaths]]-weekly_deaths_location_cause_and_excess_deaths_care_homes[[#This Row],[Respiratory five year average]],"")</f>
        <v>-17</v>
      </c>
      <c r="S122" s="72">
        <v>12</v>
      </c>
      <c r="T122" s="78">
        <v>45</v>
      </c>
      <c r="U122" s="78">
        <v>38</v>
      </c>
      <c r="V122" s="72">
        <f>IFERROR(weekly_deaths_location_cause_and_excess_deaths_care_homes[[#This Row],[Other causes]]-weekly_deaths_location_cause_and_excess_deaths_care_homes[[#This Row],[Other causes five year average]],"")</f>
        <v>7</v>
      </c>
    </row>
    <row r="123" spans="1:23" x14ac:dyDescent="0.3">
      <c r="A123" s="20" t="s">
        <v>65</v>
      </c>
      <c r="B123" s="21">
        <v>10</v>
      </c>
      <c r="C123" s="22">
        <v>44263</v>
      </c>
      <c r="D123" s="84">
        <v>207</v>
      </c>
      <c r="E123" s="2">
        <v>295</v>
      </c>
      <c r="F123" s="2">
        <f>IFERROR(weekly_deaths_location_cause_and_excess_deaths_care_homes[[#This Row],[All causes]]-weekly_deaths_location_cause_and_excess_deaths_care_homes[[#This Row],[All causes five year average]],"")</f>
        <v>-88</v>
      </c>
      <c r="G123" s="2">
        <v>38</v>
      </c>
      <c r="H123" s="2">
        <v>69</v>
      </c>
      <c r="I123" s="2">
        <f>IFERROR(weekly_deaths_location_cause_and_excess_deaths_care_homes[[#This Row],[Cancer deaths]]-weekly_deaths_location_cause_and_excess_deaths_care_homes[[#This Row],[Cancer five year average]],"")</f>
        <v>-31</v>
      </c>
      <c r="J123" s="2">
        <v>81</v>
      </c>
      <c r="K123" s="2">
        <v>89</v>
      </c>
      <c r="L123" s="2">
        <f>IFERROR(weekly_deaths_location_cause_and_excess_deaths_care_homes[[#This Row],[Dementia / Alzhemier''s deaths]]-weekly_deaths_location_cause_and_excess_deaths_care_homes[[#This Row],[Dementia / Alzheimer''s five year average]],"")</f>
        <v>-8</v>
      </c>
      <c r="M123" s="31">
        <v>37</v>
      </c>
      <c r="N123" s="31">
        <v>64</v>
      </c>
      <c r="O123" s="31">
        <f>IFERROR(weekly_deaths_location_cause_and_excess_deaths_care_homes[[#This Row],[Circulatory deaths]]-weekly_deaths_location_cause_and_excess_deaths_care_homes[[#This Row],[Circulatory five year average]],"")</f>
        <v>-27</v>
      </c>
      <c r="P123" s="72">
        <v>11</v>
      </c>
      <c r="Q123" s="72">
        <v>28</v>
      </c>
      <c r="R123" s="72">
        <f>IFERROR(weekly_deaths_location_cause_and_excess_deaths_care_homes[[#This Row],[Respiratory deaths]]-weekly_deaths_location_cause_and_excess_deaths_care_homes[[#This Row],[Respiratory five year average]],"")</f>
        <v>-17</v>
      </c>
      <c r="S123" s="72">
        <v>10</v>
      </c>
      <c r="T123" s="78">
        <v>30</v>
      </c>
      <c r="U123" s="78">
        <v>45</v>
      </c>
      <c r="V123" s="72">
        <f>IFERROR(weekly_deaths_location_cause_and_excess_deaths_care_homes[[#This Row],[Other causes]]-weekly_deaths_location_cause_and_excess_deaths_care_homes[[#This Row],[Other causes five year average]],"")</f>
        <v>-15</v>
      </c>
    </row>
    <row r="124" spans="1:23" x14ac:dyDescent="0.3">
      <c r="A124" s="20" t="s">
        <v>65</v>
      </c>
      <c r="B124" s="21">
        <v>11</v>
      </c>
      <c r="C124" s="22">
        <v>44270</v>
      </c>
      <c r="D124" s="84">
        <v>198</v>
      </c>
      <c r="E124" s="2">
        <v>281</v>
      </c>
      <c r="F124" s="2">
        <f>IFERROR(weekly_deaths_location_cause_and_excess_deaths_care_homes[[#This Row],[All causes]]-weekly_deaths_location_cause_and_excess_deaths_care_homes[[#This Row],[All causes five year average]],"")</f>
        <v>-83</v>
      </c>
      <c r="G124" s="2">
        <v>50</v>
      </c>
      <c r="H124" s="2">
        <v>70</v>
      </c>
      <c r="I124" s="2">
        <f>IFERROR(weekly_deaths_location_cause_and_excess_deaths_care_homes[[#This Row],[Cancer deaths]]-weekly_deaths_location_cause_and_excess_deaths_care_homes[[#This Row],[Cancer five year average]],"")</f>
        <v>-20</v>
      </c>
      <c r="J124" s="2">
        <v>60</v>
      </c>
      <c r="K124" s="2">
        <v>85</v>
      </c>
      <c r="L124" s="2">
        <f>IFERROR(weekly_deaths_location_cause_and_excess_deaths_care_homes[[#This Row],[Dementia / Alzhemier''s deaths]]-weekly_deaths_location_cause_and_excess_deaths_care_homes[[#This Row],[Dementia / Alzheimer''s five year average]],"")</f>
        <v>-25</v>
      </c>
      <c r="M124" s="31">
        <v>47</v>
      </c>
      <c r="N124" s="31">
        <v>61</v>
      </c>
      <c r="O124" s="31">
        <f>IFERROR(weekly_deaths_location_cause_and_excess_deaths_care_homes[[#This Row],[Circulatory deaths]]-weekly_deaths_location_cause_and_excess_deaths_care_homes[[#This Row],[Circulatory five year average]],"")</f>
        <v>-14</v>
      </c>
      <c r="P124" s="72">
        <v>7</v>
      </c>
      <c r="Q124" s="72">
        <v>26</v>
      </c>
      <c r="R124" s="72">
        <f>IFERROR(weekly_deaths_location_cause_and_excess_deaths_care_homes[[#This Row],[Respiratory deaths]]-weekly_deaths_location_cause_and_excess_deaths_care_homes[[#This Row],[Respiratory five year average]],"")</f>
        <v>-19</v>
      </c>
      <c r="S124" s="72">
        <v>2</v>
      </c>
      <c r="T124" s="78">
        <v>32</v>
      </c>
      <c r="U124" s="78">
        <v>39</v>
      </c>
      <c r="V124" s="72">
        <f>IFERROR(weekly_deaths_location_cause_and_excess_deaths_care_homes[[#This Row],[Other causes]]-weekly_deaths_location_cause_and_excess_deaths_care_homes[[#This Row],[Other causes five year average]],"")</f>
        <v>-7</v>
      </c>
    </row>
    <row r="125" spans="1:23" x14ac:dyDescent="0.3">
      <c r="A125" s="20" t="s">
        <v>65</v>
      </c>
      <c r="B125" s="21">
        <v>12</v>
      </c>
      <c r="C125" s="22">
        <v>44277</v>
      </c>
      <c r="D125" s="84">
        <v>191</v>
      </c>
      <c r="E125" s="2">
        <v>265</v>
      </c>
      <c r="F125" s="2">
        <f>IFERROR(weekly_deaths_location_cause_and_excess_deaths_care_homes[[#This Row],[All causes]]-weekly_deaths_location_cause_and_excess_deaths_care_homes[[#This Row],[All causes five year average]],"")</f>
        <v>-74</v>
      </c>
      <c r="G125" s="2">
        <v>51</v>
      </c>
      <c r="H125" s="2">
        <v>69</v>
      </c>
      <c r="I125" s="2">
        <f>IFERROR(weekly_deaths_location_cause_and_excess_deaths_care_homes[[#This Row],[Cancer deaths]]-weekly_deaths_location_cause_and_excess_deaths_care_homes[[#This Row],[Cancer five year average]],"")</f>
        <v>-18</v>
      </c>
      <c r="J125" s="2">
        <v>70</v>
      </c>
      <c r="K125" s="2">
        <v>83</v>
      </c>
      <c r="L125" s="2">
        <f>IFERROR(weekly_deaths_location_cause_and_excess_deaths_care_homes[[#This Row],[Dementia / Alzhemier''s deaths]]-weekly_deaths_location_cause_and_excess_deaths_care_homes[[#This Row],[Dementia / Alzheimer''s five year average]],"")</f>
        <v>-13</v>
      </c>
      <c r="M125" s="31">
        <v>33</v>
      </c>
      <c r="N125" s="31">
        <v>53</v>
      </c>
      <c r="O125" s="31">
        <f>IFERROR(weekly_deaths_location_cause_and_excess_deaths_care_homes[[#This Row],[Circulatory deaths]]-weekly_deaths_location_cause_and_excess_deaths_care_homes[[#This Row],[Circulatory five year average]],"")</f>
        <v>-20</v>
      </c>
      <c r="P125" s="72">
        <v>9</v>
      </c>
      <c r="Q125" s="72">
        <v>25</v>
      </c>
      <c r="R125" s="72">
        <f>IFERROR(weekly_deaths_location_cause_and_excess_deaths_care_homes[[#This Row],[Respiratory deaths]]-weekly_deaths_location_cause_and_excess_deaths_care_homes[[#This Row],[Respiratory five year average]],"")</f>
        <v>-16</v>
      </c>
      <c r="S125" s="72">
        <v>4</v>
      </c>
      <c r="T125" s="78">
        <v>24</v>
      </c>
      <c r="U125" s="78">
        <v>35</v>
      </c>
      <c r="V125" s="72">
        <f>IFERROR(weekly_deaths_location_cause_and_excess_deaths_care_homes[[#This Row],[Other causes]]-weekly_deaths_location_cause_and_excess_deaths_care_homes[[#This Row],[Other causes five year average]],"")</f>
        <v>-11</v>
      </c>
    </row>
    <row r="126" spans="1:23" x14ac:dyDescent="0.3">
      <c r="A126" s="20" t="s">
        <v>65</v>
      </c>
      <c r="B126" s="21">
        <v>13</v>
      </c>
      <c r="C126" s="22">
        <v>44284</v>
      </c>
      <c r="D126" s="84">
        <v>193</v>
      </c>
      <c r="E126" s="2">
        <v>258</v>
      </c>
      <c r="F126" s="2">
        <f>IFERROR(weekly_deaths_location_cause_and_excess_deaths_care_homes[[#This Row],[All causes]]-weekly_deaths_location_cause_and_excess_deaths_care_homes[[#This Row],[All causes five year average]],"")</f>
        <v>-65</v>
      </c>
      <c r="G126" s="2">
        <v>43</v>
      </c>
      <c r="H126" s="2">
        <v>66</v>
      </c>
      <c r="I126" s="2">
        <f>IFERROR(weekly_deaths_location_cause_and_excess_deaths_care_homes[[#This Row],[Cancer deaths]]-weekly_deaths_location_cause_and_excess_deaths_care_homes[[#This Row],[Cancer five year average]],"")</f>
        <v>-23</v>
      </c>
      <c r="J126" s="2">
        <v>73</v>
      </c>
      <c r="K126" s="2">
        <v>83</v>
      </c>
      <c r="L126" s="2">
        <f>IFERROR(weekly_deaths_location_cause_and_excess_deaths_care_homes[[#This Row],[Dementia / Alzhemier''s deaths]]-weekly_deaths_location_cause_and_excess_deaths_care_homes[[#This Row],[Dementia / Alzheimer''s five year average]],"")</f>
        <v>-10</v>
      </c>
      <c r="M126" s="31">
        <v>34</v>
      </c>
      <c r="N126" s="31">
        <v>48</v>
      </c>
      <c r="O126" s="31">
        <f>IFERROR(weekly_deaths_location_cause_and_excess_deaths_care_homes[[#This Row],[Circulatory deaths]]-weekly_deaths_location_cause_and_excess_deaths_care_homes[[#This Row],[Circulatory five year average]],"")</f>
        <v>-14</v>
      </c>
      <c r="P126" s="72">
        <v>9</v>
      </c>
      <c r="Q126" s="72">
        <v>21</v>
      </c>
      <c r="R126" s="72">
        <f>IFERROR(weekly_deaths_location_cause_and_excess_deaths_care_homes[[#This Row],[Respiratory deaths]]-weekly_deaths_location_cause_and_excess_deaths_care_homes[[#This Row],[Respiratory five year average]],"")</f>
        <v>-12</v>
      </c>
      <c r="S126" s="72">
        <v>1</v>
      </c>
      <c r="T126" s="78">
        <v>33</v>
      </c>
      <c r="U126" s="78">
        <v>39</v>
      </c>
      <c r="V126" s="72">
        <f>IFERROR(weekly_deaths_location_cause_and_excess_deaths_care_homes[[#This Row],[Other causes]]-weekly_deaths_location_cause_and_excess_deaths_care_homes[[#This Row],[Other causes five year average]],"")</f>
        <v>-6</v>
      </c>
    </row>
    <row r="127" spans="1:23" x14ac:dyDescent="0.3">
      <c r="A127" s="20" t="s">
        <v>65</v>
      </c>
      <c r="B127" s="21">
        <v>14</v>
      </c>
      <c r="C127" s="22">
        <v>44291</v>
      </c>
      <c r="D127" s="84">
        <v>210</v>
      </c>
      <c r="E127" s="2">
        <v>252</v>
      </c>
      <c r="F127" s="2">
        <f>IFERROR(weekly_deaths_location_cause_and_excess_deaths_care_homes[[#This Row],[All causes]]-weekly_deaths_location_cause_and_excess_deaths_care_homes[[#This Row],[All causes five year average]],"")</f>
        <v>-42</v>
      </c>
      <c r="G127" s="2">
        <v>56</v>
      </c>
      <c r="H127" s="2">
        <v>63</v>
      </c>
      <c r="I127" s="2">
        <f>IFERROR(weekly_deaths_location_cause_and_excess_deaths_care_homes[[#This Row],[Cancer deaths]]-weekly_deaths_location_cause_and_excess_deaths_care_homes[[#This Row],[Cancer five year average]],"")</f>
        <v>-7</v>
      </c>
      <c r="J127" s="2">
        <v>65</v>
      </c>
      <c r="K127" s="2">
        <v>82</v>
      </c>
      <c r="L127" s="2">
        <f>IFERROR(weekly_deaths_location_cause_and_excess_deaths_care_homes[[#This Row],[Dementia / Alzhemier''s deaths]]-weekly_deaths_location_cause_and_excess_deaths_care_homes[[#This Row],[Dementia / Alzheimer''s five year average]],"")</f>
        <v>-17</v>
      </c>
      <c r="M127" s="31">
        <v>41</v>
      </c>
      <c r="N127" s="31">
        <v>45</v>
      </c>
      <c r="O127" s="31">
        <f>IFERROR(weekly_deaths_location_cause_and_excess_deaths_care_homes[[#This Row],[Circulatory deaths]]-weekly_deaths_location_cause_and_excess_deaths_care_homes[[#This Row],[Circulatory five year average]],"")</f>
        <v>-4</v>
      </c>
      <c r="P127" s="72">
        <v>11</v>
      </c>
      <c r="Q127" s="72">
        <v>24</v>
      </c>
      <c r="R127" s="72">
        <f>IFERROR(weekly_deaths_location_cause_and_excess_deaths_care_homes[[#This Row],[Respiratory deaths]]-weekly_deaths_location_cause_and_excess_deaths_care_homes[[#This Row],[Respiratory five year average]],"")</f>
        <v>-13</v>
      </c>
      <c r="S127" s="72">
        <v>2</v>
      </c>
      <c r="T127" s="78">
        <v>35</v>
      </c>
      <c r="U127" s="78">
        <v>37</v>
      </c>
      <c r="V127" s="72">
        <f>IFERROR(weekly_deaths_location_cause_and_excess_deaths_care_homes[[#This Row],[Other causes]]-weekly_deaths_location_cause_and_excess_deaths_care_homes[[#This Row],[Other causes five year average]],"")</f>
        <v>-2</v>
      </c>
    </row>
    <row r="128" spans="1:23" x14ac:dyDescent="0.3">
      <c r="A128" s="20" t="s">
        <v>65</v>
      </c>
      <c r="B128" s="21">
        <v>15</v>
      </c>
      <c r="C128" s="22">
        <v>44298</v>
      </c>
      <c r="D128" s="84">
        <v>216</v>
      </c>
      <c r="E128" s="2">
        <v>251</v>
      </c>
      <c r="F128" s="2">
        <f>IFERROR(weekly_deaths_location_cause_and_excess_deaths_care_homes[[#This Row],[All causes]]-weekly_deaths_location_cause_and_excess_deaths_care_homes[[#This Row],[All causes five year average]],"")</f>
        <v>-35</v>
      </c>
      <c r="G128" s="2">
        <v>56</v>
      </c>
      <c r="H128" s="2">
        <v>65</v>
      </c>
      <c r="I128" s="2">
        <f>IFERROR(weekly_deaths_location_cause_and_excess_deaths_care_homes[[#This Row],[Cancer deaths]]-weekly_deaths_location_cause_and_excess_deaths_care_homes[[#This Row],[Cancer five year average]],"")</f>
        <v>-9</v>
      </c>
      <c r="J128" s="2">
        <v>58</v>
      </c>
      <c r="K128" s="2">
        <v>77</v>
      </c>
      <c r="L128" s="2">
        <f>IFERROR(weekly_deaths_location_cause_and_excess_deaths_care_homes[[#This Row],[Dementia / Alzhemier''s deaths]]-weekly_deaths_location_cause_and_excess_deaths_care_homes[[#This Row],[Dementia / Alzheimer''s five year average]],"")</f>
        <v>-19</v>
      </c>
      <c r="M128" s="31">
        <v>42</v>
      </c>
      <c r="N128" s="31">
        <v>54</v>
      </c>
      <c r="O128" s="31">
        <f>IFERROR(weekly_deaths_location_cause_and_excess_deaths_care_homes[[#This Row],[Circulatory deaths]]-weekly_deaths_location_cause_and_excess_deaths_care_homes[[#This Row],[Circulatory five year average]],"")</f>
        <v>-12</v>
      </c>
      <c r="P128" s="72">
        <v>15</v>
      </c>
      <c r="Q128" s="72">
        <v>21</v>
      </c>
      <c r="R128" s="72">
        <f>IFERROR(weekly_deaths_location_cause_and_excess_deaths_care_homes[[#This Row],[Respiratory deaths]]-weekly_deaths_location_cause_and_excess_deaths_care_homes[[#This Row],[Respiratory five year average]],"")</f>
        <v>-6</v>
      </c>
      <c r="S128" s="72">
        <v>2</v>
      </c>
      <c r="T128" s="78">
        <v>43</v>
      </c>
      <c r="U128" s="78">
        <v>34</v>
      </c>
      <c r="V128" s="72">
        <f>IFERROR(weekly_deaths_location_cause_and_excess_deaths_care_homes[[#This Row],[Other causes]]-weekly_deaths_location_cause_and_excess_deaths_care_homes[[#This Row],[Other causes five year average]],"")</f>
        <v>9</v>
      </c>
    </row>
    <row r="129" spans="1:22" x14ac:dyDescent="0.3">
      <c r="A129" s="20" t="s">
        <v>65</v>
      </c>
      <c r="B129" s="21">
        <v>16</v>
      </c>
      <c r="C129" s="22">
        <v>44305</v>
      </c>
      <c r="D129" s="84">
        <v>228</v>
      </c>
      <c r="E129" s="2">
        <v>248</v>
      </c>
      <c r="F129" s="2">
        <f>IFERROR(weekly_deaths_location_cause_and_excess_deaths_care_homes[[#This Row],[All causes]]-weekly_deaths_location_cause_and_excess_deaths_care_homes[[#This Row],[All causes five year average]],"")</f>
        <v>-20</v>
      </c>
      <c r="G129" s="2">
        <v>53</v>
      </c>
      <c r="H129" s="2">
        <v>62</v>
      </c>
      <c r="I129" s="2">
        <f>IFERROR(weekly_deaths_location_cause_and_excess_deaths_care_homes[[#This Row],[Cancer deaths]]-weekly_deaths_location_cause_and_excess_deaths_care_homes[[#This Row],[Cancer five year average]],"")</f>
        <v>-9</v>
      </c>
      <c r="J129" s="2">
        <v>66</v>
      </c>
      <c r="K129" s="2">
        <v>79</v>
      </c>
      <c r="L129" s="2">
        <f>IFERROR(weekly_deaths_location_cause_and_excess_deaths_care_homes[[#This Row],[Dementia / Alzhemier''s deaths]]-weekly_deaths_location_cause_and_excess_deaths_care_homes[[#This Row],[Dementia / Alzheimer''s five year average]],"")</f>
        <v>-13</v>
      </c>
      <c r="M129" s="31">
        <v>62</v>
      </c>
      <c r="N129" s="31">
        <v>48</v>
      </c>
      <c r="O129" s="31">
        <f>IFERROR(weekly_deaths_location_cause_and_excess_deaths_care_homes[[#This Row],[Circulatory deaths]]-weekly_deaths_location_cause_and_excess_deaths_care_homes[[#This Row],[Circulatory five year average]],"")</f>
        <v>14</v>
      </c>
      <c r="P129" s="72">
        <v>15</v>
      </c>
      <c r="Q129" s="72">
        <v>20</v>
      </c>
      <c r="R129" s="72">
        <f>IFERROR(weekly_deaths_location_cause_and_excess_deaths_care_homes[[#This Row],[Respiratory deaths]]-weekly_deaths_location_cause_and_excess_deaths_care_homes[[#This Row],[Respiratory five year average]],"")</f>
        <v>-5</v>
      </c>
      <c r="S129" s="72">
        <v>2</v>
      </c>
      <c r="T129" s="78">
        <v>30</v>
      </c>
      <c r="U129" s="78">
        <v>38</v>
      </c>
      <c r="V129" s="72">
        <f>IFERROR(weekly_deaths_location_cause_and_excess_deaths_care_homes[[#This Row],[Other causes]]-weekly_deaths_location_cause_and_excess_deaths_care_homes[[#This Row],[Other causes five year average]],"")</f>
        <v>-8</v>
      </c>
    </row>
    <row r="130" spans="1:22" x14ac:dyDescent="0.3">
      <c r="A130" s="20" t="s">
        <v>65</v>
      </c>
      <c r="B130" s="21">
        <v>17</v>
      </c>
      <c r="C130" s="22">
        <v>44312</v>
      </c>
      <c r="D130" s="84">
        <v>205</v>
      </c>
      <c r="E130" s="2">
        <v>248</v>
      </c>
      <c r="F130" s="2">
        <f>IFERROR(weekly_deaths_location_cause_and_excess_deaths_care_homes[[#This Row],[All causes]]-weekly_deaths_location_cause_and_excess_deaths_care_homes[[#This Row],[All causes five year average]],"")</f>
        <v>-43</v>
      </c>
      <c r="G130" s="2">
        <v>59</v>
      </c>
      <c r="H130" s="2">
        <v>64</v>
      </c>
      <c r="I130" s="2">
        <f>IFERROR(weekly_deaths_location_cause_and_excess_deaths_care_homes[[#This Row],[Cancer deaths]]-weekly_deaths_location_cause_and_excess_deaths_care_homes[[#This Row],[Cancer five year average]],"")</f>
        <v>-5</v>
      </c>
      <c r="J130" s="2">
        <v>77</v>
      </c>
      <c r="K130" s="2">
        <v>77</v>
      </c>
      <c r="L130" s="2">
        <f>IFERROR(weekly_deaths_location_cause_and_excess_deaths_care_homes[[#This Row],[Dementia / Alzhemier''s deaths]]-weekly_deaths_location_cause_and_excess_deaths_care_homes[[#This Row],[Dementia / Alzheimer''s five year average]],"")</f>
        <v>0</v>
      </c>
      <c r="M130" s="31">
        <v>32</v>
      </c>
      <c r="N130" s="31">
        <v>55</v>
      </c>
      <c r="O130" s="31">
        <f>IFERROR(weekly_deaths_location_cause_and_excess_deaths_care_homes[[#This Row],[Circulatory deaths]]-weekly_deaths_location_cause_and_excess_deaths_care_homes[[#This Row],[Circulatory five year average]],"")</f>
        <v>-23</v>
      </c>
      <c r="P130" s="72">
        <v>6</v>
      </c>
      <c r="Q130" s="72">
        <v>21</v>
      </c>
      <c r="R130" s="72">
        <f>IFERROR(weekly_deaths_location_cause_and_excess_deaths_care_homes[[#This Row],[Respiratory deaths]]-weekly_deaths_location_cause_and_excess_deaths_care_homes[[#This Row],[Respiratory five year average]],"")</f>
        <v>-15</v>
      </c>
      <c r="S130" s="72">
        <v>3</v>
      </c>
      <c r="T130" s="78">
        <v>28</v>
      </c>
      <c r="U130" s="78">
        <v>31</v>
      </c>
      <c r="V130" s="72">
        <f>IFERROR(weekly_deaths_location_cause_and_excess_deaths_care_homes[[#This Row],[Other causes]]-weekly_deaths_location_cause_and_excess_deaths_care_homes[[#This Row],[Other causes five year average]],"")</f>
        <v>-3</v>
      </c>
    </row>
    <row r="131" spans="1:22" x14ac:dyDescent="0.3">
      <c r="A131" s="20" t="s">
        <v>65</v>
      </c>
      <c r="B131" s="21">
        <v>18</v>
      </c>
      <c r="C131" s="22">
        <v>44319</v>
      </c>
      <c r="D131" s="84">
        <v>190</v>
      </c>
      <c r="E131" s="2">
        <v>259</v>
      </c>
      <c r="F131" s="2">
        <f>IFERROR(weekly_deaths_location_cause_and_excess_deaths_care_homes[[#This Row],[All causes]]-weekly_deaths_location_cause_and_excess_deaths_care_homes[[#This Row],[All causes five year average]],"")</f>
        <v>-69</v>
      </c>
      <c r="G131" s="2">
        <v>53</v>
      </c>
      <c r="H131" s="2">
        <v>71</v>
      </c>
      <c r="I131" s="2">
        <f>IFERROR(weekly_deaths_location_cause_and_excess_deaths_care_homes[[#This Row],[Cancer deaths]]-weekly_deaths_location_cause_and_excess_deaths_care_homes[[#This Row],[Cancer five year average]],"")</f>
        <v>-18</v>
      </c>
      <c r="J131" s="2">
        <v>46</v>
      </c>
      <c r="K131" s="2">
        <v>80</v>
      </c>
      <c r="L131" s="2">
        <f>IFERROR(weekly_deaths_location_cause_and_excess_deaths_care_homes[[#This Row],[Dementia / Alzhemier''s deaths]]-weekly_deaths_location_cause_and_excess_deaths_care_homes[[#This Row],[Dementia / Alzheimer''s five year average]],"")</f>
        <v>-34</v>
      </c>
      <c r="M131" s="31">
        <v>44</v>
      </c>
      <c r="N131" s="31">
        <v>52</v>
      </c>
      <c r="O131" s="31">
        <f>IFERROR(weekly_deaths_location_cause_and_excess_deaths_care_homes[[#This Row],[Circulatory deaths]]-weekly_deaths_location_cause_and_excess_deaths_care_homes[[#This Row],[Circulatory five year average]],"")</f>
        <v>-8</v>
      </c>
      <c r="P131" s="72">
        <v>6</v>
      </c>
      <c r="Q131" s="72">
        <v>24</v>
      </c>
      <c r="R131" s="72">
        <f>IFERROR(weekly_deaths_location_cause_and_excess_deaths_care_homes[[#This Row],[Respiratory deaths]]-weekly_deaths_location_cause_and_excess_deaths_care_homes[[#This Row],[Respiratory five year average]],"")</f>
        <v>-18</v>
      </c>
      <c r="S131" s="72">
        <v>1</v>
      </c>
      <c r="T131" s="78">
        <v>40</v>
      </c>
      <c r="U131" s="78">
        <v>33</v>
      </c>
      <c r="V131" s="72">
        <f>IFERROR(weekly_deaths_location_cause_and_excess_deaths_care_homes[[#This Row],[Other causes]]-weekly_deaths_location_cause_and_excess_deaths_care_homes[[#This Row],[Other causes five year average]],"")</f>
        <v>7</v>
      </c>
    </row>
    <row r="132" spans="1:22" x14ac:dyDescent="0.3">
      <c r="A132" s="20" t="s">
        <v>65</v>
      </c>
      <c r="B132" s="21">
        <v>19</v>
      </c>
      <c r="C132" s="22">
        <v>44326</v>
      </c>
      <c r="D132" s="84">
        <v>209</v>
      </c>
      <c r="E132" s="2">
        <v>239</v>
      </c>
      <c r="F132" s="2">
        <f>IFERROR(weekly_deaths_location_cause_and_excess_deaths_care_homes[[#This Row],[All causes]]-weekly_deaths_location_cause_and_excess_deaths_care_homes[[#This Row],[All causes five year average]],"")</f>
        <v>-30</v>
      </c>
      <c r="G132" s="2">
        <v>62</v>
      </c>
      <c r="H132" s="2">
        <v>68</v>
      </c>
      <c r="I132" s="2">
        <f>IFERROR(weekly_deaths_location_cause_and_excess_deaths_care_homes[[#This Row],[Cancer deaths]]-weekly_deaths_location_cause_and_excess_deaths_care_homes[[#This Row],[Cancer five year average]],"")</f>
        <v>-6</v>
      </c>
      <c r="J132" s="2">
        <v>62</v>
      </c>
      <c r="K132" s="2">
        <v>69</v>
      </c>
      <c r="L132" s="2">
        <f>IFERROR(weekly_deaths_location_cause_and_excess_deaths_care_homes[[#This Row],[Dementia / Alzhemier''s deaths]]-weekly_deaths_location_cause_and_excess_deaths_care_homes[[#This Row],[Dementia / Alzheimer''s five year average]],"")</f>
        <v>-7</v>
      </c>
      <c r="M132" s="31">
        <v>39</v>
      </c>
      <c r="N132" s="31">
        <v>45</v>
      </c>
      <c r="O132" s="31">
        <f>IFERROR(weekly_deaths_location_cause_and_excess_deaths_care_homes[[#This Row],[Circulatory deaths]]-weekly_deaths_location_cause_and_excess_deaths_care_homes[[#This Row],[Circulatory five year average]],"")</f>
        <v>-6</v>
      </c>
      <c r="P132" s="72">
        <v>12</v>
      </c>
      <c r="Q132" s="72">
        <v>20</v>
      </c>
      <c r="R132" s="72">
        <f>IFERROR(weekly_deaths_location_cause_and_excess_deaths_care_homes[[#This Row],[Respiratory deaths]]-weekly_deaths_location_cause_and_excess_deaths_care_homes[[#This Row],[Respiratory five year average]],"")</f>
        <v>-8</v>
      </c>
      <c r="S132" s="72">
        <v>0</v>
      </c>
      <c r="T132" s="78">
        <v>34</v>
      </c>
      <c r="U132" s="78">
        <v>37</v>
      </c>
      <c r="V132" s="72">
        <f>IFERROR(weekly_deaths_location_cause_and_excess_deaths_care_homes[[#This Row],[Other causes]]-weekly_deaths_location_cause_and_excess_deaths_care_homes[[#This Row],[Other causes five year average]],"")</f>
        <v>-3</v>
      </c>
    </row>
    <row r="133" spans="1:22" x14ac:dyDescent="0.3">
      <c r="A133" s="20" t="s">
        <v>65</v>
      </c>
      <c r="B133" s="21">
        <v>20</v>
      </c>
      <c r="C133" s="22">
        <v>44333</v>
      </c>
      <c r="D133" s="84">
        <v>198</v>
      </c>
      <c r="E133" s="2">
        <v>239</v>
      </c>
      <c r="F133" s="2">
        <f>IFERROR(weekly_deaths_location_cause_and_excess_deaths_care_homes[[#This Row],[All causes]]-weekly_deaths_location_cause_and_excess_deaths_care_homes[[#This Row],[All causes five year average]],"")</f>
        <v>-41</v>
      </c>
      <c r="G133" s="2">
        <v>42</v>
      </c>
      <c r="H133" s="2">
        <v>67</v>
      </c>
      <c r="I133" s="2">
        <f>IFERROR(weekly_deaths_location_cause_and_excess_deaths_care_homes[[#This Row],[Cancer deaths]]-weekly_deaths_location_cause_and_excess_deaths_care_homes[[#This Row],[Cancer five year average]],"")</f>
        <v>-25</v>
      </c>
      <c r="J133" s="2">
        <v>60</v>
      </c>
      <c r="K133" s="2">
        <v>72</v>
      </c>
      <c r="L133" s="2">
        <f>IFERROR(weekly_deaths_location_cause_and_excess_deaths_care_homes[[#This Row],[Dementia / Alzhemier''s deaths]]-weekly_deaths_location_cause_and_excess_deaths_care_homes[[#This Row],[Dementia / Alzheimer''s five year average]],"")</f>
        <v>-12</v>
      </c>
      <c r="M133" s="31">
        <v>48</v>
      </c>
      <c r="N133" s="31">
        <v>47</v>
      </c>
      <c r="O133" s="31">
        <f>IFERROR(weekly_deaths_location_cause_and_excess_deaths_care_homes[[#This Row],[Circulatory deaths]]-weekly_deaths_location_cause_and_excess_deaths_care_homes[[#This Row],[Circulatory five year average]],"")</f>
        <v>1</v>
      </c>
      <c r="P133" s="72">
        <v>9</v>
      </c>
      <c r="Q133" s="72">
        <v>19</v>
      </c>
      <c r="R133" s="72">
        <f>IFERROR(weekly_deaths_location_cause_and_excess_deaths_care_homes[[#This Row],[Respiratory deaths]]-weekly_deaths_location_cause_and_excess_deaths_care_homes[[#This Row],[Respiratory five year average]],"")</f>
        <v>-10</v>
      </c>
      <c r="S133" s="72">
        <v>0</v>
      </c>
      <c r="T133" s="78">
        <v>39</v>
      </c>
      <c r="U133" s="78">
        <v>34</v>
      </c>
      <c r="V133" s="72">
        <f>IFERROR(weekly_deaths_location_cause_and_excess_deaths_care_homes[[#This Row],[Other causes]]-weekly_deaths_location_cause_and_excess_deaths_care_homes[[#This Row],[Other causes five year average]],"")</f>
        <v>5</v>
      </c>
    </row>
    <row r="134" spans="1:22" x14ac:dyDescent="0.3">
      <c r="A134" s="20" t="s">
        <v>65</v>
      </c>
      <c r="B134" s="21">
        <v>21</v>
      </c>
      <c r="C134" s="22">
        <v>44340</v>
      </c>
      <c r="D134" s="84">
        <v>206</v>
      </c>
      <c r="E134" s="2">
        <v>245</v>
      </c>
      <c r="F134" s="2">
        <f>IFERROR(weekly_deaths_location_cause_and_excess_deaths_care_homes[[#This Row],[All causes]]-weekly_deaths_location_cause_and_excess_deaths_care_homes[[#This Row],[All causes five year average]],"")</f>
        <v>-39</v>
      </c>
      <c r="G134" s="2">
        <v>59</v>
      </c>
      <c r="H134" s="2">
        <v>67</v>
      </c>
      <c r="I134" s="2">
        <f>IFERROR(weekly_deaths_location_cause_and_excess_deaths_care_homes[[#This Row],[Cancer deaths]]-weekly_deaths_location_cause_and_excess_deaths_care_homes[[#This Row],[Cancer five year average]],"")</f>
        <v>-8</v>
      </c>
      <c r="J134" s="2">
        <v>57</v>
      </c>
      <c r="K134" s="2">
        <v>80</v>
      </c>
      <c r="L134" s="2">
        <f>IFERROR(weekly_deaths_location_cause_and_excess_deaths_care_homes[[#This Row],[Dementia / Alzhemier''s deaths]]-weekly_deaths_location_cause_and_excess_deaths_care_homes[[#This Row],[Dementia / Alzheimer''s five year average]],"")</f>
        <v>-23</v>
      </c>
      <c r="M134" s="31">
        <v>35</v>
      </c>
      <c r="N134" s="31">
        <v>45</v>
      </c>
      <c r="O134" s="31">
        <f>IFERROR(weekly_deaths_location_cause_and_excess_deaths_care_homes[[#This Row],[Circulatory deaths]]-weekly_deaths_location_cause_and_excess_deaths_care_homes[[#This Row],[Circulatory five year average]],"")</f>
        <v>-10</v>
      </c>
      <c r="P134" s="72">
        <v>18</v>
      </c>
      <c r="Q134" s="72">
        <v>20</v>
      </c>
      <c r="R134" s="72">
        <f>IFERROR(weekly_deaths_location_cause_and_excess_deaths_care_homes[[#This Row],[Respiratory deaths]]-weekly_deaths_location_cause_and_excess_deaths_care_homes[[#This Row],[Respiratory five year average]],"")</f>
        <v>-2</v>
      </c>
      <c r="S134" s="72">
        <v>0</v>
      </c>
      <c r="T134" s="78">
        <v>37</v>
      </c>
      <c r="U134" s="78">
        <v>34</v>
      </c>
      <c r="V134" s="72">
        <f>IFERROR(weekly_deaths_location_cause_and_excess_deaths_care_homes[[#This Row],[Other causes]]-weekly_deaths_location_cause_and_excess_deaths_care_homes[[#This Row],[Other causes five year average]],"")</f>
        <v>3</v>
      </c>
    </row>
    <row r="135" spans="1:22" x14ac:dyDescent="0.3">
      <c r="A135" s="20" t="s">
        <v>65</v>
      </c>
      <c r="B135" s="21">
        <v>22</v>
      </c>
      <c r="C135" s="22">
        <v>44347</v>
      </c>
      <c r="D135" s="84">
        <v>223</v>
      </c>
      <c r="E135" s="2">
        <v>236</v>
      </c>
      <c r="F135" s="2">
        <f>IFERROR(weekly_deaths_location_cause_and_excess_deaths_care_homes[[#This Row],[All causes]]-weekly_deaths_location_cause_and_excess_deaths_care_homes[[#This Row],[All causes five year average]],"")</f>
        <v>-13</v>
      </c>
      <c r="G135" s="2">
        <v>48</v>
      </c>
      <c r="H135" s="2">
        <v>68</v>
      </c>
      <c r="I135" s="2">
        <f>IFERROR(weekly_deaths_location_cause_and_excess_deaths_care_homes[[#This Row],[Cancer deaths]]-weekly_deaths_location_cause_and_excess_deaths_care_homes[[#This Row],[Cancer five year average]],"")</f>
        <v>-20</v>
      </c>
      <c r="J135" s="2">
        <v>76</v>
      </c>
      <c r="K135" s="2">
        <v>71</v>
      </c>
      <c r="L135" s="2">
        <f>IFERROR(weekly_deaths_location_cause_and_excess_deaths_care_homes[[#This Row],[Dementia / Alzhemier''s deaths]]-weekly_deaths_location_cause_and_excess_deaths_care_homes[[#This Row],[Dementia / Alzheimer''s five year average]],"")</f>
        <v>5</v>
      </c>
      <c r="M135" s="31">
        <v>44</v>
      </c>
      <c r="N135" s="31">
        <v>44</v>
      </c>
      <c r="O135" s="31">
        <f>IFERROR(weekly_deaths_location_cause_and_excess_deaths_care_homes[[#This Row],[Circulatory deaths]]-weekly_deaths_location_cause_and_excess_deaths_care_homes[[#This Row],[Circulatory five year average]],"")</f>
        <v>0</v>
      </c>
      <c r="P135" s="72">
        <v>13</v>
      </c>
      <c r="Q135" s="72">
        <v>19</v>
      </c>
      <c r="R135" s="72">
        <f>IFERROR(weekly_deaths_location_cause_and_excess_deaths_care_homes[[#This Row],[Respiratory deaths]]-weekly_deaths_location_cause_and_excess_deaths_care_homes[[#This Row],[Respiratory five year average]],"")</f>
        <v>-6</v>
      </c>
      <c r="S135" s="72">
        <v>0</v>
      </c>
      <c r="T135" s="78">
        <v>42</v>
      </c>
      <c r="U135" s="78">
        <v>33</v>
      </c>
      <c r="V135" s="72">
        <f>IFERROR(weekly_deaths_location_cause_and_excess_deaths_care_homes[[#This Row],[Other causes]]-weekly_deaths_location_cause_and_excess_deaths_care_homes[[#This Row],[Other causes five year average]],"")</f>
        <v>9</v>
      </c>
    </row>
    <row r="136" spans="1:22" x14ac:dyDescent="0.3">
      <c r="A136" s="20" t="s">
        <v>65</v>
      </c>
      <c r="B136" s="21">
        <v>23</v>
      </c>
      <c r="C136" s="22">
        <v>44354</v>
      </c>
      <c r="D136" s="84">
        <v>219</v>
      </c>
      <c r="E136" s="2">
        <v>240</v>
      </c>
      <c r="F136" s="2">
        <f>IFERROR(weekly_deaths_location_cause_and_excess_deaths_care_homes[[#This Row],[All causes]]-weekly_deaths_location_cause_and_excess_deaths_care_homes[[#This Row],[All causes five year average]],"")</f>
        <v>-21</v>
      </c>
      <c r="G136" s="2">
        <v>51</v>
      </c>
      <c r="H136" s="2">
        <v>66</v>
      </c>
      <c r="I136" s="2">
        <f>IFERROR(weekly_deaths_location_cause_and_excess_deaths_care_homes[[#This Row],[Cancer deaths]]-weekly_deaths_location_cause_and_excess_deaths_care_homes[[#This Row],[Cancer five year average]],"")</f>
        <v>-15</v>
      </c>
      <c r="J136" s="2">
        <v>69</v>
      </c>
      <c r="K136" s="2">
        <v>73</v>
      </c>
      <c r="L136" s="2">
        <f>IFERROR(weekly_deaths_location_cause_and_excess_deaths_care_homes[[#This Row],[Dementia / Alzhemier''s deaths]]-weekly_deaths_location_cause_and_excess_deaths_care_homes[[#This Row],[Dementia / Alzheimer''s five year average]],"")</f>
        <v>-4</v>
      </c>
      <c r="M136" s="31">
        <v>41</v>
      </c>
      <c r="N136" s="31">
        <v>46</v>
      </c>
      <c r="O136" s="31">
        <f>IFERROR(weekly_deaths_location_cause_and_excess_deaths_care_homes[[#This Row],[Circulatory deaths]]-weekly_deaths_location_cause_and_excess_deaths_care_homes[[#This Row],[Circulatory five year average]],"")</f>
        <v>-5</v>
      </c>
      <c r="P136" s="72">
        <v>13</v>
      </c>
      <c r="Q136" s="72">
        <v>24</v>
      </c>
      <c r="R136" s="72">
        <f>IFERROR(weekly_deaths_location_cause_and_excess_deaths_care_homes[[#This Row],[Respiratory deaths]]-weekly_deaths_location_cause_and_excess_deaths_care_homes[[#This Row],[Respiratory five year average]],"")</f>
        <v>-11</v>
      </c>
      <c r="S136" s="72">
        <v>2</v>
      </c>
      <c r="T136" s="78">
        <v>43</v>
      </c>
      <c r="U136" s="78">
        <v>31</v>
      </c>
      <c r="V136" s="72">
        <f>IFERROR(weekly_deaths_location_cause_and_excess_deaths_care_homes[[#This Row],[Other causes]]-weekly_deaths_location_cause_and_excess_deaths_care_homes[[#This Row],[Other causes five year average]],"")</f>
        <v>12</v>
      </c>
    </row>
    <row r="137" spans="1:22" x14ac:dyDescent="0.3">
      <c r="A137" s="20" t="s">
        <v>65</v>
      </c>
      <c r="B137" s="21">
        <v>24</v>
      </c>
      <c r="C137" s="22">
        <v>44361</v>
      </c>
      <c r="D137" s="84">
        <v>233</v>
      </c>
      <c r="E137" s="2">
        <v>226</v>
      </c>
      <c r="F137" s="2">
        <f>IFERROR(weekly_deaths_location_cause_and_excess_deaths_care_homes[[#This Row],[All causes]]-weekly_deaths_location_cause_and_excess_deaths_care_homes[[#This Row],[All causes five year average]],"")</f>
        <v>7</v>
      </c>
      <c r="G137" s="2">
        <v>67</v>
      </c>
      <c r="H137" s="2">
        <v>63</v>
      </c>
      <c r="I137" s="2">
        <f>IFERROR(weekly_deaths_location_cause_and_excess_deaths_care_homes[[#This Row],[Cancer deaths]]-weekly_deaths_location_cause_and_excess_deaths_care_homes[[#This Row],[Cancer five year average]],"")</f>
        <v>4</v>
      </c>
      <c r="J137" s="2">
        <v>59</v>
      </c>
      <c r="K137" s="2">
        <v>65</v>
      </c>
      <c r="L137" s="2">
        <f>IFERROR(weekly_deaths_location_cause_and_excess_deaths_care_homes[[#This Row],[Dementia / Alzhemier''s deaths]]-weekly_deaths_location_cause_and_excess_deaths_care_homes[[#This Row],[Dementia / Alzheimer''s five year average]],"")</f>
        <v>-6</v>
      </c>
      <c r="M137" s="31">
        <v>53</v>
      </c>
      <c r="N137" s="31">
        <v>47</v>
      </c>
      <c r="O137" s="31">
        <f>IFERROR(weekly_deaths_location_cause_and_excess_deaths_care_homes[[#This Row],[Circulatory deaths]]-weekly_deaths_location_cause_and_excess_deaths_care_homes[[#This Row],[Circulatory five year average]],"")</f>
        <v>6</v>
      </c>
      <c r="P137" s="72">
        <v>17</v>
      </c>
      <c r="Q137" s="72">
        <v>19</v>
      </c>
      <c r="R137" s="72">
        <f>IFERROR(weekly_deaths_location_cause_and_excess_deaths_care_homes[[#This Row],[Respiratory deaths]]-weekly_deaths_location_cause_and_excess_deaths_care_homes[[#This Row],[Respiratory five year average]],"")</f>
        <v>-2</v>
      </c>
      <c r="S137" s="72">
        <v>0</v>
      </c>
      <c r="T137" s="78">
        <v>37</v>
      </c>
      <c r="U137" s="78">
        <v>31</v>
      </c>
      <c r="V137" s="72">
        <f>IFERROR(weekly_deaths_location_cause_and_excess_deaths_care_homes[[#This Row],[Other causes]]-weekly_deaths_location_cause_and_excess_deaths_care_homes[[#This Row],[Other causes five year average]],"")</f>
        <v>6</v>
      </c>
    </row>
    <row r="138" spans="1:22" x14ac:dyDescent="0.3">
      <c r="A138" s="20" t="s">
        <v>65</v>
      </c>
      <c r="B138" s="21">
        <v>25</v>
      </c>
      <c r="C138" s="22">
        <v>44368</v>
      </c>
      <c r="D138" s="84">
        <v>207</v>
      </c>
      <c r="E138" s="2">
        <v>225</v>
      </c>
      <c r="F138" s="2">
        <f>IFERROR(weekly_deaths_location_cause_and_excess_deaths_care_homes[[#This Row],[All causes]]-weekly_deaths_location_cause_and_excess_deaths_care_homes[[#This Row],[All causes five year average]],"")</f>
        <v>-18</v>
      </c>
      <c r="G138" s="2">
        <v>63</v>
      </c>
      <c r="H138" s="2">
        <v>63</v>
      </c>
      <c r="I138" s="2">
        <f>IFERROR(weekly_deaths_location_cause_and_excess_deaths_care_homes[[#This Row],[Cancer deaths]]-weekly_deaths_location_cause_and_excess_deaths_care_homes[[#This Row],[Cancer five year average]],"")</f>
        <v>0</v>
      </c>
      <c r="J138" s="2">
        <v>56</v>
      </c>
      <c r="K138" s="2">
        <v>65</v>
      </c>
      <c r="L138" s="2">
        <f>IFERROR(weekly_deaths_location_cause_and_excess_deaths_care_homes[[#This Row],[Dementia / Alzhemier''s deaths]]-weekly_deaths_location_cause_and_excess_deaths_care_homes[[#This Row],[Dementia / Alzheimer''s five year average]],"")</f>
        <v>-9</v>
      </c>
      <c r="M138" s="31">
        <v>49</v>
      </c>
      <c r="N138" s="31">
        <v>46</v>
      </c>
      <c r="O138" s="31">
        <f>IFERROR(weekly_deaths_location_cause_and_excess_deaths_care_homes[[#This Row],[Circulatory deaths]]-weekly_deaths_location_cause_and_excess_deaths_care_homes[[#This Row],[Circulatory five year average]],"")</f>
        <v>3</v>
      </c>
      <c r="P138" s="72">
        <v>4</v>
      </c>
      <c r="Q138" s="72">
        <v>19</v>
      </c>
      <c r="R138" s="72">
        <f>IFERROR(weekly_deaths_location_cause_and_excess_deaths_care_homes[[#This Row],[Respiratory deaths]]-weekly_deaths_location_cause_and_excess_deaths_care_homes[[#This Row],[Respiratory five year average]],"")</f>
        <v>-15</v>
      </c>
      <c r="S138" s="72">
        <v>0</v>
      </c>
      <c r="T138" s="78">
        <v>35</v>
      </c>
      <c r="U138" s="78">
        <v>32</v>
      </c>
      <c r="V138" s="72">
        <f>IFERROR(weekly_deaths_location_cause_and_excess_deaths_care_homes[[#This Row],[Other causes]]-weekly_deaths_location_cause_and_excess_deaths_care_homes[[#This Row],[Other causes five year average]],"")</f>
        <v>3</v>
      </c>
    </row>
    <row r="139" spans="1:22" x14ac:dyDescent="0.3">
      <c r="A139" s="20" t="s">
        <v>65</v>
      </c>
      <c r="B139" s="21">
        <v>26</v>
      </c>
      <c r="C139" s="22">
        <v>44375</v>
      </c>
      <c r="D139" s="84">
        <v>217</v>
      </c>
      <c r="E139" s="2">
        <v>228</v>
      </c>
      <c r="F139" s="2">
        <f>IFERROR(weekly_deaths_location_cause_and_excess_deaths_care_homes[[#This Row],[All causes]]-weekly_deaths_location_cause_and_excess_deaths_care_homes[[#This Row],[All causes five year average]],"")</f>
        <v>-11</v>
      </c>
      <c r="G139" s="2">
        <v>54</v>
      </c>
      <c r="H139" s="2">
        <v>63</v>
      </c>
      <c r="I139" s="2">
        <f>IFERROR(weekly_deaths_location_cause_and_excess_deaths_care_homes[[#This Row],[Cancer deaths]]-weekly_deaths_location_cause_and_excess_deaths_care_homes[[#This Row],[Cancer five year average]],"")</f>
        <v>-9</v>
      </c>
      <c r="J139" s="2">
        <v>67</v>
      </c>
      <c r="K139" s="2">
        <v>66</v>
      </c>
      <c r="L139" s="2">
        <f>IFERROR(weekly_deaths_location_cause_and_excess_deaths_care_homes[[#This Row],[Dementia / Alzhemier''s deaths]]-weekly_deaths_location_cause_and_excess_deaths_care_homes[[#This Row],[Dementia / Alzheimer''s five year average]],"")</f>
        <v>1</v>
      </c>
      <c r="M139" s="31">
        <v>46</v>
      </c>
      <c r="N139" s="31">
        <v>47</v>
      </c>
      <c r="O139" s="31">
        <f>IFERROR(weekly_deaths_location_cause_and_excess_deaths_care_homes[[#This Row],[Circulatory deaths]]-weekly_deaths_location_cause_and_excess_deaths_care_homes[[#This Row],[Circulatory five year average]],"")</f>
        <v>-1</v>
      </c>
      <c r="P139" s="72">
        <v>16</v>
      </c>
      <c r="Q139" s="72">
        <v>16</v>
      </c>
      <c r="R139" s="72">
        <f>IFERROR(weekly_deaths_location_cause_and_excess_deaths_care_homes[[#This Row],[Respiratory deaths]]-weekly_deaths_location_cause_and_excess_deaths_care_homes[[#This Row],[Respiratory five year average]],"")</f>
        <v>0</v>
      </c>
      <c r="S139" s="72">
        <v>1</v>
      </c>
      <c r="T139" s="78">
        <v>33</v>
      </c>
      <c r="U139" s="78">
        <v>36</v>
      </c>
      <c r="V139" s="72">
        <f>IFERROR(weekly_deaths_location_cause_and_excess_deaths_care_homes[[#This Row],[Other causes]]-weekly_deaths_location_cause_and_excess_deaths_care_homes[[#This Row],[Other causes five year average]],"")</f>
        <v>-3</v>
      </c>
    </row>
    <row r="140" spans="1:22" x14ac:dyDescent="0.3">
      <c r="A140" s="20" t="s">
        <v>65</v>
      </c>
      <c r="B140" s="21">
        <v>27</v>
      </c>
      <c r="C140" s="22">
        <v>44382</v>
      </c>
      <c r="D140" s="84">
        <v>216</v>
      </c>
      <c r="E140" s="2">
        <v>229</v>
      </c>
      <c r="F140" s="2">
        <f>IFERROR(weekly_deaths_location_cause_and_excess_deaths_care_homes[[#This Row],[All causes]]-weekly_deaths_location_cause_and_excess_deaths_care_homes[[#This Row],[All causes five year average]],"")</f>
        <v>-13</v>
      </c>
      <c r="G140" s="2">
        <v>66</v>
      </c>
      <c r="H140" s="2">
        <v>65</v>
      </c>
      <c r="I140" s="2">
        <f>IFERROR(weekly_deaths_location_cause_and_excess_deaths_care_homes[[#This Row],[Cancer deaths]]-weekly_deaths_location_cause_and_excess_deaths_care_homes[[#This Row],[Cancer five year average]],"")</f>
        <v>1</v>
      </c>
      <c r="J140" s="2">
        <v>53</v>
      </c>
      <c r="K140" s="2">
        <v>68</v>
      </c>
      <c r="L140" s="2">
        <f>IFERROR(weekly_deaths_location_cause_and_excess_deaths_care_homes[[#This Row],[Dementia / Alzhemier''s deaths]]-weekly_deaths_location_cause_and_excess_deaths_care_homes[[#This Row],[Dementia / Alzheimer''s five year average]],"")</f>
        <v>-15</v>
      </c>
      <c r="M140" s="31">
        <v>47</v>
      </c>
      <c r="N140" s="31">
        <v>43</v>
      </c>
      <c r="O140" s="31">
        <f>IFERROR(weekly_deaths_location_cause_and_excess_deaths_care_homes[[#This Row],[Circulatory deaths]]-weekly_deaths_location_cause_and_excess_deaths_care_homes[[#This Row],[Circulatory five year average]],"")</f>
        <v>4</v>
      </c>
      <c r="P140" s="72">
        <v>10</v>
      </c>
      <c r="Q140" s="72">
        <v>19</v>
      </c>
      <c r="R140" s="72">
        <f>IFERROR(weekly_deaths_location_cause_and_excess_deaths_care_homes[[#This Row],[Respiratory deaths]]-weekly_deaths_location_cause_and_excess_deaths_care_homes[[#This Row],[Respiratory five year average]],"")</f>
        <v>-9</v>
      </c>
      <c r="S140" s="72">
        <v>1</v>
      </c>
      <c r="T140" s="78">
        <v>39</v>
      </c>
      <c r="U140" s="78">
        <v>33</v>
      </c>
      <c r="V140" s="72">
        <f>IFERROR(weekly_deaths_location_cause_and_excess_deaths_care_homes[[#This Row],[Other causes]]-weekly_deaths_location_cause_and_excess_deaths_care_homes[[#This Row],[Other causes five year average]],"")</f>
        <v>6</v>
      </c>
    </row>
    <row r="141" spans="1:22" x14ac:dyDescent="0.3">
      <c r="A141" s="20" t="s">
        <v>65</v>
      </c>
      <c r="B141" s="21">
        <v>28</v>
      </c>
      <c r="C141" s="22">
        <v>44389</v>
      </c>
      <c r="D141" s="84">
        <v>225</v>
      </c>
      <c r="E141" s="2">
        <v>232</v>
      </c>
      <c r="F141" s="2">
        <f>IFERROR(weekly_deaths_location_cause_and_excess_deaths_care_homes[[#This Row],[All causes]]-weekly_deaths_location_cause_and_excess_deaths_care_homes[[#This Row],[All causes five year average]],"")</f>
        <v>-7</v>
      </c>
      <c r="G141" s="2">
        <v>47</v>
      </c>
      <c r="H141" s="2">
        <v>65</v>
      </c>
      <c r="I141" s="2">
        <f>IFERROR(weekly_deaths_location_cause_and_excess_deaths_care_homes[[#This Row],[Cancer deaths]]-weekly_deaths_location_cause_and_excess_deaths_care_homes[[#This Row],[Cancer five year average]],"")</f>
        <v>-18</v>
      </c>
      <c r="J141" s="2">
        <v>70</v>
      </c>
      <c r="K141" s="2">
        <v>68</v>
      </c>
      <c r="L141" s="2">
        <f>IFERROR(weekly_deaths_location_cause_and_excess_deaths_care_homes[[#This Row],[Dementia / Alzhemier''s deaths]]-weekly_deaths_location_cause_and_excess_deaths_care_homes[[#This Row],[Dementia / Alzheimer''s five year average]],"")</f>
        <v>2</v>
      </c>
      <c r="M141" s="31">
        <v>48</v>
      </c>
      <c r="N141" s="31">
        <v>47</v>
      </c>
      <c r="O141" s="31">
        <f>IFERROR(weekly_deaths_location_cause_and_excess_deaths_care_homes[[#This Row],[Circulatory deaths]]-weekly_deaths_location_cause_and_excess_deaths_care_homes[[#This Row],[Circulatory five year average]],"")</f>
        <v>1</v>
      </c>
      <c r="P141" s="72">
        <v>21</v>
      </c>
      <c r="Q141" s="72">
        <v>15</v>
      </c>
      <c r="R141" s="72">
        <f>IFERROR(weekly_deaths_location_cause_and_excess_deaths_care_homes[[#This Row],[Respiratory deaths]]-weekly_deaths_location_cause_and_excess_deaths_care_homes[[#This Row],[Respiratory five year average]],"")</f>
        <v>6</v>
      </c>
      <c r="S141" s="72">
        <v>4</v>
      </c>
      <c r="T141" s="78">
        <v>35</v>
      </c>
      <c r="U141" s="78">
        <v>36</v>
      </c>
      <c r="V141" s="72">
        <f>IFERROR(weekly_deaths_location_cause_and_excess_deaths_care_homes[[#This Row],[Other causes]]-weekly_deaths_location_cause_and_excess_deaths_care_homes[[#This Row],[Other causes five year average]],"")</f>
        <v>-1</v>
      </c>
    </row>
    <row r="142" spans="1:22" x14ac:dyDescent="0.3">
      <c r="A142" s="20" t="s">
        <v>65</v>
      </c>
      <c r="B142" s="21">
        <v>29</v>
      </c>
      <c r="C142" s="22">
        <v>44396</v>
      </c>
      <c r="D142" s="84">
        <v>251</v>
      </c>
      <c r="E142" s="2">
        <v>234</v>
      </c>
      <c r="F142" s="2">
        <f>IFERROR(weekly_deaths_location_cause_and_excess_deaths_care_homes[[#This Row],[All causes]]-weekly_deaths_location_cause_and_excess_deaths_care_homes[[#This Row],[All causes five year average]],"")</f>
        <v>17</v>
      </c>
      <c r="G142" s="2">
        <v>60</v>
      </c>
      <c r="H142" s="2">
        <v>76</v>
      </c>
      <c r="I142" s="2">
        <f>IFERROR(weekly_deaths_location_cause_and_excess_deaths_care_homes[[#This Row],[Cancer deaths]]-weekly_deaths_location_cause_and_excess_deaths_care_homes[[#This Row],[Cancer five year average]],"")</f>
        <v>-16</v>
      </c>
      <c r="J142" s="2">
        <v>89</v>
      </c>
      <c r="K142" s="2">
        <v>66</v>
      </c>
      <c r="L142" s="2">
        <f>IFERROR(weekly_deaths_location_cause_and_excess_deaths_care_homes[[#This Row],[Dementia / Alzhemier''s deaths]]-weekly_deaths_location_cause_and_excess_deaths_care_homes[[#This Row],[Dementia / Alzheimer''s five year average]],"")</f>
        <v>23</v>
      </c>
      <c r="M142" s="31">
        <v>47</v>
      </c>
      <c r="N142" s="31">
        <v>41</v>
      </c>
      <c r="O142" s="31">
        <f>IFERROR(weekly_deaths_location_cause_and_excess_deaths_care_homes[[#This Row],[Circulatory deaths]]-weekly_deaths_location_cause_and_excess_deaths_care_homes[[#This Row],[Circulatory five year average]],"")</f>
        <v>6</v>
      </c>
      <c r="P142" s="72">
        <v>9</v>
      </c>
      <c r="Q142" s="72">
        <v>18</v>
      </c>
      <c r="R142" s="72">
        <f>IFERROR(weekly_deaths_location_cause_and_excess_deaths_care_homes[[#This Row],[Respiratory deaths]]-weekly_deaths_location_cause_and_excess_deaths_care_homes[[#This Row],[Respiratory five year average]],"")</f>
        <v>-9</v>
      </c>
      <c r="S142" s="72">
        <v>3</v>
      </c>
      <c r="T142" s="78">
        <v>43</v>
      </c>
      <c r="U142" s="78">
        <v>33</v>
      </c>
      <c r="V142" s="72">
        <f>IFERROR(weekly_deaths_location_cause_and_excess_deaths_care_homes[[#This Row],[Other causes]]-weekly_deaths_location_cause_and_excess_deaths_care_homes[[#This Row],[Other causes five year average]],"")</f>
        <v>10</v>
      </c>
    </row>
    <row r="143" spans="1:22" x14ac:dyDescent="0.3">
      <c r="A143" s="20" t="s">
        <v>65</v>
      </c>
      <c r="B143" s="21">
        <v>30</v>
      </c>
      <c r="C143" s="22">
        <v>44403</v>
      </c>
      <c r="D143" s="84">
        <v>204</v>
      </c>
      <c r="E143" s="2">
        <v>223</v>
      </c>
      <c r="F143" s="2">
        <f>IFERROR(weekly_deaths_location_cause_and_excess_deaths_care_homes[[#This Row],[All causes]]-weekly_deaths_location_cause_and_excess_deaths_care_homes[[#This Row],[All causes five year average]],"")</f>
        <v>-19</v>
      </c>
      <c r="G143" s="2">
        <v>47</v>
      </c>
      <c r="H143" s="2">
        <v>70</v>
      </c>
      <c r="I143" s="2">
        <f>IFERROR(weekly_deaths_location_cause_and_excess_deaths_care_homes[[#This Row],[Cancer deaths]]-weekly_deaths_location_cause_and_excess_deaths_care_homes[[#This Row],[Cancer five year average]],"")</f>
        <v>-23</v>
      </c>
      <c r="J143" s="2">
        <v>69</v>
      </c>
      <c r="K143" s="2">
        <v>63</v>
      </c>
      <c r="L143" s="2">
        <f>IFERROR(weekly_deaths_location_cause_and_excess_deaths_care_homes[[#This Row],[Dementia / Alzhemier''s deaths]]-weekly_deaths_location_cause_and_excess_deaths_care_homes[[#This Row],[Dementia / Alzheimer''s five year average]],"")</f>
        <v>6</v>
      </c>
      <c r="M143" s="31">
        <v>44</v>
      </c>
      <c r="N143" s="31">
        <v>46</v>
      </c>
      <c r="O143" s="31">
        <f>IFERROR(weekly_deaths_location_cause_and_excess_deaths_care_homes[[#This Row],[Circulatory deaths]]-weekly_deaths_location_cause_and_excess_deaths_care_homes[[#This Row],[Circulatory five year average]],"")</f>
        <v>-2</v>
      </c>
      <c r="P143" s="72">
        <v>11</v>
      </c>
      <c r="Q143" s="72">
        <v>15</v>
      </c>
      <c r="R143" s="72">
        <f>IFERROR(weekly_deaths_location_cause_and_excess_deaths_care_homes[[#This Row],[Respiratory deaths]]-weekly_deaths_location_cause_and_excess_deaths_care_homes[[#This Row],[Respiratory five year average]],"")</f>
        <v>-4</v>
      </c>
      <c r="S143" s="72">
        <v>1</v>
      </c>
      <c r="T143" s="78">
        <v>32</v>
      </c>
      <c r="U143" s="78">
        <v>28</v>
      </c>
      <c r="V143" s="72">
        <f>IFERROR(weekly_deaths_location_cause_and_excess_deaths_care_homes[[#This Row],[Other causes]]-weekly_deaths_location_cause_and_excess_deaths_care_homes[[#This Row],[Other causes five year average]],"")</f>
        <v>4</v>
      </c>
    </row>
    <row r="144" spans="1:22" x14ac:dyDescent="0.3">
      <c r="A144" s="20" t="s">
        <v>65</v>
      </c>
      <c r="B144" s="21">
        <v>31</v>
      </c>
      <c r="C144" s="22">
        <v>44410</v>
      </c>
      <c r="D144" s="84">
        <v>186</v>
      </c>
      <c r="E144" s="2">
        <v>216</v>
      </c>
      <c r="F144" s="2">
        <f>IFERROR(weekly_deaths_location_cause_and_excess_deaths_care_homes[[#This Row],[All causes]]-weekly_deaths_location_cause_and_excess_deaths_care_homes[[#This Row],[All causes five year average]],"")</f>
        <v>-30</v>
      </c>
      <c r="G144" s="2">
        <v>45</v>
      </c>
      <c r="H144" s="2">
        <v>67</v>
      </c>
      <c r="I144" s="2">
        <f>IFERROR(weekly_deaths_location_cause_and_excess_deaths_care_homes[[#This Row],[Cancer deaths]]-weekly_deaths_location_cause_and_excess_deaths_care_homes[[#This Row],[Cancer five year average]],"")</f>
        <v>-22</v>
      </c>
      <c r="J144" s="2">
        <v>60</v>
      </c>
      <c r="K144" s="2">
        <v>63</v>
      </c>
      <c r="L144" s="2">
        <f>IFERROR(weekly_deaths_location_cause_and_excess_deaths_care_homes[[#This Row],[Dementia / Alzhemier''s deaths]]-weekly_deaths_location_cause_and_excess_deaths_care_homes[[#This Row],[Dementia / Alzheimer''s five year average]],"")</f>
        <v>-3</v>
      </c>
      <c r="M144" s="31">
        <v>39</v>
      </c>
      <c r="N144" s="31">
        <v>40</v>
      </c>
      <c r="O144" s="31">
        <f>IFERROR(weekly_deaths_location_cause_and_excess_deaths_care_homes[[#This Row],[Circulatory deaths]]-weekly_deaths_location_cause_and_excess_deaths_care_homes[[#This Row],[Circulatory five year average]],"")</f>
        <v>-1</v>
      </c>
      <c r="P144" s="72">
        <v>10</v>
      </c>
      <c r="Q144" s="72">
        <v>14</v>
      </c>
      <c r="R144" s="72">
        <f>IFERROR(weekly_deaths_location_cause_and_excess_deaths_care_homes[[#This Row],[Respiratory deaths]]-weekly_deaths_location_cause_and_excess_deaths_care_homes[[#This Row],[Respiratory five year average]],"")</f>
        <v>-4</v>
      </c>
      <c r="S144" s="72">
        <v>3</v>
      </c>
      <c r="T144" s="78">
        <v>29</v>
      </c>
      <c r="U144" s="78">
        <v>32</v>
      </c>
      <c r="V144" s="72">
        <f>IFERROR(weekly_deaths_location_cause_and_excess_deaths_care_homes[[#This Row],[Other causes]]-weekly_deaths_location_cause_and_excess_deaths_care_homes[[#This Row],[Other causes five year average]],"")</f>
        <v>-3</v>
      </c>
    </row>
    <row r="145" spans="1:22" x14ac:dyDescent="0.3">
      <c r="A145" s="20" t="s">
        <v>65</v>
      </c>
      <c r="B145" s="21">
        <v>32</v>
      </c>
      <c r="C145" s="22">
        <v>44417</v>
      </c>
      <c r="D145" s="84">
        <v>214</v>
      </c>
      <c r="E145" s="2">
        <v>224</v>
      </c>
      <c r="F145" s="2">
        <f>IFERROR(weekly_deaths_location_cause_and_excess_deaths_care_homes[[#This Row],[All causes]]-weekly_deaths_location_cause_and_excess_deaths_care_homes[[#This Row],[All causes five year average]],"")</f>
        <v>-10</v>
      </c>
      <c r="G145" s="2">
        <v>53</v>
      </c>
      <c r="H145" s="2">
        <v>67</v>
      </c>
      <c r="I145" s="2">
        <f>IFERROR(weekly_deaths_location_cause_and_excess_deaths_care_homes[[#This Row],[Cancer deaths]]-weekly_deaths_location_cause_and_excess_deaths_care_homes[[#This Row],[Cancer five year average]],"")</f>
        <v>-14</v>
      </c>
      <c r="J145" s="2">
        <v>68</v>
      </c>
      <c r="K145" s="2">
        <v>65</v>
      </c>
      <c r="L145" s="2">
        <f>IFERROR(weekly_deaths_location_cause_and_excess_deaths_care_homes[[#This Row],[Dementia / Alzhemier''s deaths]]-weekly_deaths_location_cause_and_excess_deaths_care_homes[[#This Row],[Dementia / Alzheimer''s five year average]],"")</f>
        <v>3</v>
      </c>
      <c r="M145" s="31">
        <v>39</v>
      </c>
      <c r="N145" s="31">
        <v>43</v>
      </c>
      <c r="O145" s="31">
        <f>IFERROR(weekly_deaths_location_cause_and_excess_deaths_care_homes[[#This Row],[Circulatory deaths]]-weekly_deaths_location_cause_and_excess_deaths_care_homes[[#This Row],[Circulatory five year average]],"")</f>
        <v>-4</v>
      </c>
      <c r="P145" s="72">
        <v>9</v>
      </c>
      <c r="Q145" s="72">
        <v>15</v>
      </c>
      <c r="R145" s="72">
        <f>IFERROR(weekly_deaths_location_cause_and_excess_deaths_care_homes[[#This Row],[Respiratory deaths]]-weekly_deaths_location_cause_and_excess_deaths_care_homes[[#This Row],[Respiratory five year average]],"")</f>
        <v>-6</v>
      </c>
      <c r="S145" s="72">
        <v>6</v>
      </c>
      <c r="T145" s="78">
        <v>39</v>
      </c>
      <c r="U145" s="78">
        <v>34</v>
      </c>
      <c r="V145" s="72">
        <f>IFERROR(weekly_deaths_location_cause_and_excess_deaths_care_homes[[#This Row],[Other causes]]-weekly_deaths_location_cause_and_excess_deaths_care_homes[[#This Row],[Other causes five year average]],"")</f>
        <v>5</v>
      </c>
    </row>
    <row r="146" spans="1:22" x14ac:dyDescent="0.3">
      <c r="A146" s="20" t="s">
        <v>65</v>
      </c>
      <c r="B146" s="21">
        <v>33</v>
      </c>
      <c r="C146" s="22">
        <v>44424</v>
      </c>
      <c r="D146" s="84">
        <v>229</v>
      </c>
      <c r="E146" s="2">
        <v>224</v>
      </c>
      <c r="F146" s="2">
        <f>IFERROR(weekly_deaths_location_cause_and_excess_deaths_care_homes[[#This Row],[All causes]]-weekly_deaths_location_cause_and_excess_deaths_care_homes[[#This Row],[All causes five year average]],"")</f>
        <v>5</v>
      </c>
      <c r="G146" s="2">
        <v>51</v>
      </c>
      <c r="H146" s="2">
        <v>65</v>
      </c>
      <c r="I146" s="2">
        <f>IFERROR(weekly_deaths_location_cause_and_excess_deaths_care_homes[[#This Row],[Cancer deaths]]-weekly_deaths_location_cause_and_excess_deaths_care_homes[[#This Row],[Cancer five year average]],"")</f>
        <v>-14</v>
      </c>
      <c r="J146" s="2">
        <v>75</v>
      </c>
      <c r="K146" s="2">
        <v>68</v>
      </c>
      <c r="L146" s="2">
        <f>IFERROR(weekly_deaths_location_cause_and_excess_deaths_care_homes[[#This Row],[Dementia / Alzhemier''s deaths]]-weekly_deaths_location_cause_and_excess_deaths_care_homes[[#This Row],[Dementia / Alzheimer''s five year average]],"")</f>
        <v>7</v>
      </c>
      <c r="M146" s="31">
        <v>46</v>
      </c>
      <c r="N146" s="31">
        <v>44</v>
      </c>
      <c r="O146" s="31">
        <f>IFERROR(weekly_deaths_location_cause_and_excess_deaths_care_homes[[#This Row],[Circulatory deaths]]-weekly_deaths_location_cause_and_excess_deaths_care_homes[[#This Row],[Circulatory five year average]],"")</f>
        <v>2</v>
      </c>
      <c r="P146" s="72">
        <v>13</v>
      </c>
      <c r="Q146" s="72">
        <v>13</v>
      </c>
      <c r="R146" s="72">
        <f>IFERROR(weekly_deaths_location_cause_and_excess_deaths_care_homes[[#This Row],[Respiratory deaths]]-weekly_deaths_location_cause_and_excess_deaths_care_homes[[#This Row],[Respiratory five year average]],"")</f>
        <v>0</v>
      </c>
      <c r="S146" s="72">
        <v>3</v>
      </c>
      <c r="T146" s="78">
        <v>41</v>
      </c>
      <c r="U146" s="78">
        <v>32</v>
      </c>
      <c r="V146" s="72">
        <f>IFERROR(weekly_deaths_location_cause_and_excess_deaths_care_homes[[#This Row],[Other causes]]-weekly_deaths_location_cause_and_excess_deaths_care_homes[[#This Row],[Other causes five year average]],"")</f>
        <v>9</v>
      </c>
    </row>
    <row r="147" spans="1:22" x14ac:dyDescent="0.3">
      <c r="A147" s="20" t="s">
        <v>65</v>
      </c>
      <c r="B147" s="21">
        <v>34</v>
      </c>
      <c r="C147" s="22">
        <v>44431</v>
      </c>
      <c r="D147" s="84">
        <v>222</v>
      </c>
      <c r="E147" s="2">
        <v>227</v>
      </c>
      <c r="F147" s="2">
        <f>IFERROR(weekly_deaths_location_cause_and_excess_deaths_care_homes[[#This Row],[All causes]]-weekly_deaths_location_cause_and_excess_deaths_care_homes[[#This Row],[All causes five year average]],"")</f>
        <v>-5</v>
      </c>
      <c r="G147" s="2">
        <v>44</v>
      </c>
      <c r="H147" s="2">
        <v>65</v>
      </c>
      <c r="I147" s="2">
        <f>IFERROR(weekly_deaths_location_cause_and_excess_deaths_care_homes[[#This Row],[Cancer deaths]]-weekly_deaths_location_cause_and_excess_deaths_care_homes[[#This Row],[Cancer five year average]],"")</f>
        <v>-21</v>
      </c>
      <c r="J147" s="2">
        <v>84</v>
      </c>
      <c r="K147" s="2">
        <v>73</v>
      </c>
      <c r="L147" s="2">
        <f>IFERROR(weekly_deaths_location_cause_and_excess_deaths_care_homes[[#This Row],[Dementia / Alzhemier''s deaths]]-weekly_deaths_location_cause_and_excess_deaths_care_homes[[#This Row],[Dementia / Alzheimer''s five year average]],"")</f>
        <v>11</v>
      </c>
      <c r="M147" s="31">
        <v>37</v>
      </c>
      <c r="N147" s="31">
        <v>43</v>
      </c>
      <c r="O147" s="31">
        <f>IFERROR(weekly_deaths_location_cause_and_excess_deaths_care_homes[[#This Row],[Circulatory deaths]]-weekly_deaths_location_cause_and_excess_deaths_care_homes[[#This Row],[Circulatory five year average]],"")</f>
        <v>-6</v>
      </c>
      <c r="P147" s="72">
        <v>14</v>
      </c>
      <c r="Q147" s="72">
        <v>16</v>
      </c>
      <c r="R147" s="72">
        <f>IFERROR(weekly_deaths_location_cause_and_excess_deaths_care_homes[[#This Row],[Respiratory deaths]]-weekly_deaths_location_cause_and_excess_deaths_care_homes[[#This Row],[Respiratory five year average]],"")</f>
        <v>-2</v>
      </c>
      <c r="S147" s="72">
        <v>4</v>
      </c>
      <c r="T147" s="78">
        <v>39</v>
      </c>
      <c r="U147" s="78">
        <v>31</v>
      </c>
      <c r="V147" s="72">
        <f>IFERROR(weekly_deaths_location_cause_and_excess_deaths_care_homes[[#This Row],[Other causes]]-weekly_deaths_location_cause_and_excess_deaths_care_homes[[#This Row],[Other causes five year average]],"")</f>
        <v>8</v>
      </c>
    </row>
    <row r="148" spans="1:22" x14ac:dyDescent="0.3">
      <c r="A148" s="20" t="s">
        <v>65</v>
      </c>
      <c r="B148" s="21">
        <v>35</v>
      </c>
      <c r="C148" s="22">
        <v>44438</v>
      </c>
      <c r="D148" s="84">
        <v>237</v>
      </c>
      <c r="E148" s="2">
        <v>224</v>
      </c>
      <c r="F148" s="2">
        <f>IFERROR(weekly_deaths_location_cause_and_excess_deaths_care_homes[[#This Row],[All causes]]-weekly_deaths_location_cause_and_excess_deaths_care_homes[[#This Row],[All causes five year average]],"")</f>
        <v>13</v>
      </c>
      <c r="G148" s="2">
        <v>58</v>
      </c>
      <c r="H148" s="2">
        <v>70</v>
      </c>
      <c r="I148" s="2">
        <f>IFERROR(weekly_deaths_location_cause_and_excess_deaths_care_homes[[#This Row],[Cancer deaths]]-weekly_deaths_location_cause_and_excess_deaths_care_homes[[#This Row],[Cancer five year average]],"")</f>
        <v>-12</v>
      </c>
      <c r="J148" s="2">
        <v>85</v>
      </c>
      <c r="K148" s="2">
        <v>63</v>
      </c>
      <c r="L148" s="2">
        <f>IFERROR(weekly_deaths_location_cause_and_excess_deaths_care_homes[[#This Row],[Dementia / Alzhemier''s deaths]]-weekly_deaths_location_cause_and_excess_deaths_care_homes[[#This Row],[Dementia / Alzheimer''s five year average]],"")</f>
        <v>22</v>
      </c>
      <c r="M148" s="31">
        <v>40</v>
      </c>
      <c r="N148" s="31">
        <v>44</v>
      </c>
      <c r="O148" s="31">
        <f>IFERROR(weekly_deaths_location_cause_and_excess_deaths_care_homes[[#This Row],[Circulatory deaths]]-weekly_deaths_location_cause_and_excess_deaths_care_homes[[#This Row],[Circulatory five year average]],"")</f>
        <v>-4</v>
      </c>
      <c r="P148" s="72">
        <v>14</v>
      </c>
      <c r="Q148" s="72">
        <v>16</v>
      </c>
      <c r="R148" s="72">
        <f>IFERROR(weekly_deaths_location_cause_and_excess_deaths_care_homes[[#This Row],[Respiratory deaths]]-weekly_deaths_location_cause_and_excess_deaths_care_homes[[#This Row],[Respiratory five year average]],"")</f>
        <v>-2</v>
      </c>
      <c r="S148" s="72">
        <v>6</v>
      </c>
      <c r="T148" s="78">
        <v>34</v>
      </c>
      <c r="U148" s="78">
        <v>30</v>
      </c>
      <c r="V148" s="72">
        <f>IFERROR(weekly_deaths_location_cause_and_excess_deaths_care_homes[[#This Row],[Other causes]]-weekly_deaths_location_cause_and_excess_deaths_care_homes[[#This Row],[Other causes five year average]],"")</f>
        <v>4</v>
      </c>
    </row>
    <row r="149" spans="1:22" x14ac:dyDescent="0.3">
      <c r="A149" s="20" t="s">
        <v>65</v>
      </c>
      <c r="B149" s="21">
        <v>36</v>
      </c>
      <c r="C149" s="22">
        <v>44445</v>
      </c>
      <c r="D149" s="84">
        <v>248</v>
      </c>
      <c r="E149" s="2">
        <v>237</v>
      </c>
      <c r="F149" s="2">
        <f>IFERROR(weekly_deaths_location_cause_and_excess_deaths_care_homes[[#This Row],[All causes]]-weekly_deaths_location_cause_and_excess_deaths_care_homes[[#This Row],[All causes five year average]],"")</f>
        <v>11</v>
      </c>
      <c r="G149" s="2">
        <v>53</v>
      </c>
      <c r="H149" s="2">
        <v>67</v>
      </c>
      <c r="I149" s="2">
        <f>IFERROR(weekly_deaths_location_cause_and_excess_deaths_care_homes[[#This Row],[Cancer deaths]]-weekly_deaths_location_cause_and_excess_deaths_care_homes[[#This Row],[Cancer five year average]],"")</f>
        <v>-14</v>
      </c>
      <c r="J149" s="2">
        <v>72</v>
      </c>
      <c r="K149" s="2">
        <v>74</v>
      </c>
      <c r="L149" s="2">
        <f>IFERROR(weekly_deaths_location_cause_and_excess_deaths_care_homes[[#This Row],[Dementia / Alzhemier''s deaths]]-weekly_deaths_location_cause_and_excess_deaths_care_homes[[#This Row],[Dementia / Alzheimer''s five year average]],"")</f>
        <v>-2</v>
      </c>
      <c r="M149" s="31">
        <v>53</v>
      </c>
      <c r="N149" s="31">
        <v>43</v>
      </c>
      <c r="O149" s="31">
        <f>IFERROR(weekly_deaths_location_cause_and_excess_deaths_care_homes[[#This Row],[Circulatory deaths]]-weekly_deaths_location_cause_and_excess_deaths_care_homes[[#This Row],[Circulatory five year average]],"")</f>
        <v>10</v>
      </c>
      <c r="P149" s="72">
        <v>19</v>
      </c>
      <c r="Q149" s="72">
        <v>19</v>
      </c>
      <c r="R149" s="72">
        <f>IFERROR(weekly_deaths_location_cause_and_excess_deaths_care_homes[[#This Row],[Respiratory deaths]]-weekly_deaths_location_cause_and_excess_deaths_care_homes[[#This Row],[Respiratory five year average]],"")</f>
        <v>0</v>
      </c>
      <c r="S149" s="72">
        <v>4</v>
      </c>
      <c r="T149" s="78">
        <v>47</v>
      </c>
      <c r="U149" s="78">
        <v>33</v>
      </c>
      <c r="V149" s="72">
        <f>IFERROR(weekly_deaths_location_cause_and_excess_deaths_care_homes[[#This Row],[Other causes]]-weekly_deaths_location_cause_and_excess_deaths_care_homes[[#This Row],[Other causes five year average]],"")</f>
        <v>14</v>
      </c>
    </row>
    <row r="150" spans="1:22" x14ac:dyDescent="0.3">
      <c r="A150" s="20" t="s">
        <v>65</v>
      </c>
      <c r="B150" s="21">
        <v>37</v>
      </c>
      <c r="C150" s="22">
        <v>44452</v>
      </c>
      <c r="D150" s="84">
        <v>244</v>
      </c>
      <c r="E150" s="2">
        <v>233</v>
      </c>
      <c r="F150" s="2">
        <f>IFERROR(weekly_deaths_location_cause_and_excess_deaths_care_homes[[#This Row],[All causes]]-weekly_deaths_location_cause_and_excess_deaths_care_homes[[#This Row],[All causes five year average]],"")</f>
        <v>11</v>
      </c>
      <c r="G150" s="2">
        <v>48</v>
      </c>
      <c r="H150" s="2">
        <v>72</v>
      </c>
      <c r="I150" s="2">
        <f>IFERROR(weekly_deaths_location_cause_and_excess_deaths_care_homes[[#This Row],[Cancer deaths]]-weekly_deaths_location_cause_and_excess_deaths_care_homes[[#This Row],[Cancer five year average]],"")</f>
        <v>-24</v>
      </c>
      <c r="J150" s="2">
        <v>66</v>
      </c>
      <c r="K150" s="2">
        <v>69</v>
      </c>
      <c r="L150" s="2">
        <f>IFERROR(weekly_deaths_location_cause_and_excess_deaths_care_homes[[#This Row],[Dementia / Alzhemier''s deaths]]-weekly_deaths_location_cause_and_excess_deaths_care_homes[[#This Row],[Dementia / Alzheimer''s five year average]],"")</f>
        <v>-3</v>
      </c>
      <c r="M150" s="31">
        <v>54</v>
      </c>
      <c r="N150" s="31">
        <v>41</v>
      </c>
      <c r="O150" s="31">
        <f>IFERROR(weekly_deaths_location_cause_and_excess_deaths_care_homes[[#This Row],[Circulatory deaths]]-weekly_deaths_location_cause_and_excess_deaths_care_homes[[#This Row],[Circulatory five year average]],"")</f>
        <v>13</v>
      </c>
      <c r="P150" s="72">
        <v>21</v>
      </c>
      <c r="Q150" s="72">
        <v>18</v>
      </c>
      <c r="R150" s="72">
        <f>IFERROR(weekly_deaths_location_cause_and_excess_deaths_care_homes[[#This Row],[Respiratory deaths]]-weekly_deaths_location_cause_and_excess_deaths_care_homes[[#This Row],[Respiratory five year average]],"")</f>
        <v>3</v>
      </c>
      <c r="S150" s="72">
        <v>14</v>
      </c>
      <c r="T150" s="78">
        <v>41</v>
      </c>
      <c r="U150" s="78">
        <v>33</v>
      </c>
      <c r="V150" s="72">
        <f>IFERROR(weekly_deaths_location_cause_and_excess_deaths_care_homes[[#This Row],[Other causes]]-weekly_deaths_location_cause_and_excess_deaths_care_homes[[#This Row],[Other causes five year average]],"")</f>
        <v>8</v>
      </c>
    </row>
    <row r="151" spans="1:22" x14ac:dyDescent="0.3">
      <c r="A151" s="20" t="s">
        <v>65</v>
      </c>
      <c r="B151" s="21">
        <v>38</v>
      </c>
      <c r="C151" s="22">
        <v>44459</v>
      </c>
      <c r="D151" s="84">
        <v>240</v>
      </c>
      <c r="E151" s="2">
        <v>236</v>
      </c>
      <c r="F151" s="2">
        <f>IFERROR(weekly_deaths_location_cause_and_excess_deaths_care_homes[[#This Row],[All causes]]-weekly_deaths_location_cause_and_excess_deaths_care_homes[[#This Row],[All causes five year average]],"")</f>
        <v>4</v>
      </c>
      <c r="G151" s="2">
        <v>64</v>
      </c>
      <c r="H151" s="2">
        <v>73</v>
      </c>
      <c r="I151" s="2">
        <f>IFERROR(weekly_deaths_location_cause_and_excess_deaths_care_homes[[#This Row],[Cancer deaths]]-weekly_deaths_location_cause_and_excess_deaths_care_homes[[#This Row],[Cancer five year average]],"")</f>
        <v>-9</v>
      </c>
      <c r="J151" s="2">
        <v>69</v>
      </c>
      <c r="K151" s="2">
        <v>65</v>
      </c>
      <c r="L151" s="2">
        <f>IFERROR(weekly_deaths_location_cause_and_excess_deaths_care_homes[[#This Row],[Dementia / Alzhemier''s deaths]]-weekly_deaths_location_cause_and_excess_deaths_care_homes[[#This Row],[Dementia / Alzheimer''s five year average]],"")</f>
        <v>4</v>
      </c>
      <c r="M151" s="31">
        <v>47</v>
      </c>
      <c r="N151" s="31">
        <v>45</v>
      </c>
      <c r="O151" s="31">
        <f>IFERROR(weekly_deaths_location_cause_and_excess_deaths_care_homes[[#This Row],[Circulatory deaths]]-weekly_deaths_location_cause_and_excess_deaths_care_homes[[#This Row],[Circulatory five year average]],"")</f>
        <v>2</v>
      </c>
      <c r="P151" s="72">
        <v>11</v>
      </c>
      <c r="Q151" s="72">
        <v>17</v>
      </c>
      <c r="R151" s="72">
        <f>IFERROR(weekly_deaths_location_cause_and_excess_deaths_care_homes[[#This Row],[Respiratory deaths]]-weekly_deaths_location_cause_and_excess_deaths_care_homes[[#This Row],[Respiratory five year average]],"")</f>
        <v>-6</v>
      </c>
      <c r="S151" s="72">
        <v>15</v>
      </c>
      <c r="T151" s="78">
        <v>34</v>
      </c>
      <c r="U151" s="78">
        <v>36</v>
      </c>
      <c r="V151" s="72">
        <f>IFERROR(weekly_deaths_location_cause_and_excess_deaths_care_homes[[#This Row],[Other causes]]-weekly_deaths_location_cause_and_excess_deaths_care_homes[[#This Row],[Other causes five year average]],"")</f>
        <v>-2</v>
      </c>
    </row>
    <row r="152" spans="1:22" x14ac:dyDescent="0.3">
      <c r="A152" s="20" t="s">
        <v>65</v>
      </c>
      <c r="B152" s="21">
        <v>39</v>
      </c>
      <c r="C152" s="22">
        <v>44466</v>
      </c>
      <c r="D152" s="84">
        <v>259</v>
      </c>
      <c r="E152" s="2">
        <v>250</v>
      </c>
      <c r="F152" s="2">
        <f>IFERROR(weekly_deaths_location_cause_and_excess_deaths_care_homes[[#This Row],[All causes]]-weekly_deaths_location_cause_and_excess_deaths_care_homes[[#This Row],[All causes five year average]],"")</f>
        <v>9</v>
      </c>
      <c r="G152" s="2">
        <v>47</v>
      </c>
      <c r="H152" s="2">
        <v>69</v>
      </c>
      <c r="I152" s="2">
        <f>IFERROR(weekly_deaths_location_cause_and_excess_deaths_care_homes[[#This Row],[Cancer deaths]]-weekly_deaths_location_cause_and_excess_deaths_care_homes[[#This Row],[Cancer five year average]],"")</f>
        <v>-22</v>
      </c>
      <c r="J152" s="2">
        <v>89</v>
      </c>
      <c r="K152" s="2">
        <v>80</v>
      </c>
      <c r="L152" s="2">
        <f>IFERROR(weekly_deaths_location_cause_and_excess_deaths_care_homes[[#This Row],[Dementia / Alzhemier''s deaths]]-weekly_deaths_location_cause_and_excess_deaths_care_homes[[#This Row],[Dementia / Alzheimer''s five year average]],"")</f>
        <v>9</v>
      </c>
      <c r="M152" s="31">
        <v>44</v>
      </c>
      <c r="N152" s="31">
        <v>47</v>
      </c>
      <c r="O152" s="31">
        <f>IFERROR(weekly_deaths_location_cause_and_excess_deaths_care_homes[[#This Row],[Circulatory deaths]]-weekly_deaths_location_cause_and_excess_deaths_care_homes[[#This Row],[Circulatory five year average]],"")</f>
        <v>-3</v>
      </c>
      <c r="P152" s="72">
        <v>21</v>
      </c>
      <c r="Q152" s="72">
        <v>19</v>
      </c>
      <c r="R152" s="72">
        <f>IFERROR(weekly_deaths_location_cause_and_excess_deaths_care_homes[[#This Row],[Respiratory deaths]]-weekly_deaths_location_cause_and_excess_deaths_care_homes[[#This Row],[Respiratory five year average]],"")</f>
        <v>2</v>
      </c>
      <c r="S152" s="72">
        <v>13</v>
      </c>
      <c r="T152" s="78">
        <v>45</v>
      </c>
      <c r="U152" s="78">
        <v>35</v>
      </c>
      <c r="V152" s="72">
        <f>IFERROR(weekly_deaths_location_cause_and_excess_deaths_care_homes[[#This Row],[Other causes]]-weekly_deaths_location_cause_and_excess_deaths_care_homes[[#This Row],[Other causes five year average]],"")</f>
        <v>10</v>
      </c>
    </row>
    <row r="153" spans="1:22" x14ac:dyDescent="0.3">
      <c r="A153" s="20" t="s">
        <v>65</v>
      </c>
      <c r="B153" s="21">
        <v>40</v>
      </c>
      <c r="C153" s="22">
        <v>44473</v>
      </c>
      <c r="D153" s="84">
        <v>296</v>
      </c>
      <c r="E153" s="2">
        <v>231</v>
      </c>
      <c r="F153" s="2">
        <f>IFERROR(weekly_deaths_location_cause_and_excess_deaths_care_homes[[#This Row],[All causes]]-weekly_deaths_location_cause_and_excess_deaths_care_homes[[#This Row],[All causes five year average]],"")</f>
        <v>65</v>
      </c>
      <c r="G153" s="2">
        <v>68</v>
      </c>
      <c r="H153" s="2">
        <v>66</v>
      </c>
      <c r="I153" s="2">
        <f>IFERROR(weekly_deaths_location_cause_and_excess_deaths_care_homes[[#This Row],[Cancer deaths]]-weekly_deaths_location_cause_and_excess_deaths_care_homes[[#This Row],[Cancer five year average]],"")</f>
        <v>2</v>
      </c>
      <c r="J153" s="2">
        <v>95</v>
      </c>
      <c r="K153" s="2">
        <v>71</v>
      </c>
      <c r="L153" s="2">
        <f>IFERROR(weekly_deaths_location_cause_and_excess_deaths_care_homes[[#This Row],[Dementia / Alzhemier''s deaths]]-weekly_deaths_location_cause_and_excess_deaths_care_homes[[#This Row],[Dementia / Alzheimer''s five year average]],"")</f>
        <v>24</v>
      </c>
      <c r="M153" s="31">
        <v>51</v>
      </c>
      <c r="N153" s="31">
        <v>41</v>
      </c>
      <c r="O153" s="31">
        <f>IFERROR(weekly_deaths_location_cause_and_excess_deaths_care_homes[[#This Row],[Circulatory deaths]]-weekly_deaths_location_cause_and_excess_deaths_care_homes[[#This Row],[Circulatory five year average]],"")</f>
        <v>10</v>
      </c>
      <c r="P153" s="72">
        <v>20</v>
      </c>
      <c r="Q153" s="72">
        <v>19</v>
      </c>
      <c r="R153" s="72">
        <f>IFERROR(weekly_deaths_location_cause_and_excess_deaths_care_homes[[#This Row],[Respiratory deaths]]-weekly_deaths_location_cause_and_excess_deaths_care_homes[[#This Row],[Respiratory five year average]],"")</f>
        <v>1</v>
      </c>
      <c r="S153" s="72">
        <v>13</v>
      </c>
      <c r="T153" s="78">
        <v>49</v>
      </c>
      <c r="U153" s="78">
        <v>34</v>
      </c>
      <c r="V153" s="72">
        <f>IFERROR(weekly_deaths_location_cause_and_excess_deaths_care_homes[[#This Row],[Other causes]]-weekly_deaths_location_cause_and_excess_deaths_care_homes[[#This Row],[Other causes five year average]],"")</f>
        <v>15</v>
      </c>
    </row>
    <row r="154" spans="1:22" x14ac:dyDescent="0.3">
      <c r="A154" s="20" t="s">
        <v>65</v>
      </c>
      <c r="B154" s="21">
        <v>41</v>
      </c>
      <c r="C154" s="22">
        <v>44480</v>
      </c>
      <c r="D154" s="84">
        <v>271</v>
      </c>
      <c r="E154" s="2">
        <v>245</v>
      </c>
      <c r="F154" s="2">
        <f>IFERROR(weekly_deaths_location_cause_and_excess_deaths_care_homes[[#This Row],[All causes]]-weekly_deaths_location_cause_and_excess_deaths_care_homes[[#This Row],[All causes five year average]],"")</f>
        <v>26</v>
      </c>
      <c r="G154" s="2">
        <v>57</v>
      </c>
      <c r="H154" s="2">
        <v>69</v>
      </c>
      <c r="I154" s="2">
        <f>IFERROR(weekly_deaths_location_cause_and_excess_deaths_care_homes[[#This Row],[Cancer deaths]]-weekly_deaths_location_cause_and_excess_deaths_care_homes[[#This Row],[Cancer five year average]],"")</f>
        <v>-12</v>
      </c>
      <c r="J154" s="2">
        <v>94</v>
      </c>
      <c r="K154" s="2">
        <v>74</v>
      </c>
      <c r="L154" s="2">
        <f>IFERROR(weekly_deaths_location_cause_and_excess_deaths_care_homes[[#This Row],[Dementia / Alzhemier''s deaths]]-weekly_deaths_location_cause_and_excess_deaths_care_homes[[#This Row],[Dementia / Alzheimer''s five year average]],"")</f>
        <v>20</v>
      </c>
      <c r="M154" s="31">
        <v>51</v>
      </c>
      <c r="N154" s="31">
        <v>49</v>
      </c>
      <c r="O154" s="31">
        <f>IFERROR(weekly_deaths_location_cause_and_excess_deaths_care_homes[[#This Row],[Circulatory deaths]]-weekly_deaths_location_cause_and_excess_deaths_care_homes[[#This Row],[Circulatory five year average]],"")</f>
        <v>2</v>
      </c>
      <c r="P154" s="72">
        <v>17</v>
      </c>
      <c r="Q154" s="72">
        <v>21</v>
      </c>
      <c r="R154" s="72">
        <f>IFERROR(weekly_deaths_location_cause_and_excess_deaths_care_homes[[#This Row],[Respiratory deaths]]-weekly_deaths_location_cause_and_excess_deaths_care_homes[[#This Row],[Respiratory five year average]],"")</f>
        <v>-4</v>
      </c>
      <c r="S154" s="72">
        <v>19</v>
      </c>
      <c r="T154" s="78">
        <v>33</v>
      </c>
      <c r="U154" s="78">
        <v>33</v>
      </c>
      <c r="V154" s="72">
        <f>IFERROR(weekly_deaths_location_cause_and_excess_deaths_care_homes[[#This Row],[Other causes]]-weekly_deaths_location_cause_and_excess_deaths_care_homes[[#This Row],[Other causes five year average]],"")</f>
        <v>0</v>
      </c>
    </row>
    <row r="155" spans="1:22" x14ac:dyDescent="0.3">
      <c r="A155" s="20" t="s">
        <v>65</v>
      </c>
      <c r="B155" s="21">
        <v>42</v>
      </c>
      <c r="C155" s="22">
        <v>44487</v>
      </c>
      <c r="D155" s="84">
        <v>267</v>
      </c>
      <c r="E155" s="2">
        <v>249</v>
      </c>
      <c r="F155" s="2">
        <f>IFERROR(weekly_deaths_location_cause_and_excess_deaths_care_homes[[#This Row],[All causes]]-weekly_deaths_location_cause_and_excess_deaths_care_homes[[#This Row],[All causes five year average]],"")</f>
        <v>18</v>
      </c>
      <c r="G155" s="2">
        <v>70</v>
      </c>
      <c r="H155" s="2">
        <v>61</v>
      </c>
      <c r="I155" s="2">
        <f>IFERROR(weekly_deaths_location_cause_and_excess_deaths_care_homes[[#This Row],[Cancer deaths]]-weekly_deaths_location_cause_and_excess_deaths_care_homes[[#This Row],[Cancer five year average]],"")</f>
        <v>9</v>
      </c>
      <c r="J155" s="2">
        <v>88</v>
      </c>
      <c r="K155" s="2">
        <v>79</v>
      </c>
      <c r="L155" s="2">
        <f>IFERROR(weekly_deaths_location_cause_and_excess_deaths_care_homes[[#This Row],[Dementia / Alzhemier''s deaths]]-weekly_deaths_location_cause_and_excess_deaths_care_homes[[#This Row],[Dementia / Alzheimer''s five year average]],"")</f>
        <v>9</v>
      </c>
      <c r="M155" s="31">
        <v>43</v>
      </c>
      <c r="N155" s="31">
        <v>51</v>
      </c>
      <c r="O155" s="31">
        <f>IFERROR(weekly_deaths_location_cause_and_excess_deaths_care_homes[[#This Row],[Circulatory deaths]]-weekly_deaths_location_cause_and_excess_deaths_care_homes[[#This Row],[Circulatory five year average]],"")</f>
        <v>-8</v>
      </c>
      <c r="P155" s="72">
        <v>19</v>
      </c>
      <c r="Q155" s="72">
        <v>23</v>
      </c>
      <c r="R155" s="72">
        <f>IFERROR(weekly_deaths_location_cause_and_excess_deaths_care_homes[[#This Row],[Respiratory deaths]]-weekly_deaths_location_cause_and_excess_deaths_care_homes[[#This Row],[Respiratory five year average]],"")</f>
        <v>-4</v>
      </c>
      <c r="S155" s="72">
        <v>11</v>
      </c>
      <c r="T155" s="78">
        <v>36</v>
      </c>
      <c r="U155" s="78">
        <v>34</v>
      </c>
      <c r="V155" s="72">
        <f>IFERROR(weekly_deaths_location_cause_and_excess_deaths_care_homes[[#This Row],[Other causes]]-weekly_deaths_location_cause_and_excess_deaths_care_homes[[#This Row],[Other causes five year average]],"")</f>
        <v>2</v>
      </c>
    </row>
    <row r="156" spans="1:22" x14ac:dyDescent="0.3">
      <c r="A156" s="20" t="s">
        <v>65</v>
      </c>
      <c r="B156" s="21">
        <v>43</v>
      </c>
      <c r="C156" s="22">
        <v>44494</v>
      </c>
      <c r="D156" s="84">
        <v>266</v>
      </c>
      <c r="E156" s="2">
        <v>242</v>
      </c>
      <c r="F156" s="2">
        <f>IFERROR(weekly_deaths_location_cause_and_excess_deaths_care_homes[[#This Row],[All causes]]-weekly_deaths_location_cause_and_excess_deaths_care_homes[[#This Row],[All causes five year average]],"")</f>
        <v>24</v>
      </c>
      <c r="G156" s="2">
        <v>57</v>
      </c>
      <c r="H156" s="2">
        <v>72</v>
      </c>
      <c r="I156" s="2">
        <f>IFERROR(weekly_deaths_location_cause_and_excess_deaths_care_homes[[#This Row],[Cancer deaths]]-weekly_deaths_location_cause_and_excess_deaths_care_homes[[#This Row],[Cancer five year average]],"")</f>
        <v>-15</v>
      </c>
      <c r="J156" s="2">
        <v>90</v>
      </c>
      <c r="K156" s="2">
        <v>66</v>
      </c>
      <c r="L156" s="2">
        <f>IFERROR(weekly_deaths_location_cause_and_excess_deaths_care_homes[[#This Row],[Dementia / Alzhemier''s deaths]]-weekly_deaths_location_cause_and_excess_deaths_care_homes[[#This Row],[Dementia / Alzheimer''s five year average]],"")</f>
        <v>24</v>
      </c>
      <c r="M156" s="31">
        <v>44</v>
      </c>
      <c r="N156" s="31">
        <v>50</v>
      </c>
      <c r="O156" s="31">
        <f>IFERROR(weekly_deaths_location_cause_and_excess_deaths_care_homes[[#This Row],[Circulatory deaths]]-weekly_deaths_location_cause_and_excess_deaths_care_homes[[#This Row],[Circulatory five year average]],"")</f>
        <v>-6</v>
      </c>
      <c r="P156" s="72">
        <v>16</v>
      </c>
      <c r="Q156" s="72">
        <v>19</v>
      </c>
      <c r="R156" s="72">
        <f>IFERROR(weekly_deaths_location_cause_and_excess_deaths_care_homes[[#This Row],[Respiratory deaths]]-weekly_deaths_location_cause_and_excess_deaths_care_homes[[#This Row],[Respiratory five year average]],"")</f>
        <v>-3</v>
      </c>
      <c r="S156" s="72">
        <v>18</v>
      </c>
      <c r="T156" s="78">
        <v>41</v>
      </c>
      <c r="U156" s="78">
        <v>35</v>
      </c>
      <c r="V156" s="72">
        <f>IFERROR(weekly_deaths_location_cause_and_excess_deaths_care_homes[[#This Row],[Other causes]]-weekly_deaths_location_cause_and_excess_deaths_care_homes[[#This Row],[Other causes five year average]],"")</f>
        <v>6</v>
      </c>
    </row>
    <row r="157" spans="1:22" x14ac:dyDescent="0.3">
      <c r="A157" s="20" t="s">
        <v>65</v>
      </c>
      <c r="B157" s="21">
        <v>44</v>
      </c>
      <c r="C157" s="22">
        <v>44501</v>
      </c>
      <c r="D157" s="84">
        <v>239</v>
      </c>
      <c r="E157" s="2">
        <v>244</v>
      </c>
      <c r="F157" s="2">
        <f>IFERROR(weekly_deaths_location_cause_and_excess_deaths_care_homes[[#This Row],[All causes]]-weekly_deaths_location_cause_and_excess_deaths_care_homes[[#This Row],[All causes five year average]],"")</f>
        <v>-5</v>
      </c>
      <c r="G157" s="2">
        <v>58</v>
      </c>
      <c r="H157" s="2">
        <v>67</v>
      </c>
      <c r="I157" s="2">
        <f>IFERROR(weekly_deaths_location_cause_and_excess_deaths_care_homes[[#This Row],[Cancer deaths]]-weekly_deaths_location_cause_and_excess_deaths_care_homes[[#This Row],[Cancer five year average]],"")</f>
        <v>-9</v>
      </c>
      <c r="J157" s="2">
        <v>70</v>
      </c>
      <c r="K157" s="2">
        <v>78</v>
      </c>
      <c r="L157" s="2">
        <f>IFERROR(weekly_deaths_location_cause_and_excess_deaths_care_homes[[#This Row],[Dementia / Alzhemier''s deaths]]-weekly_deaths_location_cause_and_excess_deaths_care_homes[[#This Row],[Dementia / Alzheimer''s five year average]],"")</f>
        <v>-8</v>
      </c>
      <c r="M157" s="31">
        <v>53</v>
      </c>
      <c r="N157" s="31">
        <v>44</v>
      </c>
      <c r="O157" s="31">
        <f>IFERROR(weekly_deaths_location_cause_and_excess_deaths_care_homes[[#This Row],[Circulatory deaths]]-weekly_deaths_location_cause_and_excess_deaths_care_homes[[#This Row],[Circulatory five year average]],"")</f>
        <v>9</v>
      </c>
      <c r="P157" s="72">
        <v>14</v>
      </c>
      <c r="Q157" s="72">
        <v>20</v>
      </c>
      <c r="R157" s="72">
        <f>IFERROR(weekly_deaths_location_cause_and_excess_deaths_care_homes[[#This Row],[Respiratory deaths]]-weekly_deaths_location_cause_and_excess_deaths_care_homes[[#This Row],[Respiratory five year average]],"")</f>
        <v>-6</v>
      </c>
      <c r="S157" s="72">
        <v>6</v>
      </c>
      <c r="T157" s="78">
        <v>38</v>
      </c>
      <c r="U157" s="78">
        <v>36</v>
      </c>
      <c r="V157" s="72">
        <f>IFERROR(weekly_deaths_location_cause_and_excess_deaths_care_homes[[#This Row],[Other causes]]-weekly_deaths_location_cause_and_excess_deaths_care_homes[[#This Row],[Other causes five year average]],"")</f>
        <v>2</v>
      </c>
    </row>
    <row r="158" spans="1:22" x14ac:dyDescent="0.3">
      <c r="A158" s="20" t="s">
        <v>65</v>
      </c>
      <c r="B158" s="21">
        <v>45</v>
      </c>
      <c r="C158" s="22">
        <v>44508</v>
      </c>
      <c r="D158" s="84">
        <v>265</v>
      </c>
      <c r="E158" s="2">
        <v>263</v>
      </c>
      <c r="F158" s="2">
        <f>IFERROR(weekly_deaths_location_cause_and_excess_deaths_care_homes[[#This Row],[All causes]]-weekly_deaths_location_cause_and_excess_deaths_care_homes[[#This Row],[All causes five year average]],"")</f>
        <v>2</v>
      </c>
      <c r="G158" s="2">
        <v>56</v>
      </c>
      <c r="H158" s="2">
        <v>72</v>
      </c>
      <c r="I158" s="2">
        <f>IFERROR(weekly_deaths_location_cause_and_excess_deaths_care_homes[[#This Row],[Cancer deaths]]-weekly_deaths_location_cause_and_excess_deaths_care_homes[[#This Row],[Cancer five year average]],"")</f>
        <v>-16</v>
      </c>
      <c r="J158" s="2">
        <v>97</v>
      </c>
      <c r="K158" s="2">
        <v>84</v>
      </c>
      <c r="L158" s="2">
        <f>IFERROR(weekly_deaths_location_cause_and_excess_deaths_care_homes[[#This Row],[Dementia / Alzhemier''s deaths]]-weekly_deaths_location_cause_and_excess_deaths_care_homes[[#This Row],[Dementia / Alzheimer''s five year average]],"")</f>
        <v>13</v>
      </c>
      <c r="M158" s="31">
        <v>50</v>
      </c>
      <c r="N158" s="31">
        <v>50</v>
      </c>
      <c r="O158" s="31">
        <f>IFERROR(weekly_deaths_location_cause_and_excess_deaths_care_homes[[#This Row],[Circulatory deaths]]-weekly_deaths_location_cause_and_excess_deaths_care_homes[[#This Row],[Circulatory five year average]],"")</f>
        <v>0</v>
      </c>
      <c r="P158" s="72">
        <v>11</v>
      </c>
      <c r="Q158" s="72">
        <v>22</v>
      </c>
      <c r="R158" s="72">
        <f>IFERROR(weekly_deaths_location_cause_and_excess_deaths_care_homes[[#This Row],[Respiratory deaths]]-weekly_deaths_location_cause_and_excess_deaths_care_homes[[#This Row],[Respiratory five year average]],"")</f>
        <v>-11</v>
      </c>
      <c r="S158" s="72">
        <v>2</v>
      </c>
      <c r="T158" s="78">
        <v>49</v>
      </c>
      <c r="U158" s="78">
        <v>36</v>
      </c>
      <c r="V158" s="72">
        <f>IFERROR(weekly_deaths_location_cause_and_excess_deaths_care_homes[[#This Row],[Other causes]]-weekly_deaths_location_cause_and_excess_deaths_care_homes[[#This Row],[Other causes five year average]],"")</f>
        <v>13</v>
      </c>
    </row>
    <row r="159" spans="1:22" x14ac:dyDescent="0.3">
      <c r="A159" s="20" t="s">
        <v>65</v>
      </c>
      <c r="B159" s="21">
        <v>46</v>
      </c>
      <c r="C159" s="22">
        <v>44515</v>
      </c>
      <c r="D159" s="84">
        <v>252</v>
      </c>
      <c r="E159" s="2">
        <v>274</v>
      </c>
      <c r="F159" s="2">
        <f>IFERROR(weekly_deaths_location_cause_and_excess_deaths_care_homes[[#This Row],[All causes]]-weekly_deaths_location_cause_and_excess_deaths_care_homes[[#This Row],[All causes five year average]],"")</f>
        <v>-22</v>
      </c>
      <c r="G159" s="2">
        <v>72</v>
      </c>
      <c r="H159" s="2">
        <v>75</v>
      </c>
      <c r="I159" s="2">
        <f>IFERROR(weekly_deaths_location_cause_and_excess_deaths_care_homes[[#This Row],[Cancer deaths]]-weekly_deaths_location_cause_and_excess_deaths_care_homes[[#This Row],[Cancer five year average]],"")</f>
        <v>-3</v>
      </c>
      <c r="J159" s="2">
        <v>78</v>
      </c>
      <c r="K159" s="2">
        <v>87</v>
      </c>
      <c r="L159" s="2">
        <f>IFERROR(weekly_deaths_location_cause_and_excess_deaths_care_homes[[#This Row],[Dementia / Alzhemier''s deaths]]-weekly_deaths_location_cause_and_excess_deaths_care_homes[[#This Row],[Dementia / Alzheimer''s five year average]],"")</f>
        <v>-9</v>
      </c>
      <c r="M159" s="31">
        <v>39</v>
      </c>
      <c r="N159" s="31">
        <v>49</v>
      </c>
      <c r="O159" s="31">
        <f>IFERROR(weekly_deaths_location_cause_and_excess_deaths_care_homes[[#This Row],[Circulatory deaths]]-weekly_deaths_location_cause_and_excess_deaths_care_homes[[#This Row],[Circulatory five year average]],"")</f>
        <v>-10</v>
      </c>
      <c r="P159" s="72">
        <v>16</v>
      </c>
      <c r="Q159" s="72">
        <v>22</v>
      </c>
      <c r="R159" s="72">
        <f>IFERROR(weekly_deaths_location_cause_and_excess_deaths_care_homes[[#This Row],[Respiratory deaths]]-weekly_deaths_location_cause_and_excess_deaths_care_homes[[#This Row],[Respiratory five year average]],"")</f>
        <v>-6</v>
      </c>
      <c r="S159" s="72">
        <v>7</v>
      </c>
      <c r="T159" s="78">
        <v>40</v>
      </c>
      <c r="U159" s="78">
        <v>41</v>
      </c>
      <c r="V159" s="72">
        <f>IFERROR(weekly_deaths_location_cause_and_excess_deaths_care_homes[[#This Row],[Other causes]]-weekly_deaths_location_cause_and_excess_deaths_care_homes[[#This Row],[Other causes five year average]],"")</f>
        <v>-1</v>
      </c>
    </row>
    <row r="160" spans="1:22" x14ac:dyDescent="0.3">
      <c r="A160" s="20" t="s">
        <v>65</v>
      </c>
      <c r="B160" s="21">
        <v>47</v>
      </c>
      <c r="C160" s="22">
        <v>44522</v>
      </c>
      <c r="D160" s="84">
        <v>262</v>
      </c>
      <c r="E160" s="2">
        <v>270</v>
      </c>
      <c r="F160" s="2">
        <f>IFERROR(weekly_deaths_location_cause_and_excess_deaths_care_homes[[#This Row],[All causes]]-weekly_deaths_location_cause_and_excess_deaths_care_homes[[#This Row],[All causes five year average]],"")</f>
        <v>-8</v>
      </c>
      <c r="G160" s="2">
        <v>45</v>
      </c>
      <c r="H160" s="2">
        <v>67</v>
      </c>
      <c r="I160" s="2">
        <f>IFERROR(weekly_deaths_location_cause_and_excess_deaths_care_homes[[#This Row],[Cancer deaths]]-weekly_deaths_location_cause_and_excess_deaths_care_homes[[#This Row],[Cancer five year average]],"")</f>
        <v>-22</v>
      </c>
      <c r="J160" s="2">
        <v>86</v>
      </c>
      <c r="K160" s="2">
        <v>91</v>
      </c>
      <c r="L160" s="2">
        <f>IFERROR(weekly_deaths_location_cause_and_excess_deaths_care_homes[[#This Row],[Dementia / Alzhemier''s deaths]]-weekly_deaths_location_cause_and_excess_deaths_care_homes[[#This Row],[Dementia / Alzheimer''s five year average]],"")</f>
        <v>-5</v>
      </c>
      <c r="M160" s="31">
        <v>58</v>
      </c>
      <c r="N160" s="31">
        <v>50</v>
      </c>
      <c r="O160" s="31">
        <f>IFERROR(weekly_deaths_location_cause_and_excess_deaths_care_homes[[#This Row],[Circulatory deaths]]-weekly_deaths_location_cause_and_excess_deaths_care_homes[[#This Row],[Circulatory five year average]],"")</f>
        <v>8</v>
      </c>
      <c r="P160" s="72">
        <v>20</v>
      </c>
      <c r="Q160" s="72">
        <v>23</v>
      </c>
      <c r="R160" s="72">
        <f>IFERROR(weekly_deaths_location_cause_and_excess_deaths_care_homes[[#This Row],[Respiratory deaths]]-weekly_deaths_location_cause_and_excess_deaths_care_homes[[#This Row],[Respiratory five year average]],"")</f>
        <v>-3</v>
      </c>
      <c r="S160" s="72">
        <v>5</v>
      </c>
      <c r="T160" s="78">
        <v>48</v>
      </c>
      <c r="U160" s="78">
        <v>39</v>
      </c>
      <c r="V160" s="72">
        <f>IFERROR(weekly_deaths_location_cause_and_excess_deaths_care_homes[[#This Row],[Other causes]]-weekly_deaths_location_cause_and_excess_deaths_care_homes[[#This Row],[Other causes five year average]],"")</f>
        <v>9</v>
      </c>
    </row>
    <row r="161" spans="1:22" x14ac:dyDescent="0.3">
      <c r="A161" s="20" t="s">
        <v>65</v>
      </c>
      <c r="B161" s="21">
        <v>48</v>
      </c>
      <c r="C161" s="22">
        <v>44529</v>
      </c>
      <c r="D161" s="84">
        <v>267</v>
      </c>
      <c r="E161" s="2">
        <v>266</v>
      </c>
      <c r="F161" s="2">
        <f>IFERROR(weekly_deaths_location_cause_and_excess_deaths_care_homes[[#This Row],[All causes]]-weekly_deaths_location_cause_and_excess_deaths_care_homes[[#This Row],[All causes five year average]],"")</f>
        <v>1</v>
      </c>
      <c r="G161" s="2">
        <v>55</v>
      </c>
      <c r="H161" s="2">
        <v>62</v>
      </c>
      <c r="I161" s="2">
        <f>IFERROR(weekly_deaths_location_cause_and_excess_deaths_care_homes[[#This Row],[Cancer deaths]]-weekly_deaths_location_cause_and_excess_deaths_care_homes[[#This Row],[Cancer five year average]],"")</f>
        <v>-7</v>
      </c>
      <c r="J161" s="2">
        <v>98</v>
      </c>
      <c r="K161" s="2">
        <v>83</v>
      </c>
      <c r="L161" s="2">
        <f>IFERROR(weekly_deaths_location_cause_and_excess_deaths_care_homes[[#This Row],[Dementia / Alzhemier''s deaths]]-weekly_deaths_location_cause_and_excess_deaths_care_homes[[#This Row],[Dementia / Alzheimer''s five year average]],"")</f>
        <v>15</v>
      </c>
      <c r="M161" s="31">
        <v>52</v>
      </c>
      <c r="N161" s="31">
        <v>58</v>
      </c>
      <c r="O161" s="31">
        <f>IFERROR(weekly_deaths_location_cause_and_excess_deaths_care_homes[[#This Row],[Circulatory deaths]]-weekly_deaths_location_cause_and_excess_deaths_care_homes[[#This Row],[Circulatory five year average]],"")</f>
        <v>-6</v>
      </c>
      <c r="P161" s="72">
        <v>12</v>
      </c>
      <c r="Q161" s="72">
        <v>25</v>
      </c>
      <c r="R161" s="72">
        <f>IFERROR(weekly_deaths_location_cause_and_excess_deaths_care_homes[[#This Row],[Respiratory deaths]]-weekly_deaths_location_cause_and_excess_deaths_care_homes[[#This Row],[Respiratory five year average]],"")</f>
        <v>-13</v>
      </c>
      <c r="S161" s="72">
        <v>3</v>
      </c>
      <c r="T161" s="78">
        <v>47</v>
      </c>
      <c r="U161" s="78">
        <v>37</v>
      </c>
      <c r="V161" s="72">
        <f>IFERROR(weekly_deaths_location_cause_and_excess_deaths_care_homes[[#This Row],[Other causes]]-weekly_deaths_location_cause_and_excess_deaths_care_homes[[#This Row],[Other causes five year average]],"")</f>
        <v>10</v>
      </c>
    </row>
    <row r="162" spans="1:22" x14ac:dyDescent="0.3">
      <c r="A162" s="20" t="s">
        <v>65</v>
      </c>
      <c r="B162" s="21">
        <v>49</v>
      </c>
      <c r="C162" s="22">
        <v>44536</v>
      </c>
      <c r="D162" s="84">
        <v>272</v>
      </c>
      <c r="E162" s="2">
        <v>265</v>
      </c>
      <c r="F162" s="2">
        <f>IFERROR(weekly_deaths_location_cause_and_excess_deaths_care_homes[[#This Row],[All causes]]-weekly_deaths_location_cause_and_excess_deaths_care_homes[[#This Row],[All causes five year average]],"")</f>
        <v>7</v>
      </c>
      <c r="G162" s="2">
        <v>61</v>
      </c>
      <c r="H162" s="2">
        <v>68</v>
      </c>
      <c r="I162" s="2">
        <f>IFERROR(weekly_deaths_location_cause_and_excess_deaths_care_homes[[#This Row],[Cancer deaths]]-weekly_deaths_location_cause_and_excess_deaths_care_homes[[#This Row],[Cancer five year average]],"")</f>
        <v>-7</v>
      </c>
      <c r="J162" s="2">
        <v>90</v>
      </c>
      <c r="K162" s="2">
        <v>93</v>
      </c>
      <c r="L162" s="2">
        <f>IFERROR(weekly_deaths_location_cause_and_excess_deaths_care_homes[[#This Row],[Dementia / Alzhemier''s deaths]]-weekly_deaths_location_cause_and_excess_deaths_care_homes[[#This Row],[Dementia / Alzheimer''s five year average]],"")</f>
        <v>-3</v>
      </c>
      <c r="M162" s="31">
        <v>42</v>
      </c>
      <c r="N162" s="31">
        <v>48</v>
      </c>
      <c r="O162" s="31">
        <f>IFERROR(weekly_deaths_location_cause_and_excess_deaths_care_homes[[#This Row],[Circulatory deaths]]-weekly_deaths_location_cause_and_excess_deaths_care_homes[[#This Row],[Circulatory five year average]],"")</f>
        <v>-6</v>
      </c>
      <c r="P162" s="72">
        <v>24</v>
      </c>
      <c r="Q162" s="72">
        <v>21</v>
      </c>
      <c r="R162" s="72">
        <f>IFERROR(weekly_deaths_location_cause_and_excess_deaths_care_homes[[#This Row],[Respiratory deaths]]-weekly_deaths_location_cause_and_excess_deaths_care_homes[[#This Row],[Respiratory five year average]],"")</f>
        <v>3</v>
      </c>
      <c r="S162" s="72">
        <v>7</v>
      </c>
      <c r="T162" s="78">
        <v>48</v>
      </c>
      <c r="U162" s="78">
        <v>35</v>
      </c>
      <c r="V162" s="72">
        <f>IFERROR(weekly_deaths_location_cause_and_excess_deaths_care_homes[[#This Row],[Other causes]]-weekly_deaths_location_cause_and_excess_deaths_care_homes[[#This Row],[Other causes five year average]],"")</f>
        <v>13</v>
      </c>
    </row>
    <row r="163" spans="1:22" x14ac:dyDescent="0.3">
      <c r="A163" s="20" t="s">
        <v>65</v>
      </c>
      <c r="B163" s="21">
        <v>50</v>
      </c>
      <c r="C163" s="22">
        <v>44543</v>
      </c>
      <c r="D163" s="84">
        <v>263</v>
      </c>
      <c r="E163" s="2">
        <v>304</v>
      </c>
      <c r="F163" s="2">
        <f>IFERROR(weekly_deaths_location_cause_and_excess_deaths_care_homes[[#This Row],[All causes]]-weekly_deaths_location_cause_and_excess_deaths_care_homes[[#This Row],[All causes five year average]],"")</f>
        <v>-41</v>
      </c>
      <c r="G163" s="2">
        <v>47</v>
      </c>
      <c r="H163" s="2">
        <v>71</v>
      </c>
      <c r="I163" s="2">
        <f>IFERROR(weekly_deaths_location_cause_and_excess_deaths_care_homes[[#This Row],[Cancer deaths]]-weekly_deaths_location_cause_and_excess_deaths_care_homes[[#This Row],[Cancer five year average]],"")</f>
        <v>-24</v>
      </c>
      <c r="J163" s="2">
        <v>95</v>
      </c>
      <c r="K163" s="2">
        <v>106</v>
      </c>
      <c r="L163" s="2">
        <f>IFERROR(weekly_deaths_location_cause_and_excess_deaths_care_homes[[#This Row],[Dementia / Alzhemier''s deaths]]-weekly_deaths_location_cause_and_excess_deaths_care_homes[[#This Row],[Dementia / Alzheimer''s five year average]],"")</f>
        <v>-11</v>
      </c>
      <c r="M163" s="31">
        <v>53</v>
      </c>
      <c r="N163" s="31">
        <v>53</v>
      </c>
      <c r="O163" s="31">
        <f>IFERROR(weekly_deaths_location_cause_and_excess_deaths_care_homes[[#This Row],[Circulatory deaths]]-weekly_deaths_location_cause_and_excess_deaths_care_homes[[#This Row],[Circulatory five year average]],"")</f>
        <v>0</v>
      </c>
      <c r="P163" s="72">
        <v>18</v>
      </c>
      <c r="Q163" s="72">
        <v>25</v>
      </c>
      <c r="R163" s="72">
        <f>IFERROR(weekly_deaths_location_cause_and_excess_deaths_care_homes[[#This Row],[Respiratory deaths]]-weekly_deaths_location_cause_and_excess_deaths_care_homes[[#This Row],[Respiratory five year average]],"")</f>
        <v>-7</v>
      </c>
      <c r="S163" s="72">
        <v>4</v>
      </c>
      <c r="T163" s="78">
        <v>46</v>
      </c>
      <c r="U163" s="78">
        <v>49</v>
      </c>
      <c r="V163" s="72">
        <f>IFERROR(weekly_deaths_location_cause_and_excess_deaths_care_homes[[#This Row],[Other causes]]-weekly_deaths_location_cause_and_excess_deaths_care_homes[[#This Row],[Other causes five year average]],"")</f>
        <v>-3</v>
      </c>
    </row>
    <row r="164" spans="1:22" x14ac:dyDescent="0.3">
      <c r="A164" s="20" t="s">
        <v>65</v>
      </c>
      <c r="B164" s="21">
        <v>51</v>
      </c>
      <c r="C164" s="22">
        <v>44550</v>
      </c>
      <c r="D164" s="84">
        <v>275</v>
      </c>
      <c r="E164" s="2">
        <v>305</v>
      </c>
      <c r="F164" s="2">
        <f>IFERROR(weekly_deaths_location_cause_and_excess_deaths_care_homes[[#This Row],[All causes]]-weekly_deaths_location_cause_and_excess_deaths_care_homes[[#This Row],[All causes five year average]],"")</f>
        <v>-30</v>
      </c>
      <c r="G164" s="2">
        <v>56</v>
      </c>
      <c r="H164" s="2">
        <v>68</v>
      </c>
      <c r="I164" s="2">
        <f>IFERROR(weekly_deaths_location_cause_and_excess_deaths_care_homes[[#This Row],[Cancer deaths]]-weekly_deaths_location_cause_and_excess_deaths_care_homes[[#This Row],[Cancer five year average]],"")</f>
        <v>-12</v>
      </c>
      <c r="J164" s="2">
        <v>100</v>
      </c>
      <c r="K164" s="2">
        <v>105</v>
      </c>
      <c r="L164" s="2">
        <f>IFERROR(weekly_deaths_location_cause_and_excess_deaths_care_homes[[#This Row],[Dementia / Alzhemier''s deaths]]-weekly_deaths_location_cause_and_excess_deaths_care_homes[[#This Row],[Dementia / Alzheimer''s five year average]],"")</f>
        <v>-5</v>
      </c>
      <c r="M164" s="31">
        <v>52</v>
      </c>
      <c r="N164" s="31">
        <v>57</v>
      </c>
      <c r="O164" s="31">
        <f>IFERROR(weekly_deaths_location_cause_and_excess_deaths_care_homes[[#This Row],[Circulatory deaths]]-weekly_deaths_location_cause_and_excess_deaths_care_homes[[#This Row],[Circulatory five year average]],"")</f>
        <v>-5</v>
      </c>
      <c r="P164" s="72">
        <v>12</v>
      </c>
      <c r="Q164" s="72">
        <v>28</v>
      </c>
      <c r="R164" s="72">
        <f>IFERROR(weekly_deaths_location_cause_and_excess_deaths_care_homes[[#This Row],[Respiratory deaths]]-weekly_deaths_location_cause_and_excess_deaths_care_homes[[#This Row],[Respiratory five year average]],"")</f>
        <v>-16</v>
      </c>
      <c r="S164" s="72">
        <v>5</v>
      </c>
      <c r="T164" s="78">
        <v>50</v>
      </c>
      <c r="U164" s="78">
        <v>47</v>
      </c>
      <c r="V164" s="72">
        <f>IFERROR(weekly_deaths_location_cause_and_excess_deaths_care_homes[[#This Row],[Other causes]]-weekly_deaths_location_cause_and_excess_deaths_care_homes[[#This Row],[Other causes five year average]],"")</f>
        <v>3</v>
      </c>
    </row>
    <row r="165" spans="1:22" x14ac:dyDescent="0.3">
      <c r="A165" s="20" t="s">
        <v>65</v>
      </c>
      <c r="B165" s="21">
        <v>52</v>
      </c>
      <c r="C165" s="22">
        <v>44557</v>
      </c>
      <c r="D165" s="84">
        <v>259</v>
      </c>
      <c r="E165" s="2">
        <v>271</v>
      </c>
      <c r="F165" s="2">
        <f>IFERROR(weekly_deaths_location_cause_and_excess_deaths_care_homes[[#This Row],[All causes]]-weekly_deaths_location_cause_and_excess_deaths_care_homes[[#This Row],[All causes five year average]],"")</f>
        <v>-12</v>
      </c>
      <c r="G165" s="2">
        <v>47</v>
      </c>
      <c r="H165" s="2">
        <v>65</v>
      </c>
      <c r="I165" s="2">
        <f>IFERROR(weekly_deaths_location_cause_and_excess_deaths_care_homes[[#This Row],[Cancer deaths]]-weekly_deaths_location_cause_and_excess_deaths_care_homes[[#This Row],[Cancer five year average]],"")</f>
        <v>-18</v>
      </c>
      <c r="J165" s="2">
        <v>91</v>
      </c>
      <c r="K165" s="2">
        <v>90</v>
      </c>
      <c r="L165" s="2">
        <f>IFERROR(weekly_deaths_location_cause_and_excess_deaths_care_homes[[#This Row],[Dementia / Alzhemier''s deaths]]-weekly_deaths_location_cause_and_excess_deaths_care_homes[[#This Row],[Dementia / Alzheimer''s five year average]],"")</f>
        <v>1</v>
      </c>
      <c r="M165" s="31">
        <v>42</v>
      </c>
      <c r="N165" s="31">
        <v>50</v>
      </c>
      <c r="O165" s="31">
        <f>IFERROR(weekly_deaths_location_cause_and_excess_deaths_care_homes[[#This Row],[Circulatory deaths]]-weekly_deaths_location_cause_and_excess_deaths_care_homes[[#This Row],[Circulatory five year average]],"")</f>
        <v>-8</v>
      </c>
      <c r="P165" s="72">
        <v>24</v>
      </c>
      <c r="Q165" s="72">
        <v>30</v>
      </c>
      <c r="R165" s="72">
        <f>IFERROR(weekly_deaths_location_cause_and_excess_deaths_care_homes[[#This Row],[Respiratory deaths]]-weekly_deaths_location_cause_and_excess_deaths_care_homes[[#This Row],[Respiratory five year average]],"")</f>
        <v>-6</v>
      </c>
      <c r="S165" s="72">
        <v>3</v>
      </c>
      <c r="T165" s="78">
        <v>52</v>
      </c>
      <c r="U165" s="78">
        <v>36</v>
      </c>
      <c r="V165" s="72">
        <f>IFERROR(weekly_deaths_location_cause_and_excess_deaths_care_homes[[#This Row],[Other causes]]-weekly_deaths_location_cause_and_excess_deaths_care_homes[[#This Row],[Other causes five year average]],"")</f>
        <v>16</v>
      </c>
    </row>
    <row r="166" spans="1:22" x14ac:dyDescent="0.3">
      <c r="A166" s="16" t="s">
        <v>66</v>
      </c>
      <c r="B166" s="21">
        <v>1</v>
      </c>
      <c r="C166" s="22">
        <v>44564</v>
      </c>
      <c r="D166" s="86">
        <v>276</v>
      </c>
      <c r="E166" s="81">
        <v>335</v>
      </c>
      <c r="F166" s="81">
        <f>IFERROR(weekly_deaths_location_cause_and_excess_deaths_care_homes[[#This Row],[All causes]]-weekly_deaths_location_cause_and_excess_deaths_care_homes[[#This Row],[All causes five year average]],"")</f>
        <v>-59</v>
      </c>
      <c r="G166" s="81">
        <v>51</v>
      </c>
      <c r="H166" s="81">
        <v>71</v>
      </c>
      <c r="I166" s="81">
        <f>IFERROR(weekly_deaths_location_cause_and_excess_deaths_care_homes[[#This Row],[Cancer deaths]]-weekly_deaths_location_cause_and_excess_deaths_care_homes[[#This Row],[Cancer five year average]],"")</f>
        <v>-20</v>
      </c>
      <c r="J166" s="81">
        <v>97</v>
      </c>
      <c r="K166" s="81">
        <v>101</v>
      </c>
      <c r="L166" s="81">
        <f>IFERROR(weekly_deaths_location_cause_and_excess_deaths_care_homes[[#This Row],[Dementia / Alzhemier''s deaths]]-weekly_deaths_location_cause_and_excess_deaths_care_homes[[#This Row],[Dementia / Alzheimer''s five year average]],"")</f>
        <v>-4</v>
      </c>
      <c r="M166" s="31">
        <v>47</v>
      </c>
      <c r="N166" s="31">
        <v>64</v>
      </c>
      <c r="O166" s="31">
        <f>IFERROR(weekly_deaths_location_cause_and_excess_deaths_care_homes[[#This Row],[Circulatory deaths]]-weekly_deaths_location_cause_and_excess_deaths_care_homes[[#This Row],[Circulatory five year average]],"")</f>
        <v>-17</v>
      </c>
      <c r="P166" s="31">
        <v>19</v>
      </c>
      <c r="Q166" s="31">
        <v>33</v>
      </c>
      <c r="R166" s="31">
        <f>IFERROR(weekly_deaths_location_cause_and_excess_deaths_care_homes[[#This Row],[Respiratory deaths]]-weekly_deaths_location_cause_and_excess_deaths_care_homes[[#This Row],[Respiratory five year average]],"")</f>
        <v>-14</v>
      </c>
      <c r="S166" s="31">
        <v>14</v>
      </c>
      <c r="T166" s="31">
        <v>48</v>
      </c>
      <c r="U166" s="81">
        <v>45</v>
      </c>
      <c r="V166" s="31">
        <f>IFERROR(weekly_deaths_location_cause_and_excess_deaths_care_homes[[#This Row],[Other causes]]-weekly_deaths_location_cause_and_excess_deaths_care_homes[[#This Row],[Other causes five year average]],"")</f>
        <v>3</v>
      </c>
    </row>
    <row r="167" spans="1:22" x14ac:dyDescent="0.3">
      <c r="A167" s="16" t="s">
        <v>66</v>
      </c>
      <c r="B167" s="21">
        <v>2</v>
      </c>
      <c r="C167" s="22">
        <v>44571</v>
      </c>
      <c r="D167" s="86">
        <v>312</v>
      </c>
      <c r="E167" s="81">
        <v>344</v>
      </c>
      <c r="F167" s="81">
        <f>IFERROR(weekly_deaths_location_cause_and_excess_deaths_care_homes[[#This Row],[All causes]]-weekly_deaths_location_cause_and_excess_deaths_care_homes[[#This Row],[All causes five year average]],"")</f>
        <v>-32</v>
      </c>
      <c r="G167" s="81">
        <v>62</v>
      </c>
      <c r="H167" s="81">
        <v>68</v>
      </c>
      <c r="I167" s="81">
        <f>IFERROR(weekly_deaths_location_cause_and_excess_deaths_care_homes[[#This Row],[Cancer deaths]]-weekly_deaths_location_cause_and_excess_deaths_care_homes[[#This Row],[Cancer five year average]],"")</f>
        <v>-6</v>
      </c>
      <c r="J167" s="81">
        <v>91</v>
      </c>
      <c r="K167" s="81">
        <v>109</v>
      </c>
      <c r="L167" s="81">
        <f>IFERROR(weekly_deaths_location_cause_and_excess_deaths_care_homes[[#This Row],[Dementia / Alzhemier''s deaths]]-weekly_deaths_location_cause_and_excess_deaths_care_homes[[#This Row],[Dementia / Alzheimer''s five year average]],"")</f>
        <v>-18</v>
      </c>
      <c r="M167" s="31">
        <v>59</v>
      </c>
      <c r="N167" s="31">
        <v>63</v>
      </c>
      <c r="O167" s="31">
        <f>IFERROR(weekly_deaths_location_cause_and_excess_deaths_care_homes[[#This Row],[Circulatory deaths]]-weekly_deaths_location_cause_and_excess_deaths_care_homes[[#This Row],[Circulatory five year average]],"")</f>
        <v>-4</v>
      </c>
      <c r="P167" s="31">
        <v>21</v>
      </c>
      <c r="Q167" s="31">
        <v>39</v>
      </c>
      <c r="R167" s="31">
        <f>IFERROR(weekly_deaths_location_cause_and_excess_deaths_care_homes[[#This Row],[Respiratory deaths]]-weekly_deaths_location_cause_and_excess_deaths_care_homes[[#This Row],[Respiratory five year average]],"")</f>
        <v>-18</v>
      </c>
      <c r="S167" s="31">
        <v>39</v>
      </c>
      <c r="T167" s="31">
        <v>40</v>
      </c>
      <c r="U167" s="81">
        <v>47</v>
      </c>
      <c r="V167" s="31">
        <f>IFERROR(weekly_deaths_location_cause_and_excess_deaths_care_homes[[#This Row],[Other causes]]-weekly_deaths_location_cause_and_excess_deaths_care_homes[[#This Row],[Other causes five year average]],"")</f>
        <v>-7</v>
      </c>
    </row>
    <row r="168" spans="1:22" x14ac:dyDescent="0.3">
      <c r="A168" s="16" t="s">
        <v>66</v>
      </c>
      <c r="B168" s="21">
        <v>3</v>
      </c>
      <c r="C168" s="22">
        <v>44578</v>
      </c>
      <c r="D168" s="86">
        <v>271</v>
      </c>
      <c r="E168" s="81">
        <v>336</v>
      </c>
      <c r="F168" s="81">
        <f>IFERROR(weekly_deaths_location_cause_and_excess_deaths_care_homes[[#This Row],[All causes]]-weekly_deaths_location_cause_and_excess_deaths_care_homes[[#This Row],[All causes five year average]],"")</f>
        <v>-65</v>
      </c>
      <c r="G168" s="81">
        <v>44</v>
      </c>
      <c r="H168" s="81">
        <v>66</v>
      </c>
      <c r="I168" s="81">
        <f>IFERROR(weekly_deaths_location_cause_and_excess_deaths_care_homes[[#This Row],[Cancer deaths]]-weekly_deaths_location_cause_and_excess_deaths_care_homes[[#This Row],[Cancer five year average]],"")</f>
        <v>-22</v>
      </c>
      <c r="J168" s="81">
        <v>84</v>
      </c>
      <c r="K168" s="81">
        <v>107</v>
      </c>
      <c r="L168" s="81">
        <f>IFERROR(weekly_deaths_location_cause_and_excess_deaths_care_homes[[#This Row],[Dementia / Alzhemier''s deaths]]-weekly_deaths_location_cause_and_excess_deaths_care_homes[[#This Row],[Dementia / Alzheimer''s five year average]],"")</f>
        <v>-23</v>
      </c>
      <c r="M168" s="31">
        <v>51</v>
      </c>
      <c r="N168" s="31">
        <v>64</v>
      </c>
      <c r="O168" s="31">
        <f>IFERROR(weekly_deaths_location_cause_and_excess_deaths_care_homes[[#This Row],[Circulatory deaths]]-weekly_deaths_location_cause_and_excess_deaths_care_homes[[#This Row],[Circulatory five year average]],"")</f>
        <v>-13</v>
      </c>
      <c r="P168" s="31">
        <v>23</v>
      </c>
      <c r="Q168" s="31">
        <v>33</v>
      </c>
      <c r="R168" s="31">
        <f>IFERROR(weekly_deaths_location_cause_and_excess_deaths_care_homes[[#This Row],[Respiratory deaths]]-weekly_deaths_location_cause_and_excess_deaths_care_homes[[#This Row],[Respiratory five year average]],"")</f>
        <v>-10</v>
      </c>
      <c r="S168" s="31">
        <v>33</v>
      </c>
      <c r="T168" s="31">
        <v>36</v>
      </c>
      <c r="U168" s="81">
        <v>46</v>
      </c>
      <c r="V168" s="31">
        <f>IFERROR(weekly_deaths_location_cause_and_excess_deaths_care_homes[[#This Row],[Other causes]]-weekly_deaths_location_cause_and_excess_deaths_care_homes[[#This Row],[Other causes five year average]],"")</f>
        <v>-10</v>
      </c>
    </row>
    <row r="169" spans="1:22" x14ac:dyDescent="0.3">
      <c r="A169" s="16" t="s">
        <v>66</v>
      </c>
      <c r="B169" s="21">
        <v>4</v>
      </c>
      <c r="C169" s="22">
        <v>44585</v>
      </c>
      <c r="D169" s="86">
        <v>288</v>
      </c>
      <c r="E169" s="81">
        <v>318</v>
      </c>
      <c r="F169" s="81">
        <f>IFERROR(weekly_deaths_location_cause_and_excess_deaths_care_homes[[#This Row],[All causes]]-weekly_deaths_location_cause_and_excess_deaths_care_homes[[#This Row],[All causes five year average]],"")</f>
        <v>-30</v>
      </c>
      <c r="G169" s="81">
        <v>46</v>
      </c>
      <c r="H169" s="81">
        <v>67</v>
      </c>
      <c r="I169" s="81">
        <f>IFERROR(weekly_deaths_location_cause_and_excess_deaths_care_homes[[#This Row],[Cancer deaths]]-weekly_deaths_location_cause_and_excess_deaths_care_homes[[#This Row],[Cancer five year average]],"")</f>
        <v>-21</v>
      </c>
      <c r="J169" s="81">
        <v>100</v>
      </c>
      <c r="K169" s="81">
        <v>97</v>
      </c>
      <c r="L169" s="81">
        <f>IFERROR(weekly_deaths_location_cause_and_excess_deaths_care_homes[[#This Row],[Dementia / Alzhemier''s deaths]]-weekly_deaths_location_cause_and_excess_deaths_care_homes[[#This Row],[Dementia / Alzheimer''s five year average]],"")</f>
        <v>3</v>
      </c>
      <c r="M169" s="31">
        <v>52</v>
      </c>
      <c r="N169" s="31">
        <v>55</v>
      </c>
      <c r="O169" s="31">
        <f>IFERROR(weekly_deaths_location_cause_and_excess_deaths_care_homes[[#This Row],[Circulatory deaths]]-weekly_deaths_location_cause_and_excess_deaths_care_homes[[#This Row],[Circulatory five year average]],"")</f>
        <v>-3</v>
      </c>
      <c r="P169" s="31">
        <v>19</v>
      </c>
      <c r="Q169" s="31">
        <v>36</v>
      </c>
      <c r="R169" s="31">
        <f>IFERROR(weekly_deaths_location_cause_and_excess_deaths_care_homes[[#This Row],[Respiratory deaths]]-weekly_deaths_location_cause_and_excess_deaths_care_homes[[#This Row],[Respiratory five year average]],"")</f>
        <v>-17</v>
      </c>
      <c r="S169" s="31">
        <v>27</v>
      </c>
      <c r="T169" s="31">
        <v>44</v>
      </c>
      <c r="U169" s="81">
        <v>45</v>
      </c>
      <c r="V169" s="31">
        <f>IFERROR(weekly_deaths_location_cause_and_excess_deaths_care_homes[[#This Row],[Other causes]]-weekly_deaths_location_cause_and_excess_deaths_care_homes[[#This Row],[Other causes five year average]],"")</f>
        <v>-1</v>
      </c>
    </row>
    <row r="170" spans="1:22" x14ac:dyDescent="0.3">
      <c r="A170" s="16" t="s">
        <v>66</v>
      </c>
      <c r="B170" s="21">
        <v>5</v>
      </c>
      <c r="C170" s="22">
        <v>44592</v>
      </c>
      <c r="D170" s="86">
        <v>258</v>
      </c>
      <c r="E170" s="81">
        <v>312</v>
      </c>
      <c r="F170" s="81">
        <f>IFERROR(weekly_deaths_location_cause_and_excess_deaths_care_homes[[#This Row],[All causes]]-weekly_deaths_location_cause_and_excess_deaths_care_homes[[#This Row],[All causes five year average]],"")</f>
        <v>-54</v>
      </c>
      <c r="G170" s="81">
        <v>55</v>
      </c>
      <c r="H170" s="81">
        <v>72</v>
      </c>
      <c r="I170" s="81">
        <f>IFERROR(weekly_deaths_location_cause_and_excess_deaths_care_homes[[#This Row],[Cancer deaths]]-weekly_deaths_location_cause_and_excess_deaths_care_homes[[#This Row],[Cancer five year average]],"")</f>
        <v>-17</v>
      </c>
      <c r="J170" s="81">
        <v>77</v>
      </c>
      <c r="K170" s="81">
        <v>101</v>
      </c>
      <c r="L170" s="81">
        <f>IFERROR(weekly_deaths_location_cause_and_excess_deaths_care_homes[[#This Row],[Dementia / Alzhemier''s deaths]]-weekly_deaths_location_cause_and_excess_deaths_care_homes[[#This Row],[Dementia / Alzheimer''s five year average]],"")</f>
        <v>-24</v>
      </c>
      <c r="M170" s="31">
        <v>49</v>
      </c>
      <c r="N170" s="31">
        <v>53</v>
      </c>
      <c r="O170" s="31">
        <f>IFERROR(weekly_deaths_location_cause_and_excess_deaths_care_homes[[#This Row],[Circulatory deaths]]-weekly_deaths_location_cause_and_excess_deaths_care_homes[[#This Row],[Circulatory five year average]],"")</f>
        <v>-4</v>
      </c>
      <c r="P170" s="31">
        <v>7</v>
      </c>
      <c r="Q170" s="31">
        <v>27</v>
      </c>
      <c r="R170" s="31">
        <f>IFERROR(weekly_deaths_location_cause_and_excess_deaths_care_homes[[#This Row],[Respiratory deaths]]-weekly_deaths_location_cause_and_excess_deaths_care_homes[[#This Row],[Respiratory five year average]],"")</f>
        <v>-20</v>
      </c>
      <c r="S170" s="31">
        <v>31</v>
      </c>
      <c r="T170" s="31">
        <v>39</v>
      </c>
      <c r="U170" s="81">
        <v>46</v>
      </c>
      <c r="V170" s="31">
        <f>IFERROR(weekly_deaths_location_cause_and_excess_deaths_care_homes[[#This Row],[Other causes]]-weekly_deaths_location_cause_and_excess_deaths_care_homes[[#This Row],[Other causes five year average]],"")</f>
        <v>-7</v>
      </c>
    </row>
    <row r="171" spans="1:22" x14ac:dyDescent="0.3">
      <c r="A171" s="16" t="s">
        <v>66</v>
      </c>
      <c r="B171" s="21">
        <v>6</v>
      </c>
      <c r="C171" s="22">
        <v>44599</v>
      </c>
      <c r="D171" s="86">
        <v>252</v>
      </c>
      <c r="E171" s="81">
        <v>273</v>
      </c>
      <c r="F171" s="81">
        <f>IFERROR(weekly_deaths_location_cause_and_excess_deaths_care_homes[[#This Row],[All causes]]-weekly_deaths_location_cause_and_excess_deaths_care_homes[[#This Row],[All causes five year average]],"")</f>
        <v>-21</v>
      </c>
      <c r="G171" s="81">
        <v>50</v>
      </c>
      <c r="H171" s="81">
        <v>66</v>
      </c>
      <c r="I171" s="81">
        <f>IFERROR(weekly_deaths_location_cause_and_excess_deaths_care_homes[[#This Row],[Cancer deaths]]-weekly_deaths_location_cause_and_excess_deaths_care_homes[[#This Row],[Cancer five year average]],"")</f>
        <v>-16</v>
      </c>
      <c r="J171" s="81">
        <v>83</v>
      </c>
      <c r="K171" s="81">
        <v>92</v>
      </c>
      <c r="L171" s="81">
        <f>IFERROR(weekly_deaths_location_cause_and_excess_deaths_care_homes[[#This Row],[Dementia / Alzhemier''s deaths]]-weekly_deaths_location_cause_and_excess_deaths_care_homes[[#This Row],[Dementia / Alzheimer''s five year average]],"")</f>
        <v>-9</v>
      </c>
      <c r="M171" s="31">
        <v>48</v>
      </c>
      <c r="N171" s="31">
        <v>45</v>
      </c>
      <c r="O171" s="31">
        <f>IFERROR(weekly_deaths_location_cause_and_excess_deaths_care_homes[[#This Row],[Circulatory deaths]]-weekly_deaths_location_cause_and_excess_deaths_care_homes[[#This Row],[Circulatory five year average]],"")</f>
        <v>3</v>
      </c>
      <c r="P171" s="31">
        <v>14</v>
      </c>
      <c r="Q171" s="31">
        <v>28</v>
      </c>
      <c r="R171" s="31">
        <f>IFERROR(weekly_deaths_location_cause_and_excess_deaths_care_homes[[#This Row],[Respiratory deaths]]-weekly_deaths_location_cause_and_excess_deaths_care_homes[[#This Row],[Respiratory five year average]],"")</f>
        <v>-14</v>
      </c>
      <c r="S171" s="31">
        <v>11</v>
      </c>
      <c r="T171" s="31">
        <v>46</v>
      </c>
      <c r="U171" s="81">
        <v>36</v>
      </c>
      <c r="V171" s="31">
        <f>IFERROR(weekly_deaths_location_cause_and_excess_deaths_care_homes[[#This Row],[Other causes]]-weekly_deaths_location_cause_and_excess_deaths_care_homes[[#This Row],[Other causes five year average]],"")</f>
        <v>10</v>
      </c>
    </row>
    <row r="172" spans="1:22" x14ac:dyDescent="0.3">
      <c r="A172" s="16" t="s">
        <v>66</v>
      </c>
      <c r="B172" s="21">
        <v>7</v>
      </c>
      <c r="C172" s="22">
        <v>44606</v>
      </c>
      <c r="D172" s="86">
        <v>225</v>
      </c>
      <c r="E172" s="81">
        <v>271</v>
      </c>
      <c r="F172" s="81">
        <f>IFERROR(weekly_deaths_location_cause_and_excess_deaths_care_homes[[#This Row],[All causes]]-weekly_deaths_location_cause_and_excess_deaths_care_homes[[#This Row],[All causes five year average]],"")</f>
        <v>-46</v>
      </c>
      <c r="G172" s="81">
        <v>47</v>
      </c>
      <c r="H172" s="81">
        <v>60</v>
      </c>
      <c r="I172" s="81">
        <f>IFERROR(weekly_deaths_location_cause_and_excess_deaths_care_homes[[#This Row],[Cancer deaths]]-weekly_deaths_location_cause_and_excess_deaths_care_homes[[#This Row],[Cancer five year average]],"")</f>
        <v>-13</v>
      </c>
      <c r="J172" s="81">
        <v>70</v>
      </c>
      <c r="K172" s="81">
        <v>89</v>
      </c>
      <c r="L172" s="81">
        <f>IFERROR(weekly_deaths_location_cause_and_excess_deaths_care_homes[[#This Row],[Dementia / Alzhemier''s deaths]]-weekly_deaths_location_cause_and_excess_deaths_care_homes[[#This Row],[Dementia / Alzheimer''s five year average]],"")</f>
        <v>-19</v>
      </c>
      <c r="M172" s="31">
        <v>39</v>
      </c>
      <c r="N172" s="31">
        <v>50</v>
      </c>
      <c r="O172" s="31">
        <f>IFERROR(weekly_deaths_location_cause_and_excess_deaths_care_homes[[#This Row],[Circulatory deaths]]-weekly_deaths_location_cause_and_excess_deaths_care_homes[[#This Row],[Circulatory five year average]],"")</f>
        <v>-11</v>
      </c>
      <c r="P172" s="31">
        <v>15</v>
      </c>
      <c r="Q172" s="31">
        <v>24</v>
      </c>
      <c r="R172" s="31">
        <f>IFERROR(weekly_deaths_location_cause_and_excess_deaths_care_homes[[#This Row],[Respiratory deaths]]-weekly_deaths_location_cause_and_excess_deaths_care_homes[[#This Row],[Respiratory five year average]],"")</f>
        <v>-9</v>
      </c>
      <c r="S172" s="31">
        <v>13</v>
      </c>
      <c r="T172" s="31">
        <v>41</v>
      </c>
      <c r="U172" s="81">
        <v>42</v>
      </c>
      <c r="V172" s="31">
        <f>IFERROR(weekly_deaths_location_cause_and_excess_deaths_care_homes[[#This Row],[Other causes]]-weekly_deaths_location_cause_and_excess_deaths_care_homes[[#This Row],[Other causes five year average]],"")</f>
        <v>-1</v>
      </c>
    </row>
    <row r="173" spans="1:22" x14ac:dyDescent="0.3">
      <c r="A173" s="16" t="s">
        <v>66</v>
      </c>
      <c r="B173" s="21">
        <v>8</v>
      </c>
      <c r="C173" s="22">
        <v>44613</v>
      </c>
      <c r="D173" s="86">
        <v>233</v>
      </c>
      <c r="E173" s="81">
        <v>280</v>
      </c>
      <c r="F173" s="81">
        <f>IFERROR(weekly_deaths_location_cause_and_excess_deaths_care_homes[[#This Row],[All causes]]-weekly_deaths_location_cause_and_excess_deaths_care_homes[[#This Row],[All causes five year average]],"")</f>
        <v>-47</v>
      </c>
      <c r="G173" s="81">
        <v>49</v>
      </c>
      <c r="H173" s="81">
        <v>69</v>
      </c>
      <c r="I173" s="81">
        <f>IFERROR(weekly_deaths_location_cause_and_excess_deaths_care_homes[[#This Row],[Cancer deaths]]-weekly_deaths_location_cause_and_excess_deaths_care_homes[[#This Row],[Cancer five year average]],"")</f>
        <v>-20</v>
      </c>
      <c r="J173" s="81">
        <v>69</v>
      </c>
      <c r="K173" s="81">
        <v>86</v>
      </c>
      <c r="L173" s="81">
        <f>IFERROR(weekly_deaths_location_cause_and_excess_deaths_care_homes[[#This Row],[Dementia / Alzhemier''s deaths]]-weekly_deaths_location_cause_and_excess_deaths_care_homes[[#This Row],[Dementia / Alzheimer''s five year average]],"")</f>
        <v>-17</v>
      </c>
      <c r="M173" s="31">
        <v>50</v>
      </c>
      <c r="N173" s="31">
        <v>56</v>
      </c>
      <c r="O173" s="31">
        <f>IFERROR(weekly_deaths_location_cause_and_excess_deaths_care_homes[[#This Row],[Circulatory deaths]]-weekly_deaths_location_cause_and_excess_deaths_care_homes[[#This Row],[Circulatory five year average]],"")</f>
        <v>-6</v>
      </c>
      <c r="P173" s="31">
        <v>14</v>
      </c>
      <c r="Q173" s="31">
        <v>26</v>
      </c>
      <c r="R173" s="31">
        <f>IFERROR(weekly_deaths_location_cause_and_excess_deaths_care_homes[[#This Row],[Respiratory deaths]]-weekly_deaths_location_cause_and_excess_deaths_care_homes[[#This Row],[Respiratory five year average]],"")</f>
        <v>-12</v>
      </c>
      <c r="S173" s="31">
        <v>17</v>
      </c>
      <c r="T173" s="31">
        <v>34</v>
      </c>
      <c r="U173" s="81">
        <v>39</v>
      </c>
      <c r="V173" s="31">
        <f>IFERROR(weekly_deaths_location_cause_and_excess_deaths_care_homes[[#This Row],[Other causes]]-weekly_deaths_location_cause_and_excess_deaths_care_homes[[#This Row],[Other causes five year average]],"")</f>
        <v>-5</v>
      </c>
    </row>
    <row r="174" spans="1:22" x14ac:dyDescent="0.3">
      <c r="A174" s="16" t="s">
        <v>66</v>
      </c>
      <c r="B174" s="21">
        <v>9</v>
      </c>
      <c r="C174" s="22">
        <v>44620</v>
      </c>
      <c r="D174" s="86">
        <v>269</v>
      </c>
      <c r="E174" s="81">
        <v>253</v>
      </c>
      <c r="F174" s="81">
        <f>IFERROR(weekly_deaths_location_cause_and_excess_deaths_care_homes[[#This Row],[All causes]]-weekly_deaths_location_cause_and_excess_deaths_care_homes[[#This Row],[All causes five year average]],"")</f>
        <v>16</v>
      </c>
      <c r="G174" s="81">
        <v>56</v>
      </c>
      <c r="H174" s="81">
        <v>60</v>
      </c>
      <c r="I174" s="81">
        <f>IFERROR(weekly_deaths_location_cause_and_excess_deaths_care_homes[[#This Row],[Cancer deaths]]-weekly_deaths_location_cause_and_excess_deaths_care_homes[[#This Row],[Cancer five year average]],"")</f>
        <v>-4</v>
      </c>
      <c r="J174" s="81">
        <v>76</v>
      </c>
      <c r="K174" s="81">
        <v>84</v>
      </c>
      <c r="L174" s="81">
        <f>IFERROR(weekly_deaths_location_cause_and_excess_deaths_care_homes[[#This Row],[Dementia / Alzhemier''s deaths]]-weekly_deaths_location_cause_and_excess_deaths_care_homes[[#This Row],[Dementia / Alzheimer''s five year average]],"")</f>
        <v>-8</v>
      </c>
      <c r="M174" s="31">
        <v>50</v>
      </c>
      <c r="N174" s="31">
        <v>41</v>
      </c>
      <c r="O174" s="31">
        <f>IFERROR(weekly_deaths_location_cause_and_excess_deaths_care_homes[[#This Row],[Circulatory deaths]]-weekly_deaths_location_cause_and_excess_deaths_care_homes[[#This Row],[Circulatory five year average]],"")</f>
        <v>9</v>
      </c>
      <c r="P174" s="31">
        <v>12</v>
      </c>
      <c r="Q174" s="31">
        <v>24</v>
      </c>
      <c r="R174" s="31">
        <f>IFERROR(weekly_deaths_location_cause_and_excess_deaths_care_homes[[#This Row],[Respiratory deaths]]-weekly_deaths_location_cause_and_excess_deaths_care_homes[[#This Row],[Respiratory five year average]],"")</f>
        <v>-12</v>
      </c>
      <c r="S174" s="31">
        <v>25</v>
      </c>
      <c r="T174" s="31">
        <v>50</v>
      </c>
      <c r="U174" s="81">
        <v>41</v>
      </c>
      <c r="V174" s="31">
        <f>IFERROR(weekly_deaths_location_cause_and_excess_deaths_care_homes[[#This Row],[Other causes]]-weekly_deaths_location_cause_and_excess_deaths_care_homes[[#This Row],[Other causes five year average]],"")</f>
        <v>9</v>
      </c>
    </row>
    <row r="175" spans="1:22" x14ac:dyDescent="0.3">
      <c r="A175" s="16" t="s">
        <v>66</v>
      </c>
      <c r="B175" s="21">
        <v>10</v>
      </c>
      <c r="C175" s="22">
        <v>44627</v>
      </c>
      <c r="D175" s="86">
        <v>271</v>
      </c>
      <c r="E175" s="81">
        <v>271</v>
      </c>
      <c r="F175" s="81">
        <f>IFERROR(weekly_deaths_location_cause_and_excess_deaths_care_homes[[#This Row],[All causes]]-weekly_deaths_location_cause_and_excess_deaths_care_homes[[#This Row],[All causes five year average]],"")</f>
        <v>0</v>
      </c>
      <c r="G175" s="81">
        <v>59</v>
      </c>
      <c r="H175" s="81">
        <v>64</v>
      </c>
      <c r="I175" s="81">
        <f>IFERROR(weekly_deaths_location_cause_and_excess_deaths_care_homes[[#This Row],[Cancer deaths]]-weekly_deaths_location_cause_and_excess_deaths_care_homes[[#This Row],[Cancer five year average]],"")</f>
        <v>-5</v>
      </c>
      <c r="J175" s="81">
        <v>75</v>
      </c>
      <c r="K175" s="81">
        <v>85</v>
      </c>
      <c r="L175" s="81">
        <f>IFERROR(weekly_deaths_location_cause_and_excess_deaths_care_homes[[#This Row],[Dementia / Alzhemier''s deaths]]-weekly_deaths_location_cause_and_excess_deaths_care_homes[[#This Row],[Dementia / Alzheimer''s five year average]],"")</f>
        <v>-10</v>
      </c>
      <c r="M175" s="31">
        <v>53</v>
      </c>
      <c r="N175" s="31">
        <v>57</v>
      </c>
      <c r="O175" s="31">
        <f>IFERROR(weekly_deaths_location_cause_and_excess_deaths_care_homes[[#This Row],[Circulatory deaths]]-weekly_deaths_location_cause_and_excess_deaths_care_homes[[#This Row],[Circulatory five year average]],"")</f>
        <v>-4</v>
      </c>
      <c r="P175" s="31">
        <v>17</v>
      </c>
      <c r="Q175" s="31">
        <v>21</v>
      </c>
      <c r="R175" s="31">
        <f>IFERROR(weekly_deaths_location_cause_and_excess_deaths_care_homes[[#This Row],[Respiratory deaths]]-weekly_deaths_location_cause_and_excess_deaths_care_homes[[#This Row],[Respiratory five year average]],"")</f>
        <v>-4</v>
      </c>
      <c r="S175" s="31">
        <v>22</v>
      </c>
      <c r="T175" s="31">
        <v>45</v>
      </c>
      <c r="U175" s="81">
        <v>42</v>
      </c>
      <c r="V175" s="31">
        <f>IFERROR(weekly_deaths_location_cause_and_excess_deaths_care_homes[[#This Row],[Other causes]]-weekly_deaths_location_cause_and_excess_deaths_care_homes[[#This Row],[Other causes five year average]],"")</f>
        <v>3</v>
      </c>
    </row>
    <row r="176" spans="1:22" x14ac:dyDescent="0.3">
      <c r="A176" s="16" t="s">
        <v>66</v>
      </c>
      <c r="B176" s="21">
        <v>11</v>
      </c>
      <c r="C176" s="22">
        <v>44634</v>
      </c>
      <c r="D176" s="86">
        <v>285</v>
      </c>
      <c r="E176" s="81">
        <v>260</v>
      </c>
      <c r="F176" s="81">
        <f>IFERROR(weekly_deaths_location_cause_and_excess_deaths_care_homes[[#This Row],[All causes]]-weekly_deaths_location_cause_and_excess_deaths_care_homes[[#This Row],[All causes five year average]],"")</f>
        <v>25</v>
      </c>
      <c r="G176" s="81">
        <v>45</v>
      </c>
      <c r="H176" s="81">
        <v>67</v>
      </c>
      <c r="I176" s="81">
        <f>IFERROR(weekly_deaths_location_cause_and_excess_deaths_care_homes[[#This Row],[Cancer deaths]]-weekly_deaths_location_cause_and_excess_deaths_care_homes[[#This Row],[Cancer five year average]],"")</f>
        <v>-22</v>
      </c>
      <c r="J176" s="81">
        <v>84</v>
      </c>
      <c r="K176" s="81">
        <v>81</v>
      </c>
      <c r="L176" s="81">
        <f>IFERROR(weekly_deaths_location_cause_and_excess_deaths_care_homes[[#This Row],[Dementia / Alzhemier''s deaths]]-weekly_deaths_location_cause_and_excess_deaths_care_homes[[#This Row],[Dementia / Alzheimer''s five year average]],"")</f>
        <v>3</v>
      </c>
      <c r="M176" s="31">
        <v>62</v>
      </c>
      <c r="N176" s="31">
        <v>54</v>
      </c>
      <c r="O176" s="31">
        <f>IFERROR(weekly_deaths_location_cause_and_excess_deaths_care_homes[[#This Row],[Circulatory deaths]]-weekly_deaths_location_cause_and_excess_deaths_care_homes[[#This Row],[Circulatory five year average]],"")</f>
        <v>8</v>
      </c>
      <c r="P176" s="31">
        <v>17</v>
      </c>
      <c r="Q176" s="31">
        <v>21</v>
      </c>
      <c r="R176" s="31">
        <f>IFERROR(weekly_deaths_location_cause_and_excess_deaths_care_homes[[#This Row],[Respiratory deaths]]-weekly_deaths_location_cause_and_excess_deaths_care_homes[[#This Row],[Respiratory five year average]],"")</f>
        <v>-4</v>
      </c>
      <c r="S176" s="31">
        <v>28</v>
      </c>
      <c r="T176" s="31">
        <v>49</v>
      </c>
      <c r="U176" s="81">
        <v>37</v>
      </c>
      <c r="V176" s="31">
        <f>IFERROR(weekly_deaths_location_cause_and_excess_deaths_care_homes[[#This Row],[Other causes]]-weekly_deaths_location_cause_and_excess_deaths_care_homes[[#This Row],[Other causes five year average]],"")</f>
        <v>12</v>
      </c>
    </row>
    <row r="177" spans="1:22" x14ac:dyDescent="0.3">
      <c r="A177" s="16" t="s">
        <v>66</v>
      </c>
      <c r="B177" s="21">
        <v>12</v>
      </c>
      <c r="C177" s="22">
        <v>44641</v>
      </c>
      <c r="D177" s="86">
        <v>301</v>
      </c>
      <c r="E177" s="81">
        <v>247</v>
      </c>
      <c r="F177" s="81">
        <f>IFERROR(weekly_deaths_location_cause_and_excess_deaths_care_homes[[#This Row],[All causes]]-weekly_deaths_location_cause_and_excess_deaths_care_homes[[#This Row],[All causes five year average]],"")</f>
        <v>54</v>
      </c>
      <c r="G177" s="81">
        <v>48</v>
      </c>
      <c r="H177" s="81">
        <v>64</v>
      </c>
      <c r="I177" s="81">
        <f>IFERROR(weekly_deaths_location_cause_and_excess_deaths_care_homes[[#This Row],[Cancer deaths]]-weekly_deaths_location_cause_and_excess_deaths_care_homes[[#This Row],[Cancer five year average]],"")</f>
        <v>-16</v>
      </c>
      <c r="J177" s="81">
        <v>82</v>
      </c>
      <c r="K177" s="81">
        <v>81</v>
      </c>
      <c r="L177" s="81">
        <f>IFERROR(weekly_deaths_location_cause_and_excess_deaths_care_homes[[#This Row],[Dementia / Alzhemier''s deaths]]-weekly_deaths_location_cause_and_excess_deaths_care_homes[[#This Row],[Dementia / Alzheimer''s five year average]],"")</f>
        <v>1</v>
      </c>
      <c r="M177" s="31">
        <v>49</v>
      </c>
      <c r="N177" s="31">
        <v>48</v>
      </c>
      <c r="O177" s="31">
        <f>IFERROR(weekly_deaths_location_cause_and_excess_deaths_care_homes[[#This Row],[Circulatory deaths]]-weekly_deaths_location_cause_and_excess_deaths_care_homes[[#This Row],[Circulatory five year average]],"")</f>
        <v>1</v>
      </c>
      <c r="P177" s="31">
        <v>24</v>
      </c>
      <c r="Q177" s="31">
        <v>21</v>
      </c>
      <c r="R177" s="31">
        <f>IFERROR(weekly_deaths_location_cause_and_excess_deaths_care_homes[[#This Row],[Respiratory deaths]]-weekly_deaths_location_cause_and_excess_deaths_care_homes[[#This Row],[Respiratory five year average]],"")</f>
        <v>3</v>
      </c>
      <c r="S177" s="31">
        <v>50</v>
      </c>
      <c r="T177" s="31">
        <v>48</v>
      </c>
      <c r="U177" s="81">
        <v>33</v>
      </c>
      <c r="V177" s="31">
        <f>IFERROR(weekly_deaths_location_cause_and_excess_deaths_care_homes[[#This Row],[Other causes]]-weekly_deaths_location_cause_and_excess_deaths_care_homes[[#This Row],[Other causes five year average]],"")</f>
        <v>15</v>
      </c>
    </row>
    <row r="178" spans="1:22" x14ac:dyDescent="0.3">
      <c r="A178" s="16" t="s">
        <v>66</v>
      </c>
      <c r="B178" s="21">
        <v>13</v>
      </c>
      <c r="C178" s="22">
        <v>44648</v>
      </c>
      <c r="D178" s="86">
        <v>254</v>
      </c>
      <c r="E178" s="81">
        <v>245</v>
      </c>
      <c r="F178" s="81">
        <f>IFERROR(weekly_deaths_location_cause_and_excess_deaths_care_homes[[#This Row],[All causes]]-weekly_deaths_location_cause_and_excess_deaths_care_homes[[#This Row],[All causes five year average]],"")</f>
        <v>9</v>
      </c>
      <c r="G178" s="81">
        <v>55</v>
      </c>
      <c r="H178" s="81">
        <v>60</v>
      </c>
      <c r="I178" s="81">
        <f>IFERROR(weekly_deaths_location_cause_and_excess_deaths_care_homes[[#This Row],[Cancer deaths]]-weekly_deaths_location_cause_and_excess_deaths_care_homes[[#This Row],[Cancer five year average]],"")</f>
        <v>-5</v>
      </c>
      <c r="J178" s="81">
        <v>71</v>
      </c>
      <c r="K178" s="81">
        <v>82</v>
      </c>
      <c r="L178" s="81">
        <f>IFERROR(weekly_deaths_location_cause_and_excess_deaths_care_homes[[#This Row],[Dementia / Alzhemier''s deaths]]-weekly_deaths_location_cause_and_excess_deaths_care_homes[[#This Row],[Dementia / Alzheimer''s five year average]],"")</f>
        <v>-11</v>
      </c>
      <c r="M178" s="31">
        <v>41</v>
      </c>
      <c r="N178" s="31">
        <v>46</v>
      </c>
      <c r="O178" s="31">
        <f>IFERROR(weekly_deaths_location_cause_and_excess_deaths_care_homes[[#This Row],[Circulatory deaths]]-weekly_deaths_location_cause_and_excess_deaths_care_homes[[#This Row],[Circulatory five year average]],"")</f>
        <v>-5</v>
      </c>
      <c r="P178" s="31">
        <v>17</v>
      </c>
      <c r="Q178" s="31">
        <v>18</v>
      </c>
      <c r="R178" s="31">
        <f>IFERROR(weekly_deaths_location_cause_and_excess_deaths_care_homes[[#This Row],[Respiratory deaths]]-weekly_deaths_location_cause_and_excess_deaths_care_homes[[#This Row],[Respiratory five year average]],"")</f>
        <v>-1</v>
      </c>
      <c r="S178" s="31">
        <v>32</v>
      </c>
      <c r="T178" s="31">
        <v>38</v>
      </c>
      <c r="U178" s="81">
        <v>39</v>
      </c>
      <c r="V178" s="31">
        <f>IFERROR(weekly_deaths_location_cause_and_excess_deaths_care_homes[[#This Row],[Other causes]]-weekly_deaths_location_cause_and_excess_deaths_care_homes[[#This Row],[Other causes five year average]],"")</f>
        <v>-1</v>
      </c>
    </row>
    <row r="179" spans="1:22" x14ac:dyDescent="0.3">
      <c r="A179" s="16" t="s">
        <v>66</v>
      </c>
      <c r="B179" s="21">
        <v>14</v>
      </c>
      <c r="C179" s="22">
        <v>44655</v>
      </c>
      <c r="D179" s="86">
        <v>278</v>
      </c>
      <c r="E179" s="81">
        <v>245</v>
      </c>
      <c r="F179" s="81">
        <f>IFERROR(weekly_deaths_location_cause_and_excess_deaths_care_homes[[#This Row],[All causes]]-weekly_deaths_location_cause_and_excess_deaths_care_homes[[#This Row],[All causes five year average]],"")</f>
        <v>33</v>
      </c>
      <c r="G179" s="81">
        <v>60</v>
      </c>
      <c r="H179" s="81">
        <v>60</v>
      </c>
      <c r="I179" s="81">
        <f>IFERROR(weekly_deaths_location_cause_and_excess_deaths_care_homes[[#This Row],[Cancer deaths]]-weekly_deaths_location_cause_and_excess_deaths_care_homes[[#This Row],[Cancer five year average]],"")</f>
        <v>0</v>
      </c>
      <c r="J179" s="81">
        <v>91</v>
      </c>
      <c r="K179" s="81">
        <v>82</v>
      </c>
      <c r="L179" s="81">
        <f>IFERROR(weekly_deaths_location_cause_and_excess_deaths_care_homes[[#This Row],[Dementia / Alzhemier''s deaths]]-weekly_deaths_location_cause_and_excess_deaths_care_homes[[#This Row],[Dementia / Alzheimer''s five year average]],"")</f>
        <v>9</v>
      </c>
      <c r="M179" s="31">
        <v>30</v>
      </c>
      <c r="N179" s="31">
        <v>44</v>
      </c>
      <c r="O179" s="31">
        <f>IFERROR(weekly_deaths_location_cause_and_excess_deaths_care_homes[[#This Row],[Circulatory deaths]]-weekly_deaths_location_cause_and_excess_deaths_care_homes[[#This Row],[Circulatory five year average]],"")</f>
        <v>-14</v>
      </c>
      <c r="P179" s="31">
        <v>15</v>
      </c>
      <c r="Q179" s="31">
        <v>21</v>
      </c>
      <c r="R179" s="31">
        <f>IFERROR(weekly_deaths_location_cause_and_excess_deaths_care_homes[[#This Row],[Respiratory deaths]]-weekly_deaths_location_cause_and_excess_deaths_care_homes[[#This Row],[Respiratory five year average]],"")</f>
        <v>-6</v>
      </c>
      <c r="S179" s="31">
        <v>35</v>
      </c>
      <c r="T179" s="31">
        <v>47</v>
      </c>
      <c r="U179" s="81">
        <v>38</v>
      </c>
      <c r="V179" s="31">
        <f>IFERROR(weekly_deaths_location_cause_and_excess_deaths_care_homes[[#This Row],[Other causes]]-weekly_deaths_location_cause_and_excess_deaths_care_homes[[#This Row],[Other causes five year average]],"")</f>
        <v>9</v>
      </c>
    </row>
    <row r="180" spans="1:22" x14ac:dyDescent="0.3">
      <c r="A180" s="16" t="s">
        <v>66</v>
      </c>
      <c r="B180" s="21">
        <v>15</v>
      </c>
      <c r="C180" s="22">
        <v>44662</v>
      </c>
      <c r="D180" s="86">
        <v>225</v>
      </c>
      <c r="E180" s="81">
        <v>240</v>
      </c>
      <c r="F180" s="81">
        <f>IFERROR(weekly_deaths_location_cause_and_excess_deaths_care_homes[[#This Row],[All causes]]-weekly_deaths_location_cause_and_excess_deaths_care_homes[[#This Row],[All causes five year average]],"")</f>
        <v>-15</v>
      </c>
      <c r="G180" s="81">
        <v>36</v>
      </c>
      <c r="H180" s="81">
        <v>63</v>
      </c>
      <c r="I180" s="81">
        <f>IFERROR(weekly_deaths_location_cause_and_excess_deaths_care_homes[[#This Row],[Cancer deaths]]-weekly_deaths_location_cause_and_excess_deaths_care_homes[[#This Row],[Cancer five year average]],"")</f>
        <v>-27</v>
      </c>
      <c r="J180" s="81">
        <v>80</v>
      </c>
      <c r="K180" s="81">
        <v>70</v>
      </c>
      <c r="L180" s="81">
        <f>IFERROR(weekly_deaths_location_cause_and_excess_deaths_care_homes[[#This Row],[Dementia / Alzhemier''s deaths]]-weekly_deaths_location_cause_and_excess_deaths_care_homes[[#This Row],[Dementia / Alzheimer''s five year average]],"")</f>
        <v>10</v>
      </c>
      <c r="M180" s="31">
        <v>48</v>
      </c>
      <c r="N180" s="31">
        <v>50</v>
      </c>
      <c r="O180" s="31">
        <f>IFERROR(weekly_deaths_location_cause_and_excess_deaths_care_homes[[#This Row],[Circulatory deaths]]-weekly_deaths_location_cause_and_excess_deaths_care_homes[[#This Row],[Circulatory five year average]],"")</f>
        <v>-2</v>
      </c>
      <c r="P180" s="31">
        <v>11</v>
      </c>
      <c r="Q180" s="31">
        <v>19</v>
      </c>
      <c r="R180" s="31">
        <f>IFERROR(weekly_deaths_location_cause_and_excess_deaths_care_homes[[#This Row],[Respiratory deaths]]-weekly_deaths_location_cause_and_excess_deaths_care_homes[[#This Row],[Respiratory five year average]],"")</f>
        <v>-8</v>
      </c>
      <c r="S180" s="31">
        <v>14</v>
      </c>
      <c r="T180" s="31">
        <v>36</v>
      </c>
      <c r="U180" s="81">
        <v>37</v>
      </c>
      <c r="V180" s="31">
        <f>IFERROR(weekly_deaths_location_cause_and_excess_deaths_care_homes[[#This Row],[Other causes]]-weekly_deaths_location_cause_and_excess_deaths_care_homes[[#This Row],[Other causes five year average]],"")</f>
        <v>-1</v>
      </c>
    </row>
    <row r="181" spans="1:22" x14ac:dyDescent="0.3">
      <c r="A181" s="16" t="s">
        <v>66</v>
      </c>
      <c r="B181" s="21">
        <v>16</v>
      </c>
      <c r="C181" s="22">
        <v>44669</v>
      </c>
      <c r="D181" s="86">
        <v>262</v>
      </c>
      <c r="E181" s="81">
        <v>245</v>
      </c>
      <c r="F181" s="81">
        <f>IFERROR(weekly_deaths_location_cause_and_excess_deaths_care_homes[[#This Row],[All causes]]-weekly_deaths_location_cause_and_excess_deaths_care_homes[[#This Row],[All causes five year average]],"")</f>
        <v>17</v>
      </c>
      <c r="G181" s="81">
        <v>56</v>
      </c>
      <c r="H181" s="81">
        <v>61</v>
      </c>
      <c r="I181" s="81">
        <f>IFERROR(weekly_deaths_location_cause_and_excess_deaths_care_homes[[#This Row],[Cancer deaths]]-weekly_deaths_location_cause_and_excess_deaths_care_homes[[#This Row],[Cancer five year average]],"")</f>
        <v>-5</v>
      </c>
      <c r="J181" s="81">
        <v>85</v>
      </c>
      <c r="K181" s="81">
        <v>75</v>
      </c>
      <c r="L181" s="81">
        <f>IFERROR(weekly_deaths_location_cause_and_excess_deaths_care_homes[[#This Row],[Dementia / Alzhemier''s deaths]]-weekly_deaths_location_cause_and_excess_deaths_care_homes[[#This Row],[Dementia / Alzheimer''s five year average]],"")</f>
        <v>10</v>
      </c>
      <c r="M181" s="31">
        <v>42</v>
      </c>
      <c r="N181" s="31">
        <v>51</v>
      </c>
      <c r="O181" s="31">
        <f>IFERROR(weekly_deaths_location_cause_and_excess_deaths_care_homes[[#This Row],[Circulatory deaths]]-weekly_deaths_location_cause_and_excess_deaths_care_homes[[#This Row],[Circulatory five year average]],"")</f>
        <v>-9</v>
      </c>
      <c r="P181" s="31">
        <v>14</v>
      </c>
      <c r="Q181" s="31">
        <v>18</v>
      </c>
      <c r="R181" s="31">
        <f>IFERROR(weekly_deaths_location_cause_and_excess_deaths_care_homes[[#This Row],[Respiratory deaths]]-weekly_deaths_location_cause_and_excess_deaths_care_homes[[#This Row],[Respiratory five year average]],"")</f>
        <v>-4</v>
      </c>
      <c r="S181" s="31">
        <v>23</v>
      </c>
      <c r="T181" s="31">
        <v>42</v>
      </c>
      <c r="U181" s="81">
        <v>39</v>
      </c>
      <c r="V181" s="31">
        <f>IFERROR(weekly_deaths_location_cause_and_excess_deaths_care_homes[[#This Row],[Other causes]]-weekly_deaths_location_cause_and_excess_deaths_care_homes[[#This Row],[Other causes five year average]],"")</f>
        <v>3</v>
      </c>
    </row>
    <row r="182" spans="1:22" x14ac:dyDescent="0.3">
      <c r="A182" s="16" t="s">
        <v>66</v>
      </c>
      <c r="B182" s="21">
        <v>17</v>
      </c>
      <c r="C182" s="22">
        <v>44676</v>
      </c>
      <c r="D182" s="86">
        <v>244</v>
      </c>
      <c r="E182" s="81">
        <v>241</v>
      </c>
      <c r="F182" s="81">
        <f>IFERROR(weekly_deaths_location_cause_and_excess_deaths_care_homes[[#This Row],[All causes]]-weekly_deaths_location_cause_and_excess_deaths_care_homes[[#This Row],[All causes five year average]],"")</f>
        <v>3</v>
      </c>
      <c r="G182" s="81">
        <v>49</v>
      </c>
      <c r="H182" s="81">
        <v>64</v>
      </c>
      <c r="I182" s="81">
        <f>IFERROR(weekly_deaths_location_cause_and_excess_deaths_care_homes[[#This Row],[Cancer deaths]]-weekly_deaths_location_cause_and_excess_deaths_care_homes[[#This Row],[Cancer five year average]],"")</f>
        <v>-15</v>
      </c>
      <c r="J182" s="81">
        <v>91</v>
      </c>
      <c r="K182" s="81">
        <v>79</v>
      </c>
      <c r="L182" s="81">
        <f>IFERROR(weekly_deaths_location_cause_and_excess_deaths_care_homes[[#This Row],[Dementia / Alzhemier''s deaths]]-weekly_deaths_location_cause_and_excess_deaths_care_homes[[#This Row],[Dementia / Alzheimer''s five year average]],"")</f>
        <v>12</v>
      </c>
      <c r="M182" s="31">
        <v>42</v>
      </c>
      <c r="N182" s="31">
        <v>48</v>
      </c>
      <c r="O182" s="31">
        <f>IFERROR(weekly_deaths_location_cause_and_excess_deaths_care_homes[[#This Row],[Circulatory deaths]]-weekly_deaths_location_cause_and_excess_deaths_care_homes[[#This Row],[Circulatory five year average]],"")</f>
        <v>-6</v>
      </c>
      <c r="P182" s="31">
        <v>15</v>
      </c>
      <c r="Q182" s="31">
        <v>19</v>
      </c>
      <c r="R182" s="31">
        <f>IFERROR(weekly_deaths_location_cause_and_excess_deaths_care_homes[[#This Row],[Respiratory deaths]]-weekly_deaths_location_cause_and_excess_deaths_care_homes[[#This Row],[Respiratory five year average]],"")</f>
        <v>-4</v>
      </c>
      <c r="S182" s="31">
        <v>10</v>
      </c>
      <c r="T182" s="31">
        <v>37</v>
      </c>
      <c r="U182" s="81">
        <v>31</v>
      </c>
      <c r="V182" s="31">
        <f>IFERROR(weekly_deaths_location_cause_and_excess_deaths_care_homes[[#This Row],[Other causes]]-weekly_deaths_location_cause_and_excess_deaths_care_homes[[#This Row],[Other causes five year average]],"")</f>
        <v>6</v>
      </c>
    </row>
    <row r="183" spans="1:22" x14ac:dyDescent="0.3">
      <c r="A183" s="16" t="s">
        <v>66</v>
      </c>
      <c r="B183" s="21">
        <v>18</v>
      </c>
      <c r="C183" s="22">
        <v>44683</v>
      </c>
      <c r="D183" s="86">
        <v>198</v>
      </c>
      <c r="E183" s="81">
        <v>245</v>
      </c>
      <c r="F183" s="81">
        <f>IFERROR(weekly_deaths_location_cause_and_excess_deaths_care_homes[[#This Row],[All causes]]-weekly_deaths_location_cause_and_excess_deaths_care_homes[[#This Row],[All causes five year average]],"")</f>
        <v>-47</v>
      </c>
      <c r="G183" s="81">
        <v>48</v>
      </c>
      <c r="H183" s="81">
        <v>67</v>
      </c>
      <c r="I183" s="81">
        <f>IFERROR(weekly_deaths_location_cause_and_excess_deaths_care_homes[[#This Row],[Cancer deaths]]-weekly_deaths_location_cause_and_excess_deaths_care_homes[[#This Row],[Cancer five year average]],"")</f>
        <v>-19</v>
      </c>
      <c r="J183" s="81">
        <v>51</v>
      </c>
      <c r="K183" s="81">
        <v>73</v>
      </c>
      <c r="L183" s="81">
        <f>IFERROR(weekly_deaths_location_cause_and_excess_deaths_care_homes[[#This Row],[Dementia / Alzhemier''s deaths]]-weekly_deaths_location_cause_and_excess_deaths_care_homes[[#This Row],[Dementia / Alzheimer''s five year average]],"")</f>
        <v>-22</v>
      </c>
      <c r="M183" s="31">
        <v>34</v>
      </c>
      <c r="N183" s="31">
        <v>49</v>
      </c>
      <c r="O183" s="31">
        <f>IFERROR(weekly_deaths_location_cause_and_excess_deaths_care_homes[[#This Row],[Circulatory deaths]]-weekly_deaths_location_cause_and_excess_deaths_care_homes[[#This Row],[Circulatory five year average]],"")</f>
        <v>-15</v>
      </c>
      <c r="P183" s="31">
        <v>14</v>
      </c>
      <c r="Q183" s="31">
        <v>21</v>
      </c>
      <c r="R183" s="31">
        <f>IFERROR(weekly_deaths_location_cause_and_excess_deaths_care_homes[[#This Row],[Respiratory deaths]]-weekly_deaths_location_cause_and_excess_deaths_care_homes[[#This Row],[Respiratory five year average]],"")</f>
        <v>-7</v>
      </c>
      <c r="S183" s="31">
        <v>10</v>
      </c>
      <c r="T183" s="31">
        <v>41</v>
      </c>
      <c r="U183" s="81">
        <v>36</v>
      </c>
      <c r="V183" s="31">
        <f>IFERROR(weekly_deaths_location_cause_and_excess_deaths_care_homes[[#This Row],[Other causes]]-weekly_deaths_location_cause_and_excess_deaths_care_homes[[#This Row],[Other causes five year average]],"")</f>
        <v>5</v>
      </c>
    </row>
    <row r="184" spans="1:22" x14ac:dyDescent="0.3">
      <c r="A184" s="16" t="s">
        <v>66</v>
      </c>
      <c r="B184" s="21">
        <v>19</v>
      </c>
      <c r="C184" s="22">
        <v>44690</v>
      </c>
      <c r="D184" s="86">
        <v>240</v>
      </c>
      <c r="E184" s="81">
        <v>229</v>
      </c>
      <c r="F184" s="81">
        <f>IFERROR(weekly_deaths_location_cause_and_excess_deaths_care_homes[[#This Row],[All causes]]-weekly_deaths_location_cause_and_excess_deaths_care_homes[[#This Row],[All causes five year average]],"")</f>
        <v>11</v>
      </c>
      <c r="G184" s="81">
        <v>55</v>
      </c>
      <c r="H184" s="81">
        <v>68</v>
      </c>
      <c r="I184" s="81">
        <f>IFERROR(weekly_deaths_location_cause_and_excess_deaths_care_homes[[#This Row],[Cancer deaths]]-weekly_deaths_location_cause_and_excess_deaths_care_homes[[#This Row],[Cancer five year average]],"")</f>
        <v>-13</v>
      </c>
      <c r="J184" s="81">
        <v>73</v>
      </c>
      <c r="K184" s="81">
        <v>65</v>
      </c>
      <c r="L184" s="81">
        <f>IFERROR(weekly_deaths_location_cause_and_excess_deaths_care_homes[[#This Row],[Dementia / Alzhemier''s deaths]]-weekly_deaths_location_cause_and_excess_deaths_care_homes[[#This Row],[Dementia / Alzheimer''s five year average]],"")</f>
        <v>8</v>
      </c>
      <c r="M184" s="31">
        <v>42</v>
      </c>
      <c r="N184" s="31">
        <v>42</v>
      </c>
      <c r="O184" s="31">
        <f>IFERROR(weekly_deaths_location_cause_and_excess_deaths_care_homes[[#This Row],[Circulatory deaths]]-weekly_deaths_location_cause_and_excess_deaths_care_homes[[#This Row],[Circulatory five year average]],"")</f>
        <v>0</v>
      </c>
      <c r="P184" s="31">
        <v>18</v>
      </c>
      <c r="Q184" s="31">
        <v>17</v>
      </c>
      <c r="R184" s="31">
        <f>IFERROR(weekly_deaths_location_cause_and_excess_deaths_care_homes[[#This Row],[Respiratory deaths]]-weekly_deaths_location_cause_and_excess_deaths_care_homes[[#This Row],[Respiratory five year average]],"")</f>
        <v>1</v>
      </c>
      <c r="S184" s="31">
        <v>7</v>
      </c>
      <c r="T184" s="31">
        <v>45</v>
      </c>
      <c r="U184" s="81">
        <v>37</v>
      </c>
      <c r="V184" s="31">
        <f>IFERROR(weekly_deaths_location_cause_and_excess_deaths_care_homes[[#This Row],[Other causes]]-weekly_deaths_location_cause_and_excess_deaths_care_homes[[#This Row],[Other causes five year average]],"")</f>
        <v>8</v>
      </c>
    </row>
    <row r="185" spans="1:22" x14ac:dyDescent="0.3">
      <c r="A185" s="16" t="s">
        <v>66</v>
      </c>
      <c r="B185" s="21">
        <v>20</v>
      </c>
      <c r="C185" s="22">
        <v>44697</v>
      </c>
      <c r="D185" s="86">
        <v>235</v>
      </c>
      <c r="E185" s="81">
        <v>226</v>
      </c>
      <c r="F185" s="81">
        <f>IFERROR(weekly_deaths_location_cause_and_excess_deaths_care_homes[[#This Row],[All causes]]-weekly_deaths_location_cause_and_excess_deaths_care_homes[[#This Row],[All causes five year average]],"")</f>
        <v>9</v>
      </c>
      <c r="G185" s="81">
        <v>64</v>
      </c>
      <c r="H185" s="81">
        <v>61</v>
      </c>
      <c r="I185" s="81">
        <f>IFERROR(weekly_deaths_location_cause_and_excess_deaths_care_homes[[#This Row],[Cancer deaths]]-weekly_deaths_location_cause_and_excess_deaths_care_homes[[#This Row],[Cancer five year average]],"")</f>
        <v>3</v>
      </c>
      <c r="J185" s="81">
        <v>71</v>
      </c>
      <c r="K185" s="81">
        <v>70</v>
      </c>
      <c r="L185" s="81">
        <f>IFERROR(weekly_deaths_location_cause_and_excess_deaths_care_homes[[#This Row],[Dementia / Alzhemier''s deaths]]-weekly_deaths_location_cause_and_excess_deaths_care_homes[[#This Row],[Dementia / Alzheimer''s five year average]],"")</f>
        <v>1</v>
      </c>
      <c r="M185" s="31">
        <v>44</v>
      </c>
      <c r="N185" s="31">
        <v>44</v>
      </c>
      <c r="O185" s="31">
        <f>IFERROR(weekly_deaths_location_cause_and_excess_deaths_care_homes[[#This Row],[Circulatory deaths]]-weekly_deaths_location_cause_and_excess_deaths_care_homes[[#This Row],[Circulatory five year average]],"")</f>
        <v>0</v>
      </c>
      <c r="P185" s="31">
        <v>17</v>
      </c>
      <c r="Q185" s="31">
        <v>16</v>
      </c>
      <c r="R185" s="31">
        <f>IFERROR(weekly_deaths_location_cause_and_excess_deaths_care_homes[[#This Row],[Respiratory deaths]]-weekly_deaths_location_cause_and_excess_deaths_care_homes[[#This Row],[Respiratory five year average]],"")</f>
        <v>1</v>
      </c>
      <c r="S185" s="31">
        <v>6</v>
      </c>
      <c r="T185" s="31">
        <v>33</v>
      </c>
      <c r="U185" s="81">
        <v>34</v>
      </c>
      <c r="V185" s="31">
        <f>IFERROR(weekly_deaths_location_cause_and_excess_deaths_care_homes[[#This Row],[Other causes]]-weekly_deaths_location_cause_and_excess_deaths_care_homes[[#This Row],[Other causes five year average]],"")</f>
        <v>-1</v>
      </c>
    </row>
    <row r="186" spans="1:22" x14ac:dyDescent="0.3">
      <c r="A186" s="16" t="s">
        <v>66</v>
      </c>
      <c r="B186" s="21">
        <v>21</v>
      </c>
      <c r="C186" s="22">
        <v>44704</v>
      </c>
      <c r="D186" s="86">
        <v>212</v>
      </c>
      <c r="E186" s="81">
        <v>237</v>
      </c>
      <c r="F186" s="81">
        <f>IFERROR(weekly_deaths_location_cause_and_excess_deaths_care_homes[[#This Row],[All causes]]-weekly_deaths_location_cause_and_excess_deaths_care_homes[[#This Row],[All causes five year average]],"")</f>
        <v>-25</v>
      </c>
      <c r="G186" s="81">
        <v>47</v>
      </c>
      <c r="H186" s="81">
        <v>65</v>
      </c>
      <c r="I186" s="81">
        <f>IFERROR(weekly_deaths_location_cause_and_excess_deaths_care_homes[[#This Row],[Cancer deaths]]-weekly_deaths_location_cause_and_excess_deaths_care_homes[[#This Row],[Cancer five year average]],"")</f>
        <v>-18</v>
      </c>
      <c r="J186" s="81">
        <v>63</v>
      </c>
      <c r="K186" s="81">
        <v>76</v>
      </c>
      <c r="L186" s="81">
        <f>IFERROR(weekly_deaths_location_cause_and_excess_deaths_care_homes[[#This Row],[Dementia / Alzhemier''s deaths]]-weekly_deaths_location_cause_and_excess_deaths_care_homes[[#This Row],[Dementia / Alzheimer''s five year average]],"")</f>
        <v>-13</v>
      </c>
      <c r="M186" s="31">
        <v>47</v>
      </c>
      <c r="N186" s="31">
        <v>44</v>
      </c>
      <c r="O186" s="31">
        <f>IFERROR(weekly_deaths_location_cause_and_excess_deaths_care_homes[[#This Row],[Circulatory deaths]]-weekly_deaths_location_cause_and_excess_deaths_care_homes[[#This Row],[Circulatory five year average]],"")</f>
        <v>3</v>
      </c>
      <c r="P186" s="31">
        <v>7</v>
      </c>
      <c r="Q186" s="31">
        <v>19</v>
      </c>
      <c r="R186" s="31">
        <f>IFERROR(weekly_deaths_location_cause_and_excess_deaths_care_homes[[#This Row],[Respiratory deaths]]-weekly_deaths_location_cause_and_excess_deaths_care_homes[[#This Row],[Respiratory five year average]],"")</f>
        <v>-12</v>
      </c>
      <c r="S186" s="31">
        <v>6</v>
      </c>
      <c r="T186" s="31">
        <v>42</v>
      </c>
      <c r="U186" s="81">
        <v>33</v>
      </c>
      <c r="V186" s="31">
        <f>IFERROR(weekly_deaths_location_cause_and_excess_deaths_care_homes[[#This Row],[Other causes]]-weekly_deaths_location_cause_and_excess_deaths_care_homes[[#This Row],[Other causes five year average]],"")</f>
        <v>9</v>
      </c>
    </row>
    <row r="187" spans="1:22" x14ac:dyDescent="0.3">
      <c r="A187" s="16" t="s">
        <v>66</v>
      </c>
      <c r="B187" s="21">
        <v>22</v>
      </c>
      <c r="C187" s="22">
        <v>44711</v>
      </c>
      <c r="D187" s="86">
        <v>166</v>
      </c>
      <c r="E187" s="81">
        <v>240</v>
      </c>
      <c r="F187" s="81">
        <f>IFERROR(weekly_deaths_location_cause_and_excess_deaths_care_homes[[#This Row],[All causes]]-weekly_deaths_location_cause_and_excess_deaths_care_homes[[#This Row],[All causes five year average]],"")</f>
        <v>-74</v>
      </c>
      <c r="G187" s="81">
        <v>39</v>
      </c>
      <c r="H187" s="81">
        <v>66</v>
      </c>
      <c r="I187" s="81">
        <f>IFERROR(weekly_deaths_location_cause_and_excess_deaths_care_homes[[#This Row],[Cancer deaths]]-weekly_deaths_location_cause_and_excess_deaths_care_homes[[#This Row],[Cancer five year average]],"")</f>
        <v>-27</v>
      </c>
      <c r="J187" s="81">
        <v>61</v>
      </c>
      <c r="K187" s="81">
        <v>73</v>
      </c>
      <c r="L187" s="81">
        <f>IFERROR(weekly_deaths_location_cause_and_excess_deaths_care_homes[[#This Row],[Dementia / Alzhemier''s deaths]]-weekly_deaths_location_cause_and_excess_deaths_care_homes[[#This Row],[Dementia / Alzheimer''s five year average]],"")</f>
        <v>-12</v>
      </c>
      <c r="M187" s="31">
        <v>40</v>
      </c>
      <c r="N187" s="31">
        <v>45</v>
      </c>
      <c r="O187" s="31">
        <f>IFERROR(weekly_deaths_location_cause_and_excess_deaths_care_homes[[#This Row],[Circulatory deaths]]-weekly_deaths_location_cause_and_excess_deaths_care_homes[[#This Row],[Circulatory five year average]],"")</f>
        <v>-5</v>
      </c>
      <c r="P187" s="31">
        <v>11</v>
      </c>
      <c r="Q187" s="31">
        <v>19</v>
      </c>
      <c r="R187" s="31">
        <f>IFERROR(weekly_deaths_location_cause_and_excess_deaths_care_homes[[#This Row],[Respiratory deaths]]-weekly_deaths_location_cause_and_excess_deaths_care_homes[[#This Row],[Respiratory five year average]],"")</f>
        <v>-8</v>
      </c>
      <c r="S187" s="31">
        <v>0</v>
      </c>
      <c r="T187" s="31">
        <v>15</v>
      </c>
      <c r="U187" s="81">
        <v>37</v>
      </c>
      <c r="V187" s="31">
        <f>IFERROR(weekly_deaths_location_cause_and_excess_deaths_care_homes[[#This Row],[Other causes]]-weekly_deaths_location_cause_and_excess_deaths_care_homes[[#This Row],[Other causes five year average]],"")</f>
        <v>-22</v>
      </c>
    </row>
    <row r="188" spans="1:22" x14ac:dyDescent="0.3">
      <c r="A188" s="16" t="s">
        <v>66</v>
      </c>
      <c r="B188" s="21">
        <v>23</v>
      </c>
      <c r="C188" s="22">
        <v>44718</v>
      </c>
      <c r="D188" s="86">
        <v>219</v>
      </c>
      <c r="E188" s="81">
        <v>232</v>
      </c>
      <c r="F188" s="81">
        <f>IFERROR(weekly_deaths_location_cause_and_excess_deaths_care_homes[[#This Row],[All causes]]-weekly_deaths_location_cause_and_excess_deaths_care_homes[[#This Row],[All causes five year average]],"")</f>
        <v>-13</v>
      </c>
      <c r="G188" s="81">
        <v>44</v>
      </c>
      <c r="H188" s="81">
        <v>62</v>
      </c>
      <c r="I188" s="81">
        <f>IFERROR(weekly_deaths_location_cause_and_excess_deaths_care_homes[[#This Row],[Cancer deaths]]-weekly_deaths_location_cause_and_excess_deaths_care_homes[[#This Row],[Cancer five year average]],"")</f>
        <v>-18</v>
      </c>
      <c r="J188" s="81">
        <v>67</v>
      </c>
      <c r="K188" s="81">
        <v>70</v>
      </c>
      <c r="L188" s="81">
        <f>IFERROR(weekly_deaths_location_cause_and_excess_deaths_care_homes[[#This Row],[Dementia / Alzhemier''s deaths]]-weekly_deaths_location_cause_and_excess_deaths_care_homes[[#This Row],[Dementia / Alzheimer''s five year average]],"")</f>
        <v>-3</v>
      </c>
      <c r="M188" s="31">
        <v>45</v>
      </c>
      <c r="N188" s="31">
        <v>43</v>
      </c>
      <c r="O188" s="31">
        <f>IFERROR(weekly_deaths_location_cause_and_excess_deaths_care_homes[[#This Row],[Circulatory deaths]]-weekly_deaths_location_cause_and_excess_deaths_care_homes[[#This Row],[Circulatory five year average]],"")</f>
        <v>2</v>
      </c>
      <c r="P188" s="31">
        <v>12</v>
      </c>
      <c r="Q188" s="31">
        <v>22</v>
      </c>
      <c r="R188" s="31">
        <f>IFERROR(weekly_deaths_location_cause_and_excess_deaths_care_homes[[#This Row],[Respiratory deaths]]-weekly_deaths_location_cause_and_excess_deaths_care_homes[[#This Row],[Respiratory five year average]],"")</f>
        <v>-10</v>
      </c>
      <c r="S188" s="31">
        <v>3</v>
      </c>
      <c r="T188" s="31">
        <v>48</v>
      </c>
      <c r="U188" s="81">
        <v>33</v>
      </c>
      <c r="V188" s="31">
        <f>IFERROR(weekly_deaths_location_cause_and_excess_deaths_care_homes[[#This Row],[Other causes]]-weekly_deaths_location_cause_and_excess_deaths_care_homes[[#This Row],[Other causes five year average]],"")</f>
        <v>15</v>
      </c>
    </row>
    <row r="189" spans="1:22" x14ac:dyDescent="0.3">
      <c r="A189" s="16" t="s">
        <v>66</v>
      </c>
      <c r="B189" s="21">
        <v>24</v>
      </c>
      <c r="C189" s="22">
        <v>44725</v>
      </c>
      <c r="D189" s="86">
        <v>219</v>
      </c>
      <c r="E189" s="81">
        <v>229</v>
      </c>
      <c r="F189" s="81">
        <f>IFERROR(weekly_deaths_location_cause_and_excess_deaths_care_homes[[#This Row],[All causes]]-weekly_deaths_location_cause_and_excess_deaths_care_homes[[#This Row],[All causes five year average]],"")</f>
        <v>-10</v>
      </c>
      <c r="G189" s="81">
        <v>51</v>
      </c>
      <c r="H189" s="81">
        <v>66</v>
      </c>
      <c r="I189" s="81">
        <f>IFERROR(weekly_deaths_location_cause_and_excess_deaths_care_homes[[#This Row],[Cancer deaths]]-weekly_deaths_location_cause_and_excess_deaths_care_homes[[#This Row],[Cancer five year average]],"")</f>
        <v>-15</v>
      </c>
      <c r="J189" s="81">
        <v>68</v>
      </c>
      <c r="K189" s="81">
        <v>65</v>
      </c>
      <c r="L189" s="81">
        <f>IFERROR(weekly_deaths_location_cause_and_excess_deaths_care_homes[[#This Row],[Dementia / Alzhemier''s deaths]]-weekly_deaths_location_cause_and_excess_deaths_care_homes[[#This Row],[Dementia / Alzheimer''s five year average]],"")</f>
        <v>3</v>
      </c>
      <c r="M189" s="31">
        <v>53</v>
      </c>
      <c r="N189" s="31">
        <v>48</v>
      </c>
      <c r="O189" s="31">
        <f>IFERROR(weekly_deaths_location_cause_and_excess_deaths_care_homes[[#This Row],[Circulatory deaths]]-weekly_deaths_location_cause_and_excess_deaths_care_homes[[#This Row],[Circulatory five year average]],"")</f>
        <v>5</v>
      </c>
      <c r="P189" s="31">
        <v>13</v>
      </c>
      <c r="Q189" s="31">
        <v>16</v>
      </c>
      <c r="R189" s="31">
        <f>IFERROR(weekly_deaths_location_cause_and_excess_deaths_care_homes[[#This Row],[Respiratory deaths]]-weekly_deaths_location_cause_and_excess_deaths_care_homes[[#This Row],[Respiratory five year average]],"")</f>
        <v>-3</v>
      </c>
      <c r="S189" s="31">
        <v>5</v>
      </c>
      <c r="T189" s="31">
        <v>29</v>
      </c>
      <c r="U189" s="81">
        <v>34</v>
      </c>
      <c r="V189" s="31">
        <f>IFERROR(weekly_deaths_location_cause_and_excess_deaths_care_homes[[#This Row],[Other causes]]-weekly_deaths_location_cause_and_excess_deaths_care_homes[[#This Row],[Other causes five year average]],"")</f>
        <v>-5</v>
      </c>
    </row>
    <row r="190" spans="1:22" x14ac:dyDescent="0.3">
      <c r="A190" s="16" t="s">
        <v>66</v>
      </c>
      <c r="B190" s="21">
        <v>25</v>
      </c>
      <c r="C190" s="22">
        <v>44732</v>
      </c>
      <c r="D190" s="86" t="s">
        <v>210</v>
      </c>
      <c r="E190" s="81">
        <v>222</v>
      </c>
      <c r="F190" s="81" t="str">
        <f>IFERROR(weekly_deaths_location_cause_and_excess_deaths_care_homes[[#This Row],[All causes]]-weekly_deaths_location_cause_and_excess_deaths_care_homes[[#This Row],[All causes five year average]],"")</f>
        <v/>
      </c>
      <c r="G190" s="81" t="s">
        <v>210</v>
      </c>
      <c r="H190" s="81">
        <v>64</v>
      </c>
      <c r="I190" s="81" t="str">
        <f>IFERROR(weekly_deaths_location_cause_and_excess_deaths_care_homes[[#This Row],[Cancer deaths]]-weekly_deaths_location_cause_and_excess_deaths_care_homes[[#This Row],[Cancer five year average]],"")</f>
        <v/>
      </c>
      <c r="J190" s="81" t="s">
        <v>210</v>
      </c>
      <c r="K190" s="81">
        <v>65</v>
      </c>
      <c r="L190" s="81" t="str">
        <f>IFERROR(weekly_deaths_location_cause_and_excess_deaths_care_homes[[#This Row],[Dementia / Alzhemier''s deaths]]-weekly_deaths_location_cause_and_excess_deaths_care_homes[[#This Row],[Dementia / Alzheimer''s five year average]],"")</f>
        <v/>
      </c>
      <c r="M190" s="31" t="s">
        <v>210</v>
      </c>
      <c r="N190" s="31">
        <v>45</v>
      </c>
      <c r="O190" s="31" t="str">
        <f>IFERROR(weekly_deaths_location_cause_and_excess_deaths_care_homes[[#This Row],[Circulatory deaths]]-weekly_deaths_location_cause_and_excess_deaths_care_homes[[#This Row],[Circulatory five year average]],"")</f>
        <v/>
      </c>
      <c r="P190" s="31" t="s">
        <v>210</v>
      </c>
      <c r="Q190" s="31">
        <v>17</v>
      </c>
      <c r="R190" s="31" t="str">
        <f>IFERROR(weekly_deaths_location_cause_and_excess_deaths_care_homes[[#This Row],[Respiratory deaths]]-weekly_deaths_location_cause_and_excess_deaths_care_homes[[#This Row],[Respiratory five year average]],"")</f>
        <v/>
      </c>
      <c r="S190" s="31" t="s">
        <v>210</v>
      </c>
      <c r="T190" s="31" t="s">
        <v>210</v>
      </c>
      <c r="U190" s="81">
        <v>32</v>
      </c>
      <c r="V190" s="31" t="str">
        <f>IFERROR(weekly_deaths_location_cause_and_excess_deaths_care_homes[[#This Row],[Other causes]]-weekly_deaths_location_cause_and_excess_deaths_care_homes[[#This Row],[Other causes five year average]],"")</f>
        <v/>
      </c>
    </row>
    <row r="191" spans="1:22" x14ac:dyDescent="0.3">
      <c r="A191" s="16" t="s">
        <v>66</v>
      </c>
      <c r="B191" s="21">
        <v>26</v>
      </c>
      <c r="C191" s="22">
        <v>44739</v>
      </c>
      <c r="D191" s="86" t="s">
        <v>210</v>
      </c>
      <c r="E191" s="81">
        <v>224</v>
      </c>
      <c r="F191" s="81" t="str">
        <f>IFERROR(weekly_deaths_location_cause_and_excess_deaths_care_homes[[#This Row],[All causes]]-weekly_deaths_location_cause_and_excess_deaths_care_homes[[#This Row],[All causes five year average]],"")</f>
        <v/>
      </c>
      <c r="G191" s="81" t="s">
        <v>210</v>
      </c>
      <c r="H191" s="81">
        <v>61</v>
      </c>
      <c r="I191" s="81" t="str">
        <f>IFERROR(weekly_deaths_location_cause_and_excess_deaths_care_homes[[#This Row],[Cancer deaths]]-weekly_deaths_location_cause_and_excess_deaths_care_homes[[#This Row],[Cancer five year average]],"")</f>
        <v/>
      </c>
      <c r="J191" s="81" t="s">
        <v>210</v>
      </c>
      <c r="K191" s="81">
        <v>67</v>
      </c>
      <c r="L191" s="81" t="str">
        <f>IFERROR(weekly_deaths_location_cause_and_excess_deaths_care_homes[[#This Row],[Dementia / Alzhemier''s deaths]]-weekly_deaths_location_cause_and_excess_deaths_care_homes[[#This Row],[Dementia / Alzheimer''s five year average]],"")</f>
        <v/>
      </c>
      <c r="M191" s="31" t="s">
        <v>210</v>
      </c>
      <c r="N191" s="31">
        <v>47</v>
      </c>
      <c r="O191" s="31" t="str">
        <f>IFERROR(weekly_deaths_location_cause_and_excess_deaths_care_homes[[#This Row],[Circulatory deaths]]-weekly_deaths_location_cause_and_excess_deaths_care_homes[[#This Row],[Circulatory five year average]],"")</f>
        <v/>
      </c>
      <c r="P191" s="31" t="s">
        <v>210</v>
      </c>
      <c r="Q191" s="31">
        <v>15</v>
      </c>
      <c r="R191" s="31" t="str">
        <f>IFERROR(weekly_deaths_location_cause_and_excess_deaths_care_homes[[#This Row],[Respiratory deaths]]-weekly_deaths_location_cause_and_excess_deaths_care_homes[[#This Row],[Respiratory five year average]],"")</f>
        <v/>
      </c>
      <c r="S191" s="31" t="s">
        <v>210</v>
      </c>
      <c r="T191" s="31" t="s">
        <v>210</v>
      </c>
      <c r="U191" s="81">
        <v>35</v>
      </c>
      <c r="V191" s="31" t="str">
        <f>IFERROR(weekly_deaths_location_cause_and_excess_deaths_care_homes[[#This Row],[Other causes]]-weekly_deaths_location_cause_and_excess_deaths_care_homes[[#This Row],[Other causes five year average]],"")</f>
        <v/>
      </c>
    </row>
    <row r="192" spans="1:22" x14ac:dyDescent="0.3">
      <c r="A192" s="16" t="s">
        <v>66</v>
      </c>
      <c r="B192" s="21">
        <v>27</v>
      </c>
      <c r="C192" s="22">
        <v>44746</v>
      </c>
      <c r="D192" s="86" t="s">
        <v>210</v>
      </c>
      <c r="E192" s="81">
        <v>221</v>
      </c>
      <c r="F192" s="81" t="str">
        <f>IFERROR(weekly_deaths_location_cause_and_excess_deaths_care_homes[[#This Row],[All causes]]-weekly_deaths_location_cause_and_excess_deaths_care_homes[[#This Row],[All causes five year average]],"")</f>
        <v/>
      </c>
      <c r="G192" s="81" t="s">
        <v>210</v>
      </c>
      <c r="H192" s="81">
        <v>64</v>
      </c>
      <c r="I192" s="81" t="str">
        <f>IFERROR(weekly_deaths_location_cause_and_excess_deaths_care_homes[[#This Row],[Cancer deaths]]-weekly_deaths_location_cause_and_excess_deaths_care_homes[[#This Row],[Cancer five year average]],"")</f>
        <v/>
      </c>
      <c r="J192" s="81" t="s">
        <v>210</v>
      </c>
      <c r="K192" s="81">
        <v>63</v>
      </c>
      <c r="L192" s="81" t="str">
        <f>IFERROR(weekly_deaths_location_cause_and_excess_deaths_care_homes[[#This Row],[Dementia / Alzhemier''s deaths]]-weekly_deaths_location_cause_and_excess_deaths_care_homes[[#This Row],[Dementia / Alzheimer''s five year average]],"")</f>
        <v/>
      </c>
      <c r="M192" s="31" t="s">
        <v>210</v>
      </c>
      <c r="N192" s="31">
        <v>42</v>
      </c>
      <c r="O192" s="31" t="str">
        <f>IFERROR(weekly_deaths_location_cause_and_excess_deaths_care_homes[[#This Row],[Circulatory deaths]]-weekly_deaths_location_cause_and_excess_deaths_care_homes[[#This Row],[Circulatory five year average]],"")</f>
        <v/>
      </c>
      <c r="P192" s="31" t="s">
        <v>210</v>
      </c>
      <c r="Q192" s="31">
        <v>17</v>
      </c>
      <c r="R192" s="31" t="str">
        <f>IFERROR(weekly_deaths_location_cause_and_excess_deaths_care_homes[[#This Row],[Respiratory deaths]]-weekly_deaths_location_cause_and_excess_deaths_care_homes[[#This Row],[Respiratory five year average]],"")</f>
        <v/>
      </c>
      <c r="S192" s="31" t="s">
        <v>210</v>
      </c>
      <c r="T192" s="31" t="s">
        <v>210</v>
      </c>
      <c r="U192" s="81">
        <v>34</v>
      </c>
      <c r="V192" s="31" t="str">
        <f>IFERROR(weekly_deaths_location_cause_and_excess_deaths_care_homes[[#This Row],[Other causes]]-weekly_deaths_location_cause_and_excess_deaths_care_homes[[#This Row],[Other causes five year average]],"")</f>
        <v/>
      </c>
    </row>
    <row r="193" spans="1:22" x14ac:dyDescent="0.3">
      <c r="A193" s="16" t="s">
        <v>66</v>
      </c>
      <c r="B193" s="21">
        <v>28</v>
      </c>
      <c r="C193" s="22">
        <v>44753</v>
      </c>
      <c r="D193" s="86" t="s">
        <v>210</v>
      </c>
      <c r="E193" s="81">
        <v>233</v>
      </c>
      <c r="F193" s="81" t="str">
        <f>IFERROR(weekly_deaths_location_cause_and_excess_deaths_care_homes[[#This Row],[All causes]]-weekly_deaths_location_cause_and_excess_deaths_care_homes[[#This Row],[All causes five year average]],"")</f>
        <v/>
      </c>
      <c r="G193" s="81" t="s">
        <v>210</v>
      </c>
      <c r="H193" s="81">
        <v>63</v>
      </c>
      <c r="I193" s="81" t="str">
        <f>IFERROR(weekly_deaths_location_cause_and_excess_deaths_care_homes[[#This Row],[Cancer deaths]]-weekly_deaths_location_cause_and_excess_deaths_care_homes[[#This Row],[Cancer five year average]],"")</f>
        <v/>
      </c>
      <c r="J193" s="81" t="s">
        <v>210</v>
      </c>
      <c r="K193" s="81">
        <v>68</v>
      </c>
      <c r="L193" s="81" t="str">
        <f>IFERROR(weekly_deaths_location_cause_and_excess_deaths_care_homes[[#This Row],[Dementia / Alzhemier''s deaths]]-weekly_deaths_location_cause_and_excess_deaths_care_homes[[#This Row],[Dementia / Alzheimer''s five year average]],"")</f>
        <v/>
      </c>
      <c r="M193" s="31" t="s">
        <v>210</v>
      </c>
      <c r="N193" s="31">
        <v>46</v>
      </c>
      <c r="O193" s="31" t="str">
        <f>IFERROR(weekly_deaths_location_cause_and_excess_deaths_care_homes[[#This Row],[Circulatory deaths]]-weekly_deaths_location_cause_and_excess_deaths_care_homes[[#This Row],[Circulatory five year average]],"")</f>
        <v/>
      </c>
      <c r="P193" s="31" t="s">
        <v>210</v>
      </c>
      <c r="Q193" s="31">
        <v>17</v>
      </c>
      <c r="R193" s="31" t="str">
        <f>IFERROR(weekly_deaths_location_cause_and_excess_deaths_care_homes[[#This Row],[Respiratory deaths]]-weekly_deaths_location_cause_and_excess_deaths_care_homes[[#This Row],[Respiratory five year average]],"")</f>
        <v/>
      </c>
      <c r="S193" s="31" t="s">
        <v>210</v>
      </c>
      <c r="T193" s="31" t="s">
        <v>210</v>
      </c>
      <c r="U193" s="81">
        <v>37</v>
      </c>
      <c r="V193" s="31" t="str">
        <f>IFERROR(weekly_deaths_location_cause_and_excess_deaths_care_homes[[#This Row],[Other causes]]-weekly_deaths_location_cause_and_excess_deaths_care_homes[[#This Row],[Other causes five year average]],"")</f>
        <v/>
      </c>
    </row>
    <row r="194" spans="1:22" x14ac:dyDescent="0.3">
      <c r="A194" s="16" t="s">
        <v>66</v>
      </c>
      <c r="B194" s="21">
        <v>29</v>
      </c>
      <c r="C194" s="22">
        <v>44760</v>
      </c>
      <c r="D194" s="86" t="s">
        <v>210</v>
      </c>
      <c r="E194" s="81">
        <v>236</v>
      </c>
      <c r="F194" s="81" t="str">
        <f>IFERROR(weekly_deaths_location_cause_and_excess_deaths_care_homes[[#This Row],[All causes]]-weekly_deaths_location_cause_and_excess_deaths_care_homes[[#This Row],[All causes five year average]],"")</f>
        <v/>
      </c>
      <c r="G194" s="81" t="s">
        <v>210</v>
      </c>
      <c r="H194" s="81">
        <v>72</v>
      </c>
      <c r="I194" s="81" t="str">
        <f>IFERROR(weekly_deaths_location_cause_and_excess_deaths_care_homes[[#This Row],[Cancer deaths]]-weekly_deaths_location_cause_and_excess_deaths_care_homes[[#This Row],[Cancer five year average]],"")</f>
        <v/>
      </c>
      <c r="J194" s="81" t="s">
        <v>210</v>
      </c>
      <c r="K194" s="81">
        <v>70</v>
      </c>
      <c r="L194" s="81" t="str">
        <f>IFERROR(weekly_deaths_location_cause_and_excess_deaths_care_homes[[#This Row],[Dementia / Alzhemier''s deaths]]-weekly_deaths_location_cause_and_excess_deaths_care_homes[[#This Row],[Dementia / Alzheimer''s five year average]],"")</f>
        <v/>
      </c>
      <c r="M194" s="31" t="s">
        <v>210</v>
      </c>
      <c r="N194" s="31">
        <v>41</v>
      </c>
      <c r="O194" s="31" t="str">
        <f>IFERROR(weekly_deaths_location_cause_and_excess_deaths_care_homes[[#This Row],[Circulatory deaths]]-weekly_deaths_location_cause_and_excess_deaths_care_homes[[#This Row],[Circulatory five year average]],"")</f>
        <v/>
      </c>
      <c r="P194" s="31" t="s">
        <v>210</v>
      </c>
      <c r="Q194" s="31">
        <v>16</v>
      </c>
      <c r="R194" s="31" t="str">
        <f>IFERROR(weekly_deaths_location_cause_and_excess_deaths_care_homes[[#This Row],[Respiratory deaths]]-weekly_deaths_location_cause_and_excess_deaths_care_homes[[#This Row],[Respiratory five year average]],"")</f>
        <v/>
      </c>
      <c r="S194" s="31" t="s">
        <v>210</v>
      </c>
      <c r="T194" s="31" t="s">
        <v>210</v>
      </c>
      <c r="U194" s="81">
        <v>37</v>
      </c>
      <c r="V194" s="31" t="str">
        <f>IFERROR(weekly_deaths_location_cause_and_excess_deaths_care_homes[[#This Row],[Other causes]]-weekly_deaths_location_cause_and_excess_deaths_care_homes[[#This Row],[Other causes five year average]],"")</f>
        <v/>
      </c>
    </row>
    <row r="195" spans="1:22" x14ac:dyDescent="0.3">
      <c r="A195" s="16" t="s">
        <v>66</v>
      </c>
      <c r="B195" s="21">
        <v>30</v>
      </c>
      <c r="C195" s="22">
        <v>44767</v>
      </c>
      <c r="D195" s="86" t="s">
        <v>210</v>
      </c>
      <c r="E195" s="81">
        <v>221</v>
      </c>
      <c r="F195" s="81" t="str">
        <f>IFERROR(weekly_deaths_location_cause_and_excess_deaths_care_homes[[#This Row],[All causes]]-weekly_deaths_location_cause_and_excess_deaths_care_homes[[#This Row],[All causes five year average]],"")</f>
        <v/>
      </c>
      <c r="G195" s="81" t="s">
        <v>210</v>
      </c>
      <c r="H195" s="81">
        <v>67</v>
      </c>
      <c r="I195" s="81" t="str">
        <f>IFERROR(weekly_deaths_location_cause_and_excess_deaths_care_homes[[#This Row],[Cancer deaths]]-weekly_deaths_location_cause_and_excess_deaths_care_homes[[#This Row],[Cancer five year average]],"")</f>
        <v/>
      </c>
      <c r="J195" s="81" t="s">
        <v>210</v>
      </c>
      <c r="K195" s="81">
        <v>65</v>
      </c>
      <c r="L195" s="81" t="str">
        <f>IFERROR(weekly_deaths_location_cause_and_excess_deaths_care_homes[[#This Row],[Dementia / Alzhemier''s deaths]]-weekly_deaths_location_cause_and_excess_deaths_care_homes[[#This Row],[Dementia / Alzheimer''s five year average]],"")</f>
        <v/>
      </c>
      <c r="M195" s="31" t="s">
        <v>210</v>
      </c>
      <c r="N195" s="31">
        <v>47</v>
      </c>
      <c r="O195" s="31" t="str">
        <f>IFERROR(weekly_deaths_location_cause_and_excess_deaths_care_homes[[#This Row],[Circulatory deaths]]-weekly_deaths_location_cause_and_excess_deaths_care_homes[[#This Row],[Circulatory five year average]],"")</f>
        <v/>
      </c>
      <c r="P195" s="31" t="s">
        <v>210</v>
      </c>
      <c r="Q195" s="31">
        <v>13</v>
      </c>
      <c r="R195" s="31" t="str">
        <f>IFERROR(weekly_deaths_location_cause_and_excess_deaths_care_homes[[#This Row],[Respiratory deaths]]-weekly_deaths_location_cause_and_excess_deaths_care_homes[[#This Row],[Respiratory five year average]],"")</f>
        <v/>
      </c>
      <c r="S195" s="31" t="s">
        <v>210</v>
      </c>
      <c r="T195" s="31" t="s">
        <v>210</v>
      </c>
      <c r="U195" s="81">
        <v>29</v>
      </c>
      <c r="V195" s="31" t="str">
        <f>IFERROR(weekly_deaths_location_cause_and_excess_deaths_care_homes[[#This Row],[Other causes]]-weekly_deaths_location_cause_and_excess_deaths_care_homes[[#This Row],[Other causes five year average]],"")</f>
        <v/>
      </c>
    </row>
    <row r="196" spans="1:22" x14ac:dyDescent="0.3">
      <c r="A196" s="16" t="s">
        <v>66</v>
      </c>
      <c r="B196" s="21">
        <v>31</v>
      </c>
      <c r="C196" s="22">
        <v>44774</v>
      </c>
      <c r="D196" s="86" t="s">
        <v>210</v>
      </c>
      <c r="E196" s="81">
        <v>215</v>
      </c>
      <c r="F196" s="81" t="str">
        <f>IFERROR(weekly_deaths_location_cause_and_excess_deaths_care_homes[[#This Row],[All causes]]-weekly_deaths_location_cause_and_excess_deaths_care_homes[[#This Row],[All causes five year average]],"")</f>
        <v/>
      </c>
      <c r="G196" s="81" t="s">
        <v>210</v>
      </c>
      <c r="H196" s="81">
        <v>63</v>
      </c>
      <c r="I196" s="81" t="str">
        <f>IFERROR(weekly_deaths_location_cause_and_excess_deaths_care_homes[[#This Row],[Cancer deaths]]-weekly_deaths_location_cause_and_excess_deaths_care_homes[[#This Row],[Cancer five year average]],"")</f>
        <v/>
      </c>
      <c r="J196" s="81" t="s">
        <v>210</v>
      </c>
      <c r="K196" s="81">
        <v>66</v>
      </c>
      <c r="L196" s="81" t="str">
        <f>IFERROR(weekly_deaths_location_cause_and_excess_deaths_care_homes[[#This Row],[Dementia / Alzhemier''s deaths]]-weekly_deaths_location_cause_and_excess_deaths_care_homes[[#This Row],[Dementia / Alzheimer''s five year average]],"")</f>
        <v/>
      </c>
      <c r="M196" s="31" t="s">
        <v>210</v>
      </c>
      <c r="N196" s="31">
        <v>40</v>
      </c>
      <c r="O196" s="31" t="str">
        <f>IFERROR(weekly_deaths_location_cause_and_excess_deaths_care_homes[[#This Row],[Circulatory deaths]]-weekly_deaths_location_cause_and_excess_deaths_care_homes[[#This Row],[Circulatory five year average]],"")</f>
        <v/>
      </c>
      <c r="P196" s="31" t="s">
        <v>210</v>
      </c>
      <c r="Q196" s="31">
        <v>14</v>
      </c>
      <c r="R196" s="31" t="str">
        <f>IFERROR(weekly_deaths_location_cause_and_excess_deaths_care_homes[[#This Row],[Respiratory deaths]]-weekly_deaths_location_cause_and_excess_deaths_care_homes[[#This Row],[Respiratory five year average]],"")</f>
        <v/>
      </c>
      <c r="S196" s="31" t="s">
        <v>210</v>
      </c>
      <c r="T196" s="31" t="s">
        <v>210</v>
      </c>
      <c r="U196" s="81">
        <v>33</v>
      </c>
      <c r="V196" s="31" t="str">
        <f>IFERROR(weekly_deaths_location_cause_and_excess_deaths_care_homes[[#This Row],[Other causes]]-weekly_deaths_location_cause_and_excess_deaths_care_homes[[#This Row],[Other causes five year average]],"")</f>
        <v/>
      </c>
    </row>
    <row r="197" spans="1:22" x14ac:dyDescent="0.3">
      <c r="A197" s="16" t="s">
        <v>66</v>
      </c>
      <c r="B197" s="21">
        <v>32</v>
      </c>
      <c r="C197" s="22">
        <v>44781</v>
      </c>
      <c r="D197" s="86" t="s">
        <v>210</v>
      </c>
      <c r="E197" s="81">
        <v>222</v>
      </c>
      <c r="F197" s="81" t="str">
        <f>IFERROR(weekly_deaths_location_cause_and_excess_deaths_care_homes[[#This Row],[All causes]]-weekly_deaths_location_cause_and_excess_deaths_care_homes[[#This Row],[All causes five year average]],"")</f>
        <v/>
      </c>
      <c r="G197" s="81" t="s">
        <v>210</v>
      </c>
      <c r="H197" s="81">
        <v>65</v>
      </c>
      <c r="I197" s="81" t="str">
        <f>IFERROR(weekly_deaths_location_cause_and_excess_deaths_care_homes[[#This Row],[Cancer deaths]]-weekly_deaths_location_cause_and_excess_deaths_care_homes[[#This Row],[Cancer five year average]],"")</f>
        <v/>
      </c>
      <c r="J197" s="81" t="s">
        <v>210</v>
      </c>
      <c r="K197" s="81">
        <v>67</v>
      </c>
      <c r="L197" s="81" t="str">
        <f>IFERROR(weekly_deaths_location_cause_and_excess_deaths_care_homes[[#This Row],[Dementia / Alzhemier''s deaths]]-weekly_deaths_location_cause_and_excess_deaths_care_homes[[#This Row],[Dementia / Alzheimer''s five year average]],"")</f>
        <v/>
      </c>
      <c r="M197" s="31" t="s">
        <v>210</v>
      </c>
      <c r="N197" s="31">
        <v>41</v>
      </c>
      <c r="O197" s="31" t="str">
        <f>IFERROR(weekly_deaths_location_cause_and_excess_deaths_care_homes[[#This Row],[Circulatory deaths]]-weekly_deaths_location_cause_and_excess_deaths_care_homes[[#This Row],[Circulatory five year average]],"")</f>
        <v/>
      </c>
      <c r="P197" s="31" t="s">
        <v>210</v>
      </c>
      <c r="Q197" s="31">
        <v>13</v>
      </c>
      <c r="R197" s="31" t="str">
        <f>IFERROR(weekly_deaths_location_cause_and_excess_deaths_care_homes[[#This Row],[Respiratory deaths]]-weekly_deaths_location_cause_and_excess_deaths_care_homes[[#This Row],[Respiratory five year average]],"")</f>
        <v/>
      </c>
      <c r="S197" s="31" t="s">
        <v>210</v>
      </c>
      <c r="T197" s="31" t="s">
        <v>210</v>
      </c>
      <c r="U197" s="81">
        <v>35</v>
      </c>
      <c r="V197" s="31" t="str">
        <f>IFERROR(weekly_deaths_location_cause_and_excess_deaths_care_homes[[#This Row],[Other causes]]-weekly_deaths_location_cause_and_excess_deaths_care_homes[[#This Row],[Other causes five year average]],"")</f>
        <v/>
      </c>
    </row>
    <row r="198" spans="1:22" x14ac:dyDescent="0.3">
      <c r="A198" s="16" t="s">
        <v>66</v>
      </c>
      <c r="B198" s="21">
        <v>33</v>
      </c>
      <c r="C198" s="22">
        <v>44788</v>
      </c>
      <c r="D198" s="86" t="s">
        <v>210</v>
      </c>
      <c r="E198" s="81">
        <v>221</v>
      </c>
      <c r="F198" s="81" t="str">
        <f>IFERROR(weekly_deaths_location_cause_and_excess_deaths_care_homes[[#This Row],[All causes]]-weekly_deaths_location_cause_and_excess_deaths_care_homes[[#This Row],[All causes five year average]],"")</f>
        <v/>
      </c>
      <c r="G198" s="81" t="s">
        <v>210</v>
      </c>
      <c r="H198" s="81">
        <v>63</v>
      </c>
      <c r="I198" s="81" t="str">
        <f>IFERROR(weekly_deaths_location_cause_and_excess_deaths_care_homes[[#This Row],[Cancer deaths]]-weekly_deaths_location_cause_and_excess_deaths_care_homes[[#This Row],[Cancer five year average]],"")</f>
        <v/>
      </c>
      <c r="J198" s="81" t="s">
        <v>210</v>
      </c>
      <c r="K198" s="81">
        <v>70</v>
      </c>
      <c r="L198" s="81" t="str">
        <f>IFERROR(weekly_deaths_location_cause_and_excess_deaths_care_homes[[#This Row],[Dementia / Alzhemier''s deaths]]-weekly_deaths_location_cause_and_excess_deaths_care_homes[[#This Row],[Dementia / Alzheimer''s five year average]],"")</f>
        <v/>
      </c>
      <c r="M198" s="31" t="s">
        <v>210</v>
      </c>
      <c r="N198" s="31">
        <v>43</v>
      </c>
      <c r="O198" s="31" t="str">
        <f>IFERROR(weekly_deaths_location_cause_and_excess_deaths_care_homes[[#This Row],[Circulatory deaths]]-weekly_deaths_location_cause_and_excess_deaths_care_homes[[#This Row],[Circulatory five year average]],"")</f>
        <v/>
      </c>
      <c r="P198" s="31" t="s">
        <v>210</v>
      </c>
      <c r="Q198" s="31">
        <v>12</v>
      </c>
      <c r="R198" s="31" t="str">
        <f>IFERROR(weekly_deaths_location_cause_and_excess_deaths_care_homes[[#This Row],[Respiratory deaths]]-weekly_deaths_location_cause_and_excess_deaths_care_homes[[#This Row],[Respiratory five year average]],"")</f>
        <v/>
      </c>
      <c r="S198" s="31" t="s">
        <v>210</v>
      </c>
      <c r="T198" s="31" t="s">
        <v>210</v>
      </c>
      <c r="U198" s="81">
        <v>33</v>
      </c>
      <c r="V198" s="31" t="str">
        <f>IFERROR(weekly_deaths_location_cause_and_excess_deaths_care_homes[[#This Row],[Other causes]]-weekly_deaths_location_cause_and_excess_deaths_care_homes[[#This Row],[Other causes five year average]],"")</f>
        <v/>
      </c>
    </row>
    <row r="199" spans="1:22" x14ac:dyDescent="0.3">
      <c r="A199" s="16" t="s">
        <v>66</v>
      </c>
      <c r="B199" s="21">
        <v>34</v>
      </c>
      <c r="C199" s="22">
        <v>44795</v>
      </c>
      <c r="D199" s="86" t="s">
        <v>210</v>
      </c>
      <c r="E199" s="81">
        <v>230</v>
      </c>
      <c r="F199" s="81" t="str">
        <f>IFERROR(weekly_deaths_location_cause_and_excess_deaths_care_homes[[#This Row],[All causes]]-weekly_deaths_location_cause_and_excess_deaths_care_homes[[#This Row],[All causes five year average]],"")</f>
        <v/>
      </c>
      <c r="G199" s="81" t="s">
        <v>210</v>
      </c>
      <c r="H199" s="81">
        <v>64</v>
      </c>
      <c r="I199" s="81" t="str">
        <f>IFERROR(weekly_deaths_location_cause_and_excess_deaths_care_homes[[#This Row],[Cancer deaths]]-weekly_deaths_location_cause_and_excess_deaths_care_homes[[#This Row],[Cancer five year average]],"")</f>
        <v/>
      </c>
      <c r="J199" s="81" t="s">
        <v>210</v>
      </c>
      <c r="K199" s="81">
        <v>76</v>
      </c>
      <c r="L199" s="81" t="str">
        <f>IFERROR(weekly_deaths_location_cause_and_excess_deaths_care_homes[[#This Row],[Dementia / Alzhemier''s deaths]]-weekly_deaths_location_cause_and_excess_deaths_care_homes[[#This Row],[Dementia / Alzheimer''s five year average]],"")</f>
        <v/>
      </c>
      <c r="M199" s="31" t="s">
        <v>210</v>
      </c>
      <c r="N199" s="31">
        <v>42</v>
      </c>
      <c r="O199" s="31" t="str">
        <f>IFERROR(weekly_deaths_location_cause_and_excess_deaths_care_homes[[#This Row],[Circulatory deaths]]-weekly_deaths_location_cause_and_excess_deaths_care_homes[[#This Row],[Circulatory five year average]],"")</f>
        <v/>
      </c>
      <c r="P199" s="31" t="s">
        <v>210</v>
      </c>
      <c r="Q199" s="31">
        <v>13</v>
      </c>
      <c r="R199" s="31" t="str">
        <f>IFERROR(weekly_deaths_location_cause_and_excess_deaths_care_homes[[#This Row],[Respiratory deaths]]-weekly_deaths_location_cause_and_excess_deaths_care_homes[[#This Row],[Respiratory five year average]],"")</f>
        <v/>
      </c>
      <c r="S199" s="31" t="s">
        <v>210</v>
      </c>
      <c r="T199" s="31" t="s">
        <v>210</v>
      </c>
      <c r="U199" s="81">
        <v>34</v>
      </c>
      <c r="V199" s="31" t="str">
        <f>IFERROR(weekly_deaths_location_cause_and_excess_deaths_care_homes[[#This Row],[Other causes]]-weekly_deaths_location_cause_and_excess_deaths_care_homes[[#This Row],[Other causes five year average]],"")</f>
        <v/>
      </c>
    </row>
    <row r="200" spans="1:22" x14ac:dyDescent="0.3">
      <c r="A200" s="16" t="s">
        <v>66</v>
      </c>
      <c r="B200" s="21">
        <v>35</v>
      </c>
      <c r="C200" s="22">
        <v>44802</v>
      </c>
      <c r="D200" s="86" t="s">
        <v>210</v>
      </c>
      <c r="E200" s="81">
        <v>228</v>
      </c>
      <c r="F200" s="81" t="str">
        <f>IFERROR(weekly_deaths_location_cause_and_excess_deaths_care_homes[[#This Row],[All causes]]-weekly_deaths_location_cause_and_excess_deaths_care_homes[[#This Row],[All causes five year average]],"")</f>
        <v/>
      </c>
      <c r="G200" s="81" t="s">
        <v>210</v>
      </c>
      <c r="H200" s="81">
        <v>70</v>
      </c>
      <c r="I200" s="81" t="str">
        <f>IFERROR(weekly_deaths_location_cause_and_excess_deaths_care_homes[[#This Row],[Cancer deaths]]-weekly_deaths_location_cause_and_excess_deaths_care_homes[[#This Row],[Cancer five year average]],"")</f>
        <v/>
      </c>
      <c r="J200" s="81" t="s">
        <v>210</v>
      </c>
      <c r="K200" s="81">
        <v>68</v>
      </c>
      <c r="L200" s="81" t="str">
        <f>IFERROR(weekly_deaths_location_cause_and_excess_deaths_care_homes[[#This Row],[Dementia / Alzhemier''s deaths]]-weekly_deaths_location_cause_and_excess_deaths_care_homes[[#This Row],[Dementia / Alzheimer''s five year average]],"")</f>
        <v/>
      </c>
      <c r="M200" s="31" t="s">
        <v>210</v>
      </c>
      <c r="N200" s="31">
        <v>42</v>
      </c>
      <c r="O200" s="31" t="str">
        <f>IFERROR(weekly_deaths_location_cause_and_excess_deaths_care_homes[[#This Row],[Circulatory deaths]]-weekly_deaths_location_cause_and_excess_deaths_care_homes[[#This Row],[Circulatory five year average]],"")</f>
        <v/>
      </c>
      <c r="P200" s="31" t="s">
        <v>210</v>
      </c>
      <c r="Q200" s="31">
        <v>15</v>
      </c>
      <c r="R200" s="31" t="str">
        <f>IFERROR(weekly_deaths_location_cause_and_excess_deaths_care_homes[[#This Row],[Respiratory deaths]]-weekly_deaths_location_cause_and_excess_deaths_care_homes[[#This Row],[Respiratory five year average]],"")</f>
        <v/>
      </c>
      <c r="S200" s="31" t="s">
        <v>210</v>
      </c>
      <c r="T200" s="31" t="s">
        <v>210</v>
      </c>
      <c r="U200" s="81">
        <v>32</v>
      </c>
      <c r="V200" s="31" t="str">
        <f>IFERROR(weekly_deaths_location_cause_and_excess_deaths_care_homes[[#This Row],[Other causes]]-weekly_deaths_location_cause_and_excess_deaths_care_homes[[#This Row],[Other causes five year average]],"")</f>
        <v/>
      </c>
    </row>
    <row r="201" spans="1:22" x14ac:dyDescent="0.3">
      <c r="A201" s="16" t="s">
        <v>66</v>
      </c>
      <c r="B201" s="21">
        <v>36</v>
      </c>
      <c r="C201" s="22">
        <v>44809</v>
      </c>
      <c r="D201" s="86" t="s">
        <v>210</v>
      </c>
      <c r="E201" s="81">
        <v>238</v>
      </c>
      <c r="F201" s="81" t="str">
        <f>IFERROR(weekly_deaths_location_cause_and_excess_deaths_care_homes[[#This Row],[All causes]]-weekly_deaths_location_cause_and_excess_deaths_care_homes[[#This Row],[All causes five year average]],"")</f>
        <v/>
      </c>
      <c r="G201" s="81" t="s">
        <v>210</v>
      </c>
      <c r="H201" s="81">
        <v>64</v>
      </c>
      <c r="I201" s="81" t="str">
        <f>IFERROR(weekly_deaths_location_cause_and_excess_deaths_care_homes[[#This Row],[Cancer deaths]]-weekly_deaths_location_cause_and_excess_deaths_care_homes[[#This Row],[Cancer five year average]],"")</f>
        <v/>
      </c>
      <c r="J201" s="81" t="s">
        <v>210</v>
      </c>
      <c r="K201" s="81">
        <v>76</v>
      </c>
      <c r="L201" s="81" t="str">
        <f>IFERROR(weekly_deaths_location_cause_and_excess_deaths_care_homes[[#This Row],[Dementia / Alzhemier''s deaths]]-weekly_deaths_location_cause_and_excess_deaths_care_homes[[#This Row],[Dementia / Alzheimer''s five year average]],"")</f>
        <v/>
      </c>
      <c r="M201" s="31" t="s">
        <v>210</v>
      </c>
      <c r="N201" s="31">
        <v>44</v>
      </c>
      <c r="O201" s="31" t="str">
        <f>IFERROR(weekly_deaths_location_cause_and_excess_deaths_care_homes[[#This Row],[Circulatory deaths]]-weekly_deaths_location_cause_and_excess_deaths_care_homes[[#This Row],[Circulatory five year average]],"")</f>
        <v/>
      </c>
      <c r="P201" s="31" t="s">
        <v>210</v>
      </c>
      <c r="Q201" s="31">
        <v>19</v>
      </c>
      <c r="R201" s="31" t="str">
        <f>IFERROR(weekly_deaths_location_cause_and_excess_deaths_care_homes[[#This Row],[Respiratory deaths]]-weekly_deaths_location_cause_and_excess_deaths_care_homes[[#This Row],[Respiratory five year average]],"")</f>
        <v/>
      </c>
      <c r="S201" s="31" t="s">
        <v>210</v>
      </c>
      <c r="T201" s="31" t="s">
        <v>210</v>
      </c>
      <c r="U201" s="81">
        <v>35</v>
      </c>
      <c r="V201" s="31" t="str">
        <f>IFERROR(weekly_deaths_location_cause_and_excess_deaths_care_homes[[#This Row],[Other causes]]-weekly_deaths_location_cause_and_excess_deaths_care_homes[[#This Row],[Other causes five year average]],"")</f>
        <v/>
      </c>
    </row>
    <row r="202" spans="1:22" x14ac:dyDescent="0.3">
      <c r="A202" s="16" t="s">
        <v>66</v>
      </c>
      <c r="B202" s="21">
        <v>37</v>
      </c>
      <c r="C202" s="22">
        <v>44816</v>
      </c>
      <c r="D202" s="86" t="s">
        <v>210</v>
      </c>
      <c r="E202" s="81">
        <v>238</v>
      </c>
      <c r="F202" s="81" t="str">
        <f>IFERROR(weekly_deaths_location_cause_and_excess_deaths_care_homes[[#This Row],[All causes]]-weekly_deaths_location_cause_and_excess_deaths_care_homes[[#This Row],[All causes five year average]],"")</f>
        <v/>
      </c>
      <c r="G202" s="81" t="s">
        <v>210</v>
      </c>
      <c r="H202" s="81">
        <v>68</v>
      </c>
      <c r="I202" s="81" t="str">
        <f>IFERROR(weekly_deaths_location_cause_and_excess_deaths_care_homes[[#This Row],[Cancer deaths]]-weekly_deaths_location_cause_and_excess_deaths_care_homes[[#This Row],[Cancer five year average]],"")</f>
        <v/>
      </c>
      <c r="J202" s="81" t="s">
        <v>210</v>
      </c>
      <c r="K202" s="81">
        <v>69</v>
      </c>
      <c r="L202" s="81" t="str">
        <f>IFERROR(weekly_deaths_location_cause_and_excess_deaths_care_homes[[#This Row],[Dementia / Alzhemier''s deaths]]-weekly_deaths_location_cause_and_excess_deaths_care_homes[[#This Row],[Dementia / Alzheimer''s five year average]],"")</f>
        <v/>
      </c>
      <c r="M202" s="31" t="s">
        <v>210</v>
      </c>
      <c r="N202" s="31">
        <v>45</v>
      </c>
      <c r="O202" s="31" t="str">
        <f>IFERROR(weekly_deaths_location_cause_and_excess_deaths_care_homes[[#This Row],[Circulatory deaths]]-weekly_deaths_location_cause_and_excess_deaths_care_homes[[#This Row],[Circulatory five year average]],"")</f>
        <v/>
      </c>
      <c r="P202" s="31" t="s">
        <v>210</v>
      </c>
      <c r="Q202" s="31">
        <v>18</v>
      </c>
      <c r="R202" s="31" t="str">
        <f>IFERROR(weekly_deaths_location_cause_and_excess_deaths_care_homes[[#This Row],[Respiratory deaths]]-weekly_deaths_location_cause_and_excess_deaths_care_homes[[#This Row],[Respiratory five year average]],"")</f>
        <v/>
      </c>
      <c r="S202" s="31" t="s">
        <v>210</v>
      </c>
      <c r="T202" s="31" t="s">
        <v>210</v>
      </c>
      <c r="U202" s="81">
        <v>35</v>
      </c>
      <c r="V202" s="31" t="str">
        <f>IFERROR(weekly_deaths_location_cause_and_excess_deaths_care_homes[[#This Row],[Other causes]]-weekly_deaths_location_cause_and_excess_deaths_care_homes[[#This Row],[Other causes five year average]],"")</f>
        <v/>
      </c>
    </row>
    <row r="203" spans="1:22" x14ac:dyDescent="0.3">
      <c r="A203" s="16" t="s">
        <v>66</v>
      </c>
      <c r="B203" s="21">
        <v>38</v>
      </c>
      <c r="C203" s="22">
        <v>44823</v>
      </c>
      <c r="D203" s="86" t="s">
        <v>210</v>
      </c>
      <c r="E203" s="81">
        <v>232</v>
      </c>
      <c r="F203" s="81" t="str">
        <f>IFERROR(weekly_deaths_location_cause_and_excess_deaths_care_homes[[#This Row],[All causes]]-weekly_deaths_location_cause_and_excess_deaths_care_homes[[#This Row],[All causes five year average]],"")</f>
        <v/>
      </c>
      <c r="G203" s="81" t="s">
        <v>210</v>
      </c>
      <c r="H203" s="81">
        <v>70</v>
      </c>
      <c r="I203" s="81" t="str">
        <f>IFERROR(weekly_deaths_location_cause_and_excess_deaths_care_homes[[#This Row],[Cancer deaths]]-weekly_deaths_location_cause_and_excess_deaths_care_homes[[#This Row],[Cancer five year average]],"")</f>
        <v/>
      </c>
      <c r="J203" s="81" t="s">
        <v>210</v>
      </c>
      <c r="K203" s="81">
        <v>64</v>
      </c>
      <c r="L203" s="81" t="str">
        <f>IFERROR(weekly_deaths_location_cause_and_excess_deaths_care_homes[[#This Row],[Dementia / Alzhemier''s deaths]]-weekly_deaths_location_cause_and_excess_deaths_care_homes[[#This Row],[Dementia / Alzheimer''s five year average]],"")</f>
        <v/>
      </c>
      <c r="M203" s="31" t="s">
        <v>210</v>
      </c>
      <c r="N203" s="31">
        <v>44</v>
      </c>
      <c r="O203" s="31" t="str">
        <f>IFERROR(weekly_deaths_location_cause_and_excess_deaths_care_homes[[#This Row],[Circulatory deaths]]-weekly_deaths_location_cause_and_excess_deaths_care_homes[[#This Row],[Circulatory five year average]],"")</f>
        <v/>
      </c>
      <c r="P203" s="31" t="s">
        <v>210</v>
      </c>
      <c r="Q203" s="31">
        <v>15</v>
      </c>
      <c r="R203" s="31" t="str">
        <f>IFERROR(weekly_deaths_location_cause_and_excess_deaths_care_homes[[#This Row],[Respiratory deaths]]-weekly_deaths_location_cause_and_excess_deaths_care_homes[[#This Row],[Respiratory five year average]],"")</f>
        <v/>
      </c>
      <c r="S203" s="31" t="s">
        <v>210</v>
      </c>
      <c r="T203" s="31" t="s">
        <v>210</v>
      </c>
      <c r="U203" s="81">
        <v>35</v>
      </c>
      <c r="V203" s="31" t="str">
        <f>IFERROR(weekly_deaths_location_cause_and_excess_deaths_care_homes[[#This Row],[Other causes]]-weekly_deaths_location_cause_and_excess_deaths_care_homes[[#This Row],[Other causes five year average]],"")</f>
        <v/>
      </c>
    </row>
    <row r="204" spans="1:22" x14ac:dyDescent="0.3">
      <c r="A204" s="16" t="s">
        <v>66</v>
      </c>
      <c r="B204" s="21">
        <v>39</v>
      </c>
      <c r="C204" s="22">
        <v>44830</v>
      </c>
      <c r="D204" s="86" t="s">
        <v>210</v>
      </c>
      <c r="E204" s="81">
        <v>254</v>
      </c>
      <c r="F204" s="81" t="str">
        <f>IFERROR(weekly_deaths_location_cause_and_excess_deaths_care_homes[[#This Row],[All causes]]-weekly_deaths_location_cause_and_excess_deaths_care_homes[[#This Row],[All causes five year average]],"")</f>
        <v/>
      </c>
      <c r="G204" s="81" t="s">
        <v>210</v>
      </c>
      <c r="H204" s="81">
        <v>67</v>
      </c>
      <c r="I204" s="81" t="str">
        <f>IFERROR(weekly_deaths_location_cause_and_excess_deaths_care_homes[[#This Row],[Cancer deaths]]-weekly_deaths_location_cause_and_excess_deaths_care_homes[[#This Row],[Cancer five year average]],"")</f>
        <v/>
      </c>
      <c r="J204" s="81" t="s">
        <v>210</v>
      </c>
      <c r="K204" s="81">
        <v>84</v>
      </c>
      <c r="L204" s="81" t="str">
        <f>IFERROR(weekly_deaths_location_cause_and_excess_deaths_care_homes[[#This Row],[Dementia / Alzhemier''s deaths]]-weekly_deaths_location_cause_and_excess_deaths_care_homes[[#This Row],[Dementia / Alzheimer''s five year average]],"")</f>
        <v/>
      </c>
      <c r="M204" s="31" t="s">
        <v>210</v>
      </c>
      <c r="N204" s="31">
        <v>45</v>
      </c>
      <c r="O204" s="31" t="str">
        <f>IFERROR(weekly_deaths_location_cause_and_excess_deaths_care_homes[[#This Row],[Circulatory deaths]]-weekly_deaths_location_cause_and_excess_deaths_care_homes[[#This Row],[Circulatory five year average]],"")</f>
        <v/>
      </c>
      <c r="P204" s="31" t="s">
        <v>210</v>
      </c>
      <c r="Q204" s="31">
        <v>19</v>
      </c>
      <c r="R204" s="31" t="str">
        <f>IFERROR(weekly_deaths_location_cause_and_excess_deaths_care_homes[[#This Row],[Respiratory deaths]]-weekly_deaths_location_cause_and_excess_deaths_care_homes[[#This Row],[Respiratory five year average]],"")</f>
        <v/>
      </c>
      <c r="S204" s="31" t="s">
        <v>210</v>
      </c>
      <c r="T204" s="31" t="s">
        <v>210</v>
      </c>
      <c r="U204" s="81">
        <v>37</v>
      </c>
      <c r="V204" s="31" t="str">
        <f>IFERROR(weekly_deaths_location_cause_and_excess_deaths_care_homes[[#This Row],[Other causes]]-weekly_deaths_location_cause_and_excess_deaths_care_homes[[#This Row],[Other causes five year average]],"")</f>
        <v/>
      </c>
    </row>
    <row r="205" spans="1:22" x14ac:dyDescent="0.3">
      <c r="A205" s="16" t="s">
        <v>66</v>
      </c>
      <c r="B205" s="21">
        <v>40</v>
      </c>
      <c r="C205" s="22">
        <v>44837</v>
      </c>
      <c r="D205" s="86" t="s">
        <v>210</v>
      </c>
      <c r="E205" s="81">
        <v>247</v>
      </c>
      <c r="F205" s="81" t="str">
        <f>IFERROR(weekly_deaths_location_cause_and_excess_deaths_care_homes[[#This Row],[All causes]]-weekly_deaths_location_cause_and_excess_deaths_care_homes[[#This Row],[All causes five year average]],"")</f>
        <v/>
      </c>
      <c r="G205" s="81" t="s">
        <v>210</v>
      </c>
      <c r="H205" s="81">
        <v>68</v>
      </c>
      <c r="I205" s="81" t="str">
        <f>IFERROR(weekly_deaths_location_cause_and_excess_deaths_care_homes[[#This Row],[Cancer deaths]]-weekly_deaths_location_cause_and_excess_deaths_care_homes[[#This Row],[Cancer five year average]],"")</f>
        <v/>
      </c>
      <c r="J205" s="81" t="s">
        <v>210</v>
      </c>
      <c r="K205" s="81">
        <v>77</v>
      </c>
      <c r="L205" s="81" t="str">
        <f>IFERROR(weekly_deaths_location_cause_and_excess_deaths_care_homes[[#This Row],[Dementia / Alzhemier''s deaths]]-weekly_deaths_location_cause_and_excess_deaths_care_homes[[#This Row],[Dementia / Alzheimer''s five year average]],"")</f>
        <v/>
      </c>
      <c r="M205" s="31" t="s">
        <v>210</v>
      </c>
      <c r="N205" s="31">
        <v>45</v>
      </c>
      <c r="O205" s="31" t="str">
        <f>IFERROR(weekly_deaths_location_cause_and_excess_deaths_care_homes[[#This Row],[Circulatory deaths]]-weekly_deaths_location_cause_and_excess_deaths_care_homes[[#This Row],[Circulatory five year average]],"")</f>
        <v/>
      </c>
      <c r="P205" s="31" t="s">
        <v>210</v>
      </c>
      <c r="Q205" s="31">
        <v>19</v>
      </c>
      <c r="R205" s="31" t="str">
        <f>IFERROR(weekly_deaths_location_cause_and_excess_deaths_care_homes[[#This Row],[Respiratory deaths]]-weekly_deaths_location_cause_and_excess_deaths_care_homes[[#This Row],[Respiratory five year average]],"")</f>
        <v/>
      </c>
      <c r="S205" s="31" t="s">
        <v>210</v>
      </c>
      <c r="T205" s="31" t="s">
        <v>210</v>
      </c>
      <c r="U205" s="81">
        <v>36</v>
      </c>
      <c r="V205" s="31" t="str">
        <f>IFERROR(weekly_deaths_location_cause_and_excess_deaths_care_homes[[#This Row],[Other causes]]-weekly_deaths_location_cause_and_excess_deaths_care_homes[[#This Row],[Other causes five year average]],"")</f>
        <v/>
      </c>
    </row>
    <row r="206" spans="1:22" x14ac:dyDescent="0.3">
      <c r="A206" s="16" t="s">
        <v>66</v>
      </c>
      <c r="B206" s="21">
        <v>41</v>
      </c>
      <c r="C206" s="22">
        <v>44844</v>
      </c>
      <c r="D206" s="86" t="s">
        <v>210</v>
      </c>
      <c r="E206" s="81">
        <v>258</v>
      </c>
      <c r="F206" s="81" t="str">
        <f>IFERROR(weekly_deaths_location_cause_and_excess_deaths_care_homes[[#This Row],[All causes]]-weekly_deaths_location_cause_and_excess_deaths_care_homes[[#This Row],[All causes five year average]],"")</f>
        <v/>
      </c>
      <c r="G206" s="81" t="s">
        <v>210</v>
      </c>
      <c r="H206" s="81">
        <v>66</v>
      </c>
      <c r="I206" s="81" t="str">
        <f>IFERROR(weekly_deaths_location_cause_and_excess_deaths_care_homes[[#This Row],[Cancer deaths]]-weekly_deaths_location_cause_and_excess_deaths_care_homes[[#This Row],[Cancer five year average]],"")</f>
        <v/>
      </c>
      <c r="J206" s="81" t="s">
        <v>210</v>
      </c>
      <c r="K206" s="81">
        <v>81</v>
      </c>
      <c r="L206" s="81" t="str">
        <f>IFERROR(weekly_deaths_location_cause_and_excess_deaths_care_homes[[#This Row],[Dementia / Alzhemier''s deaths]]-weekly_deaths_location_cause_and_excess_deaths_care_homes[[#This Row],[Dementia / Alzheimer''s five year average]],"")</f>
        <v/>
      </c>
      <c r="M206" s="31" t="s">
        <v>210</v>
      </c>
      <c r="N206" s="31">
        <v>51</v>
      </c>
      <c r="O206" s="31" t="str">
        <f>IFERROR(weekly_deaths_location_cause_and_excess_deaths_care_homes[[#This Row],[Circulatory deaths]]-weekly_deaths_location_cause_and_excess_deaths_care_homes[[#This Row],[Circulatory five year average]],"")</f>
        <v/>
      </c>
      <c r="P206" s="31" t="s">
        <v>210</v>
      </c>
      <c r="Q206" s="31">
        <v>20</v>
      </c>
      <c r="R206" s="31" t="str">
        <f>IFERROR(weekly_deaths_location_cause_and_excess_deaths_care_homes[[#This Row],[Respiratory deaths]]-weekly_deaths_location_cause_and_excess_deaths_care_homes[[#This Row],[Respiratory five year average]],"")</f>
        <v/>
      </c>
      <c r="S206" s="31" t="s">
        <v>210</v>
      </c>
      <c r="T206" s="31" t="s">
        <v>210</v>
      </c>
      <c r="U206" s="81">
        <v>35</v>
      </c>
      <c r="V206" s="31" t="str">
        <f>IFERROR(weekly_deaths_location_cause_and_excess_deaths_care_homes[[#This Row],[Other causes]]-weekly_deaths_location_cause_and_excess_deaths_care_homes[[#This Row],[Other causes five year average]],"")</f>
        <v/>
      </c>
    </row>
    <row r="207" spans="1:22" x14ac:dyDescent="0.3">
      <c r="A207" s="16" t="s">
        <v>66</v>
      </c>
      <c r="B207" s="21">
        <v>42</v>
      </c>
      <c r="C207" s="22">
        <v>44851</v>
      </c>
      <c r="D207" s="86" t="s">
        <v>210</v>
      </c>
      <c r="E207" s="81">
        <v>261</v>
      </c>
      <c r="F207" s="81" t="str">
        <f>IFERROR(weekly_deaths_location_cause_and_excess_deaths_care_homes[[#This Row],[All causes]]-weekly_deaths_location_cause_and_excess_deaths_care_homes[[#This Row],[All causes five year average]],"")</f>
        <v/>
      </c>
      <c r="G207" s="81" t="s">
        <v>210</v>
      </c>
      <c r="H207" s="81">
        <v>65</v>
      </c>
      <c r="I207" s="81" t="str">
        <f>IFERROR(weekly_deaths_location_cause_and_excess_deaths_care_homes[[#This Row],[Cancer deaths]]-weekly_deaths_location_cause_and_excess_deaths_care_homes[[#This Row],[Cancer five year average]],"")</f>
        <v/>
      </c>
      <c r="J207" s="81" t="s">
        <v>210</v>
      </c>
      <c r="K207" s="81">
        <v>85</v>
      </c>
      <c r="L207" s="81" t="str">
        <f>IFERROR(weekly_deaths_location_cause_and_excess_deaths_care_homes[[#This Row],[Dementia / Alzhemier''s deaths]]-weekly_deaths_location_cause_and_excess_deaths_care_homes[[#This Row],[Dementia / Alzheimer''s five year average]],"")</f>
        <v/>
      </c>
      <c r="M207" s="31" t="s">
        <v>210</v>
      </c>
      <c r="N207" s="31">
        <v>49</v>
      </c>
      <c r="O207" s="31" t="str">
        <f>IFERROR(weekly_deaths_location_cause_and_excess_deaths_care_homes[[#This Row],[Circulatory deaths]]-weekly_deaths_location_cause_and_excess_deaths_care_homes[[#This Row],[Circulatory five year average]],"")</f>
        <v/>
      </c>
      <c r="P207" s="31" t="s">
        <v>210</v>
      </c>
      <c r="Q207" s="31">
        <v>23</v>
      </c>
      <c r="R207" s="31" t="str">
        <f>IFERROR(weekly_deaths_location_cause_and_excess_deaths_care_homes[[#This Row],[Respiratory deaths]]-weekly_deaths_location_cause_and_excess_deaths_care_homes[[#This Row],[Respiratory five year average]],"")</f>
        <v/>
      </c>
      <c r="S207" s="31" t="s">
        <v>210</v>
      </c>
      <c r="T207" s="31" t="s">
        <v>210</v>
      </c>
      <c r="U207" s="81">
        <v>37</v>
      </c>
      <c r="V207" s="31" t="str">
        <f>IFERROR(weekly_deaths_location_cause_and_excess_deaths_care_homes[[#This Row],[Other causes]]-weekly_deaths_location_cause_and_excess_deaths_care_homes[[#This Row],[Other causes five year average]],"")</f>
        <v/>
      </c>
    </row>
    <row r="208" spans="1:22" x14ac:dyDescent="0.3">
      <c r="A208" s="16" t="s">
        <v>66</v>
      </c>
      <c r="B208" s="21">
        <v>43</v>
      </c>
      <c r="C208" s="22">
        <v>44858</v>
      </c>
      <c r="D208" s="86" t="s">
        <v>210</v>
      </c>
      <c r="E208" s="81">
        <v>251</v>
      </c>
      <c r="F208" s="81" t="str">
        <f>IFERROR(weekly_deaths_location_cause_and_excess_deaths_care_homes[[#This Row],[All causes]]-weekly_deaths_location_cause_and_excess_deaths_care_homes[[#This Row],[All causes five year average]],"")</f>
        <v/>
      </c>
      <c r="G208" s="81" t="s">
        <v>210</v>
      </c>
      <c r="H208" s="81">
        <v>70</v>
      </c>
      <c r="I208" s="81" t="str">
        <f>IFERROR(weekly_deaths_location_cause_and_excess_deaths_care_homes[[#This Row],[Cancer deaths]]-weekly_deaths_location_cause_and_excess_deaths_care_homes[[#This Row],[Cancer five year average]],"")</f>
        <v/>
      </c>
      <c r="J208" s="81" t="s">
        <v>210</v>
      </c>
      <c r="K208" s="81">
        <v>73</v>
      </c>
      <c r="L208" s="81" t="str">
        <f>IFERROR(weekly_deaths_location_cause_and_excess_deaths_care_homes[[#This Row],[Dementia / Alzhemier''s deaths]]-weekly_deaths_location_cause_and_excess_deaths_care_homes[[#This Row],[Dementia / Alzheimer''s five year average]],"")</f>
        <v/>
      </c>
      <c r="M208" s="31" t="s">
        <v>210</v>
      </c>
      <c r="N208" s="31">
        <v>48</v>
      </c>
      <c r="O208" s="31" t="str">
        <f>IFERROR(weekly_deaths_location_cause_and_excess_deaths_care_homes[[#This Row],[Circulatory deaths]]-weekly_deaths_location_cause_and_excess_deaths_care_homes[[#This Row],[Circulatory five year average]],"")</f>
        <v/>
      </c>
      <c r="P208" s="31" t="s">
        <v>210</v>
      </c>
      <c r="Q208" s="31">
        <v>19</v>
      </c>
      <c r="R208" s="31" t="str">
        <f>IFERROR(weekly_deaths_location_cause_and_excess_deaths_care_homes[[#This Row],[Respiratory deaths]]-weekly_deaths_location_cause_and_excess_deaths_care_homes[[#This Row],[Respiratory five year average]],"")</f>
        <v/>
      </c>
      <c r="S208" s="31" t="s">
        <v>210</v>
      </c>
      <c r="T208" s="31" t="s">
        <v>210</v>
      </c>
      <c r="U208" s="81">
        <v>38</v>
      </c>
      <c r="V208" s="31" t="str">
        <f>IFERROR(weekly_deaths_location_cause_and_excess_deaths_care_homes[[#This Row],[Other causes]]-weekly_deaths_location_cause_and_excess_deaths_care_homes[[#This Row],[Other causes five year average]],"")</f>
        <v/>
      </c>
    </row>
    <row r="209" spans="1:23" x14ac:dyDescent="0.3">
      <c r="A209" s="16" t="s">
        <v>66</v>
      </c>
      <c r="B209" s="21">
        <v>44</v>
      </c>
      <c r="C209" s="22">
        <v>44865</v>
      </c>
      <c r="D209" s="86" t="s">
        <v>210</v>
      </c>
      <c r="E209" s="81">
        <v>241</v>
      </c>
      <c r="F209" s="81" t="str">
        <f>IFERROR(weekly_deaths_location_cause_and_excess_deaths_care_homes[[#This Row],[All causes]]-weekly_deaths_location_cause_and_excess_deaths_care_homes[[#This Row],[All causes five year average]],"")</f>
        <v/>
      </c>
      <c r="G209" s="81" t="s">
        <v>210</v>
      </c>
      <c r="H209" s="81">
        <v>64</v>
      </c>
      <c r="I209" s="81" t="str">
        <f>IFERROR(weekly_deaths_location_cause_and_excess_deaths_care_homes[[#This Row],[Cancer deaths]]-weekly_deaths_location_cause_and_excess_deaths_care_homes[[#This Row],[Cancer five year average]],"")</f>
        <v/>
      </c>
      <c r="J209" s="81" t="s">
        <v>210</v>
      </c>
      <c r="K209" s="81">
        <v>79</v>
      </c>
      <c r="L209" s="81" t="str">
        <f>IFERROR(weekly_deaths_location_cause_and_excess_deaths_care_homes[[#This Row],[Dementia / Alzhemier''s deaths]]-weekly_deaths_location_cause_and_excess_deaths_care_homes[[#This Row],[Dementia / Alzheimer''s five year average]],"")</f>
        <v/>
      </c>
      <c r="M209" s="31" t="s">
        <v>210</v>
      </c>
      <c r="N209" s="31">
        <v>44</v>
      </c>
      <c r="O209" s="31" t="str">
        <f>IFERROR(weekly_deaths_location_cause_and_excess_deaths_care_homes[[#This Row],[Circulatory deaths]]-weekly_deaths_location_cause_and_excess_deaths_care_homes[[#This Row],[Circulatory five year average]],"")</f>
        <v/>
      </c>
      <c r="P209" s="31" t="s">
        <v>210</v>
      </c>
      <c r="Q209" s="31">
        <v>18</v>
      </c>
      <c r="R209" s="31" t="str">
        <f>IFERROR(weekly_deaths_location_cause_and_excess_deaths_care_homes[[#This Row],[Respiratory deaths]]-weekly_deaths_location_cause_and_excess_deaths_care_homes[[#This Row],[Respiratory five year average]],"")</f>
        <v/>
      </c>
      <c r="S209" s="31" t="s">
        <v>210</v>
      </c>
      <c r="T209" s="31" t="s">
        <v>210</v>
      </c>
      <c r="U209" s="81">
        <v>36</v>
      </c>
      <c r="V209" s="31" t="str">
        <f>IFERROR(weekly_deaths_location_cause_and_excess_deaths_care_homes[[#This Row],[Other causes]]-weekly_deaths_location_cause_and_excess_deaths_care_homes[[#This Row],[Other causes five year average]],"")</f>
        <v/>
      </c>
    </row>
    <row r="210" spans="1:23" x14ac:dyDescent="0.3">
      <c r="A210" s="16" t="s">
        <v>66</v>
      </c>
      <c r="B210" s="21">
        <v>45</v>
      </c>
      <c r="C210" s="22">
        <v>44872</v>
      </c>
      <c r="D210" s="86" t="s">
        <v>210</v>
      </c>
      <c r="E210" s="81">
        <v>269</v>
      </c>
      <c r="F210" s="81" t="str">
        <f>IFERROR(weekly_deaths_location_cause_and_excess_deaths_care_homes[[#This Row],[All causes]]-weekly_deaths_location_cause_and_excess_deaths_care_homes[[#This Row],[All causes five year average]],"")</f>
        <v/>
      </c>
      <c r="G210" s="81" t="s">
        <v>210</v>
      </c>
      <c r="H210" s="81">
        <v>70</v>
      </c>
      <c r="I210" s="81" t="str">
        <f>IFERROR(weekly_deaths_location_cause_and_excess_deaths_care_homes[[#This Row],[Cancer deaths]]-weekly_deaths_location_cause_and_excess_deaths_care_homes[[#This Row],[Cancer five year average]],"")</f>
        <v/>
      </c>
      <c r="J210" s="81" t="s">
        <v>210</v>
      </c>
      <c r="K210" s="81">
        <v>89</v>
      </c>
      <c r="L210" s="81" t="str">
        <f>IFERROR(weekly_deaths_location_cause_and_excess_deaths_care_homes[[#This Row],[Dementia / Alzhemier''s deaths]]-weekly_deaths_location_cause_and_excess_deaths_care_homes[[#This Row],[Dementia / Alzheimer''s five year average]],"")</f>
        <v/>
      </c>
      <c r="M210" s="31" t="s">
        <v>210</v>
      </c>
      <c r="N210" s="31">
        <v>50</v>
      </c>
      <c r="O210" s="31" t="str">
        <f>IFERROR(weekly_deaths_location_cause_and_excess_deaths_care_homes[[#This Row],[Circulatory deaths]]-weekly_deaths_location_cause_and_excess_deaths_care_homes[[#This Row],[Circulatory five year average]],"")</f>
        <v/>
      </c>
      <c r="P210" s="31" t="s">
        <v>210</v>
      </c>
      <c r="Q210" s="31">
        <v>19</v>
      </c>
      <c r="R210" s="31" t="str">
        <f>IFERROR(weekly_deaths_location_cause_and_excess_deaths_care_homes[[#This Row],[Respiratory deaths]]-weekly_deaths_location_cause_and_excess_deaths_care_homes[[#This Row],[Respiratory five year average]],"")</f>
        <v/>
      </c>
      <c r="S210" s="31" t="s">
        <v>210</v>
      </c>
      <c r="T210" s="31" t="s">
        <v>210</v>
      </c>
      <c r="U210" s="81">
        <v>40</v>
      </c>
      <c r="V210" s="31" t="str">
        <f>IFERROR(weekly_deaths_location_cause_and_excess_deaths_care_homes[[#This Row],[Other causes]]-weekly_deaths_location_cause_and_excess_deaths_care_homes[[#This Row],[Other causes five year average]],"")</f>
        <v/>
      </c>
    </row>
    <row r="211" spans="1:23" x14ac:dyDescent="0.3">
      <c r="A211" s="16" t="s">
        <v>66</v>
      </c>
      <c r="B211" s="21">
        <v>46</v>
      </c>
      <c r="C211" s="22">
        <v>44879</v>
      </c>
      <c r="D211" s="86" t="s">
        <v>210</v>
      </c>
      <c r="E211" s="81">
        <v>270</v>
      </c>
      <c r="F211" s="81" t="str">
        <f>IFERROR(weekly_deaths_location_cause_and_excess_deaths_care_homes[[#This Row],[All causes]]-weekly_deaths_location_cause_and_excess_deaths_care_homes[[#This Row],[All causes five year average]],"")</f>
        <v/>
      </c>
      <c r="G211" s="81" t="s">
        <v>210</v>
      </c>
      <c r="H211" s="81">
        <v>74</v>
      </c>
      <c r="I211" s="81" t="str">
        <f>IFERROR(weekly_deaths_location_cause_and_excess_deaths_care_homes[[#This Row],[Cancer deaths]]-weekly_deaths_location_cause_and_excess_deaths_care_homes[[#This Row],[Cancer five year average]],"")</f>
        <v/>
      </c>
      <c r="J211" s="81" t="s">
        <v>210</v>
      </c>
      <c r="K211" s="81">
        <v>86</v>
      </c>
      <c r="L211" s="81" t="str">
        <f>IFERROR(weekly_deaths_location_cause_and_excess_deaths_care_homes[[#This Row],[Dementia / Alzhemier''s deaths]]-weekly_deaths_location_cause_and_excess_deaths_care_homes[[#This Row],[Dementia / Alzheimer''s five year average]],"")</f>
        <v/>
      </c>
      <c r="M211" s="31" t="s">
        <v>210</v>
      </c>
      <c r="N211" s="31">
        <v>47</v>
      </c>
      <c r="O211" s="31" t="str">
        <f>IFERROR(weekly_deaths_location_cause_and_excess_deaths_care_homes[[#This Row],[Circulatory deaths]]-weekly_deaths_location_cause_and_excess_deaths_care_homes[[#This Row],[Circulatory five year average]],"")</f>
        <v/>
      </c>
      <c r="P211" s="31" t="s">
        <v>210</v>
      </c>
      <c r="Q211" s="31">
        <v>20</v>
      </c>
      <c r="R211" s="31" t="str">
        <f>IFERROR(weekly_deaths_location_cause_and_excess_deaths_care_homes[[#This Row],[Respiratory deaths]]-weekly_deaths_location_cause_and_excess_deaths_care_homes[[#This Row],[Respiratory five year average]],"")</f>
        <v/>
      </c>
      <c r="S211" s="31" t="s">
        <v>210</v>
      </c>
      <c r="T211" s="31" t="s">
        <v>210</v>
      </c>
      <c r="U211" s="81">
        <v>41</v>
      </c>
      <c r="V211" s="31" t="str">
        <f>IFERROR(weekly_deaths_location_cause_and_excess_deaths_care_homes[[#This Row],[Other causes]]-weekly_deaths_location_cause_and_excess_deaths_care_homes[[#This Row],[Other causes five year average]],"")</f>
        <v/>
      </c>
    </row>
    <row r="212" spans="1:23" x14ac:dyDescent="0.3">
      <c r="A212" s="16" t="s">
        <v>66</v>
      </c>
      <c r="B212" s="21">
        <v>47</v>
      </c>
      <c r="C212" s="22">
        <v>44886</v>
      </c>
      <c r="D212" s="86" t="s">
        <v>210</v>
      </c>
      <c r="E212" s="81">
        <v>274</v>
      </c>
      <c r="F212" s="81" t="str">
        <f>IFERROR(weekly_deaths_location_cause_and_excess_deaths_care_homes[[#This Row],[All causes]]-weekly_deaths_location_cause_and_excess_deaths_care_homes[[#This Row],[All causes five year average]],"")</f>
        <v/>
      </c>
      <c r="G212" s="81" t="s">
        <v>210</v>
      </c>
      <c r="H212" s="81">
        <v>66</v>
      </c>
      <c r="I212" s="81" t="str">
        <f>IFERROR(weekly_deaths_location_cause_and_excess_deaths_care_homes[[#This Row],[Cancer deaths]]-weekly_deaths_location_cause_and_excess_deaths_care_homes[[#This Row],[Cancer five year average]],"")</f>
        <v/>
      </c>
      <c r="J212" s="81" t="s">
        <v>210</v>
      </c>
      <c r="K212" s="81">
        <v>91</v>
      </c>
      <c r="L212" s="81" t="str">
        <f>IFERROR(weekly_deaths_location_cause_and_excess_deaths_care_homes[[#This Row],[Dementia / Alzhemier''s deaths]]-weekly_deaths_location_cause_and_excess_deaths_care_homes[[#This Row],[Dementia / Alzheimer''s five year average]],"")</f>
        <v/>
      </c>
      <c r="M212" s="31" t="s">
        <v>210</v>
      </c>
      <c r="N212" s="31">
        <v>53</v>
      </c>
      <c r="O212" s="31" t="str">
        <f>IFERROR(weekly_deaths_location_cause_and_excess_deaths_care_homes[[#This Row],[Circulatory deaths]]-weekly_deaths_location_cause_and_excess_deaths_care_homes[[#This Row],[Circulatory five year average]],"")</f>
        <v/>
      </c>
      <c r="P212" s="31" t="s">
        <v>210</v>
      </c>
      <c r="Q212" s="31">
        <v>22</v>
      </c>
      <c r="R212" s="31" t="str">
        <f>IFERROR(weekly_deaths_location_cause_and_excess_deaths_care_homes[[#This Row],[Respiratory deaths]]-weekly_deaths_location_cause_and_excess_deaths_care_homes[[#This Row],[Respiratory five year average]],"")</f>
        <v/>
      </c>
      <c r="S212" s="31" t="s">
        <v>210</v>
      </c>
      <c r="T212" s="31" t="s">
        <v>210</v>
      </c>
      <c r="U212" s="81">
        <v>41</v>
      </c>
      <c r="V212" s="31" t="str">
        <f>IFERROR(weekly_deaths_location_cause_and_excess_deaths_care_homes[[#This Row],[Other causes]]-weekly_deaths_location_cause_and_excess_deaths_care_homes[[#This Row],[Other causes five year average]],"")</f>
        <v/>
      </c>
    </row>
    <row r="213" spans="1:23" x14ac:dyDescent="0.3">
      <c r="A213" s="16" t="s">
        <v>66</v>
      </c>
      <c r="B213" s="21">
        <v>48</v>
      </c>
      <c r="C213" s="22">
        <v>44893</v>
      </c>
      <c r="D213" s="86" t="s">
        <v>210</v>
      </c>
      <c r="E213" s="81">
        <v>269</v>
      </c>
      <c r="F213" s="81" t="str">
        <f>IFERROR(weekly_deaths_location_cause_and_excess_deaths_care_homes[[#This Row],[All causes]]-weekly_deaths_location_cause_and_excess_deaths_care_homes[[#This Row],[All causes five year average]],"")</f>
        <v/>
      </c>
      <c r="G213" s="81" t="s">
        <v>210</v>
      </c>
      <c r="H213" s="81">
        <v>61</v>
      </c>
      <c r="I213" s="81" t="str">
        <f>IFERROR(weekly_deaths_location_cause_and_excess_deaths_care_homes[[#This Row],[Cancer deaths]]-weekly_deaths_location_cause_and_excess_deaths_care_homes[[#This Row],[Cancer five year average]],"")</f>
        <v/>
      </c>
      <c r="J213" s="81" t="s">
        <v>210</v>
      </c>
      <c r="K213" s="81">
        <v>88</v>
      </c>
      <c r="L213" s="81" t="str">
        <f>IFERROR(weekly_deaths_location_cause_and_excess_deaths_care_homes[[#This Row],[Dementia / Alzhemier''s deaths]]-weekly_deaths_location_cause_and_excess_deaths_care_homes[[#This Row],[Dementia / Alzheimer''s five year average]],"")</f>
        <v/>
      </c>
      <c r="M213" s="31" t="s">
        <v>210</v>
      </c>
      <c r="N213" s="31">
        <v>59</v>
      </c>
      <c r="O213" s="31" t="str">
        <f>IFERROR(weekly_deaths_location_cause_and_excess_deaths_care_homes[[#This Row],[Circulatory deaths]]-weekly_deaths_location_cause_and_excess_deaths_care_homes[[#This Row],[Circulatory five year average]],"")</f>
        <v/>
      </c>
      <c r="P213" s="31" t="s">
        <v>210</v>
      </c>
      <c r="Q213" s="31">
        <v>22</v>
      </c>
      <c r="R213" s="31" t="str">
        <f>IFERROR(weekly_deaths_location_cause_and_excess_deaths_care_homes[[#This Row],[Respiratory deaths]]-weekly_deaths_location_cause_and_excess_deaths_care_homes[[#This Row],[Respiratory five year average]],"")</f>
        <v/>
      </c>
      <c r="S213" s="31" t="s">
        <v>210</v>
      </c>
      <c r="T213" s="31" t="s">
        <v>210</v>
      </c>
      <c r="U213" s="81">
        <v>38</v>
      </c>
      <c r="V213" s="31" t="str">
        <f>IFERROR(weekly_deaths_location_cause_and_excess_deaths_care_homes[[#This Row],[Other causes]]-weekly_deaths_location_cause_and_excess_deaths_care_homes[[#This Row],[Other causes five year average]],"")</f>
        <v/>
      </c>
    </row>
    <row r="214" spans="1:23" x14ac:dyDescent="0.3">
      <c r="A214" s="16" t="s">
        <v>66</v>
      </c>
      <c r="B214" s="21">
        <v>49</v>
      </c>
      <c r="C214" s="22">
        <v>44900</v>
      </c>
      <c r="D214" s="86" t="s">
        <v>210</v>
      </c>
      <c r="E214" s="81">
        <v>274</v>
      </c>
      <c r="F214" s="81" t="str">
        <f>IFERROR(weekly_deaths_location_cause_and_excess_deaths_care_homes[[#This Row],[All causes]]-weekly_deaths_location_cause_and_excess_deaths_care_homes[[#This Row],[All causes five year average]],"")</f>
        <v/>
      </c>
      <c r="G214" s="81" t="s">
        <v>210</v>
      </c>
      <c r="H214" s="81">
        <v>68</v>
      </c>
      <c r="I214" s="81" t="str">
        <f>IFERROR(weekly_deaths_location_cause_and_excess_deaths_care_homes[[#This Row],[Cancer deaths]]-weekly_deaths_location_cause_and_excess_deaths_care_homes[[#This Row],[Cancer five year average]],"")</f>
        <v/>
      </c>
      <c r="J214" s="81" t="s">
        <v>210</v>
      </c>
      <c r="K214" s="81">
        <v>99</v>
      </c>
      <c r="L214" s="81" t="str">
        <f>IFERROR(weekly_deaths_location_cause_and_excess_deaths_care_homes[[#This Row],[Dementia / Alzhemier''s deaths]]-weekly_deaths_location_cause_and_excess_deaths_care_homes[[#This Row],[Dementia / Alzheimer''s five year average]],"")</f>
        <v/>
      </c>
      <c r="M214" s="31" t="s">
        <v>210</v>
      </c>
      <c r="N214" s="31">
        <v>46</v>
      </c>
      <c r="O214" s="31" t="str">
        <f>IFERROR(weekly_deaths_location_cause_and_excess_deaths_care_homes[[#This Row],[Circulatory deaths]]-weekly_deaths_location_cause_and_excess_deaths_care_homes[[#This Row],[Circulatory five year average]],"")</f>
        <v/>
      </c>
      <c r="P214" s="31" t="s">
        <v>210</v>
      </c>
      <c r="Q214" s="31">
        <v>21</v>
      </c>
      <c r="R214" s="31" t="str">
        <f>IFERROR(weekly_deaths_location_cause_and_excess_deaths_care_homes[[#This Row],[Respiratory deaths]]-weekly_deaths_location_cause_and_excess_deaths_care_homes[[#This Row],[Respiratory five year average]],"")</f>
        <v/>
      </c>
      <c r="S214" s="31" t="s">
        <v>210</v>
      </c>
      <c r="T214" s="31" t="s">
        <v>210</v>
      </c>
      <c r="U214" s="81">
        <v>39</v>
      </c>
      <c r="V214" s="31" t="str">
        <f>IFERROR(weekly_deaths_location_cause_and_excess_deaths_care_homes[[#This Row],[Other causes]]-weekly_deaths_location_cause_and_excess_deaths_care_homes[[#This Row],[Other causes five year average]],"")</f>
        <v/>
      </c>
    </row>
    <row r="215" spans="1:23" x14ac:dyDescent="0.3">
      <c r="A215" s="16" t="s">
        <v>66</v>
      </c>
      <c r="B215" s="21">
        <v>50</v>
      </c>
      <c r="C215" s="22">
        <v>44907</v>
      </c>
      <c r="D215" s="86" t="s">
        <v>210</v>
      </c>
      <c r="E215" s="81">
        <v>308</v>
      </c>
      <c r="F215" s="81" t="str">
        <f>IFERROR(weekly_deaths_location_cause_and_excess_deaths_care_homes[[#This Row],[All causes]]-weekly_deaths_location_cause_and_excess_deaths_care_homes[[#This Row],[All causes five year average]],"")</f>
        <v/>
      </c>
      <c r="G215" s="81" t="s">
        <v>210</v>
      </c>
      <c r="H215" s="81">
        <v>68</v>
      </c>
      <c r="I215" s="81" t="str">
        <f>IFERROR(weekly_deaths_location_cause_and_excess_deaths_care_homes[[#This Row],[Cancer deaths]]-weekly_deaths_location_cause_and_excess_deaths_care_homes[[#This Row],[Cancer five year average]],"")</f>
        <v/>
      </c>
      <c r="J215" s="81" t="s">
        <v>210</v>
      </c>
      <c r="K215" s="81">
        <v>108</v>
      </c>
      <c r="L215" s="81" t="str">
        <f>IFERROR(weekly_deaths_location_cause_and_excess_deaths_care_homes[[#This Row],[Dementia / Alzhemier''s deaths]]-weekly_deaths_location_cause_and_excess_deaths_care_homes[[#This Row],[Dementia / Alzheimer''s five year average]],"")</f>
        <v/>
      </c>
      <c r="M215" s="31" t="s">
        <v>210</v>
      </c>
      <c r="N215" s="31">
        <v>55</v>
      </c>
      <c r="O215" s="31" t="str">
        <f>IFERROR(weekly_deaths_location_cause_and_excess_deaths_care_homes[[#This Row],[Circulatory deaths]]-weekly_deaths_location_cause_and_excess_deaths_care_homes[[#This Row],[Circulatory five year average]],"")</f>
        <v/>
      </c>
      <c r="P215" s="31" t="s">
        <v>210</v>
      </c>
      <c r="Q215" s="31">
        <v>25</v>
      </c>
      <c r="R215" s="31" t="str">
        <f>IFERROR(weekly_deaths_location_cause_and_excess_deaths_care_homes[[#This Row],[Respiratory deaths]]-weekly_deaths_location_cause_and_excess_deaths_care_homes[[#This Row],[Respiratory five year average]],"")</f>
        <v/>
      </c>
      <c r="S215" s="31" t="s">
        <v>210</v>
      </c>
      <c r="T215" s="31" t="s">
        <v>210</v>
      </c>
      <c r="U215" s="81">
        <v>51</v>
      </c>
      <c r="V215" s="31" t="str">
        <f>IFERROR(weekly_deaths_location_cause_and_excess_deaths_care_homes[[#This Row],[Other causes]]-weekly_deaths_location_cause_and_excess_deaths_care_homes[[#This Row],[Other causes five year average]],"")</f>
        <v/>
      </c>
    </row>
    <row r="216" spans="1:23" x14ac:dyDescent="0.3">
      <c r="A216" s="16" t="s">
        <v>66</v>
      </c>
      <c r="B216" s="21">
        <v>51</v>
      </c>
      <c r="C216" s="22">
        <v>44914</v>
      </c>
      <c r="D216" s="86" t="s">
        <v>210</v>
      </c>
      <c r="E216" s="81">
        <v>307</v>
      </c>
      <c r="F216" s="81" t="str">
        <f>IFERROR(weekly_deaths_location_cause_and_excess_deaths_care_homes[[#This Row],[All causes]]-weekly_deaths_location_cause_and_excess_deaths_care_homes[[#This Row],[All causes five year average]],"")</f>
        <v/>
      </c>
      <c r="G216" s="81" t="s">
        <v>210</v>
      </c>
      <c r="H216" s="81">
        <v>65</v>
      </c>
      <c r="I216" s="81" t="str">
        <f>IFERROR(weekly_deaths_location_cause_and_excess_deaths_care_homes[[#This Row],[Cancer deaths]]-weekly_deaths_location_cause_and_excess_deaths_care_homes[[#This Row],[Cancer five year average]],"")</f>
        <v/>
      </c>
      <c r="J216" s="81" t="s">
        <v>210</v>
      </c>
      <c r="K216" s="81">
        <v>109</v>
      </c>
      <c r="L216" s="81" t="str">
        <f>IFERROR(weekly_deaths_location_cause_and_excess_deaths_care_homes[[#This Row],[Dementia / Alzhemier''s deaths]]-weekly_deaths_location_cause_and_excess_deaths_care_homes[[#This Row],[Dementia / Alzheimer''s five year average]],"")</f>
        <v/>
      </c>
      <c r="M216" s="31" t="s">
        <v>210</v>
      </c>
      <c r="N216" s="31">
        <v>56</v>
      </c>
      <c r="O216" s="31" t="str">
        <f>IFERROR(weekly_deaths_location_cause_and_excess_deaths_care_homes[[#This Row],[Circulatory deaths]]-weekly_deaths_location_cause_and_excess_deaths_care_homes[[#This Row],[Circulatory five year average]],"")</f>
        <v/>
      </c>
      <c r="P216" s="31" t="s">
        <v>210</v>
      </c>
      <c r="Q216" s="31">
        <v>26</v>
      </c>
      <c r="R216" s="31" t="str">
        <f>IFERROR(weekly_deaths_location_cause_and_excess_deaths_care_homes[[#This Row],[Respiratory deaths]]-weekly_deaths_location_cause_and_excess_deaths_care_homes[[#This Row],[Respiratory five year average]],"")</f>
        <v/>
      </c>
      <c r="S216" s="31" t="s">
        <v>210</v>
      </c>
      <c r="T216" s="31" t="s">
        <v>210</v>
      </c>
      <c r="U216" s="81">
        <v>50</v>
      </c>
      <c r="V216" s="31" t="str">
        <f>IFERROR(weekly_deaths_location_cause_and_excess_deaths_care_homes[[#This Row],[Other causes]]-weekly_deaths_location_cause_and_excess_deaths_care_homes[[#This Row],[Other causes five year average]],"")</f>
        <v/>
      </c>
    </row>
    <row r="217" spans="1:23" x14ac:dyDescent="0.3">
      <c r="A217" s="16" t="s">
        <v>66</v>
      </c>
      <c r="B217" s="21">
        <v>52</v>
      </c>
      <c r="C217" s="22">
        <v>44921</v>
      </c>
      <c r="D217" s="86" t="s">
        <v>210</v>
      </c>
      <c r="E217" s="81">
        <v>277</v>
      </c>
      <c r="F217" s="81" t="str">
        <f>IFERROR(weekly_deaths_location_cause_and_excess_deaths_care_homes[[#This Row],[All causes]]-weekly_deaths_location_cause_and_excess_deaths_care_homes[[#This Row],[All causes five year average]],"")</f>
        <v/>
      </c>
      <c r="G217" s="81" t="s">
        <v>210</v>
      </c>
      <c r="H217" s="81">
        <v>64</v>
      </c>
      <c r="I217" s="81" t="str">
        <f>IFERROR(weekly_deaths_location_cause_and_excess_deaths_care_homes[[#This Row],[Cancer deaths]]-weekly_deaths_location_cause_and_excess_deaths_care_homes[[#This Row],[Cancer five year average]],"")</f>
        <v/>
      </c>
      <c r="J217" s="81" t="s">
        <v>210</v>
      </c>
      <c r="K217" s="81">
        <v>94</v>
      </c>
      <c r="L217" s="81" t="str">
        <f>IFERROR(weekly_deaths_location_cause_and_excess_deaths_care_homes[[#This Row],[Dementia / Alzhemier''s deaths]]-weekly_deaths_location_cause_and_excess_deaths_care_homes[[#This Row],[Dementia / Alzheimer''s five year average]],"")</f>
        <v/>
      </c>
      <c r="M217" s="31" t="s">
        <v>210</v>
      </c>
      <c r="N217" s="31">
        <v>49</v>
      </c>
      <c r="O217" s="31" t="str">
        <f>IFERROR(weekly_deaths_location_cause_and_excess_deaths_care_homes[[#This Row],[Circulatory deaths]]-weekly_deaths_location_cause_and_excess_deaths_care_homes[[#This Row],[Circulatory five year average]],"")</f>
        <v/>
      </c>
      <c r="P217" s="31" t="s">
        <v>210</v>
      </c>
      <c r="Q217" s="31">
        <v>29</v>
      </c>
      <c r="R217" s="31" t="str">
        <f>IFERROR(weekly_deaths_location_cause_and_excess_deaths_care_homes[[#This Row],[Respiratory deaths]]-weekly_deaths_location_cause_and_excess_deaths_care_homes[[#This Row],[Respiratory five year average]],"")</f>
        <v/>
      </c>
      <c r="S217" s="31" t="s">
        <v>210</v>
      </c>
      <c r="T217" s="31" t="s">
        <v>210</v>
      </c>
      <c r="U217" s="81">
        <v>40</v>
      </c>
      <c r="V217" s="31" t="str">
        <f>IFERROR(weekly_deaths_location_cause_and_excess_deaths_care_homes[[#This Row],[Other causes]]-weekly_deaths_location_cause_and_excess_deaths_care_homes[[#This Row],[Other causes five year average]],"")</f>
        <v/>
      </c>
    </row>
    <row r="219" spans="1:23" x14ac:dyDescent="0.3">
      <c r="A219" s="28" t="s">
        <v>96</v>
      </c>
      <c r="B219" s="29"/>
      <c r="E219" s="30"/>
      <c r="F219" s="30"/>
    </row>
    <row r="220" spans="1:23" s="94" customFormat="1" ht="63" thickBot="1" x14ac:dyDescent="0.35">
      <c r="A220" s="10" t="s">
        <v>64</v>
      </c>
      <c r="B220" s="19" t="s">
        <v>59</v>
      </c>
      <c r="C220" s="19" t="s">
        <v>119</v>
      </c>
      <c r="D220" s="9" t="s">
        <v>89</v>
      </c>
      <c r="E220" s="10" t="s">
        <v>179</v>
      </c>
      <c r="F220" s="10" t="s">
        <v>186</v>
      </c>
      <c r="G220" s="10" t="s">
        <v>90</v>
      </c>
      <c r="H220" s="10" t="s">
        <v>182</v>
      </c>
      <c r="I220" s="10" t="s">
        <v>183</v>
      </c>
      <c r="J220" s="10" t="s">
        <v>94</v>
      </c>
      <c r="K220" s="10" t="s">
        <v>184</v>
      </c>
      <c r="L220" s="10" t="s">
        <v>185</v>
      </c>
      <c r="M220" s="10" t="s">
        <v>194</v>
      </c>
      <c r="N220" s="10" t="s">
        <v>195</v>
      </c>
      <c r="O220" s="10" t="s">
        <v>196</v>
      </c>
      <c r="P220" s="10" t="s">
        <v>91</v>
      </c>
      <c r="Q220" s="10" t="s">
        <v>187</v>
      </c>
      <c r="R220" s="10" t="s">
        <v>188</v>
      </c>
      <c r="S220" s="10" t="s">
        <v>92</v>
      </c>
      <c r="T220" s="10" t="s">
        <v>121</v>
      </c>
      <c r="U220" s="10" t="s">
        <v>189</v>
      </c>
      <c r="V220" s="10" t="s">
        <v>190</v>
      </c>
      <c r="W220" s="39"/>
    </row>
    <row r="221" spans="1:23" x14ac:dyDescent="0.3">
      <c r="A221" s="20" t="s">
        <v>65</v>
      </c>
      <c r="B221" s="21">
        <v>1</v>
      </c>
      <c r="C221" s="22">
        <v>44200</v>
      </c>
      <c r="D221" s="84">
        <v>510</v>
      </c>
      <c r="E221" s="2">
        <v>313</v>
      </c>
      <c r="F221" s="2">
        <f>IFERROR(weekly_deaths_location_cause_and_excess_deaths_home_non_institution[[#This Row],[All causes]]-weekly_deaths_location_cause_and_excess_deaths_home_non_institution[[#This Row],[All causes five year average]],"")</f>
        <v>197</v>
      </c>
      <c r="G221" s="2">
        <v>162</v>
      </c>
      <c r="H221" s="2">
        <v>99</v>
      </c>
      <c r="I221" s="2">
        <f>IFERROR(weekly_deaths_location_cause_and_excess_deaths_home_non_institution[[#This Row],[Cancer deaths]]-weekly_deaths_location_cause_and_excess_deaths_home_non_institution[[#This Row],[Cancer five year average]],"")</f>
        <v>63</v>
      </c>
      <c r="J221" s="2">
        <v>25</v>
      </c>
      <c r="K221" s="2">
        <v>11</v>
      </c>
      <c r="L221" s="2">
        <f>IFERROR(weekly_deaths_location_cause_and_excess_deaths_home_non_institution[[#This Row],[Dementia / Alzhemier''s deaths]]-weekly_deaths_location_cause_and_excess_deaths_home_non_institution[[#This Row],[Dementia / Alzheimer''s five year average]],"")</f>
        <v>14</v>
      </c>
      <c r="M221" s="31">
        <v>145</v>
      </c>
      <c r="N221" s="31">
        <v>99</v>
      </c>
      <c r="O221" s="31">
        <f>IFERROR(weekly_deaths_location_cause_and_excess_deaths_home_non_institution[[#This Row],[Circulatory deaths]]-weekly_deaths_location_cause_and_excess_deaths_home_non_institution[[#This Row],[Circulatory five year average]],"")</f>
        <v>46</v>
      </c>
      <c r="P221" s="72">
        <v>37</v>
      </c>
      <c r="Q221" s="72">
        <v>33</v>
      </c>
      <c r="R221" s="72">
        <f>IFERROR(weekly_deaths_location_cause_and_excess_deaths_home_non_institution[[#This Row],[Respiratory deaths]]-weekly_deaths_location_cause_and_excess_deaths_home_non_institution[[#This Row],[Respiratory five year average]],"")</f>
        <v>4</v>
      </c>
      <c r="S221" s="72">
        <v>16</v>
      </c>
      <c r="T221" s="78">
        <v>125</v>
      </c>
      <c r="U221" s="78">
        <v>73</v>
      </c>
      <c r="V221" s="72">
        <f>IFERROR(weekly_deaths_location_cause_and_excess_deaths_home_non_institution[[#This Row],[Other causes]]-weekly_deaths_location_cause_and_excess_deaths_home_non_institution[[#This Row],[Other causes five year average]],"")</f>
        <v>52</v>
      </c>
    </row>
    <row r="222" spans="1:23" x14ac:dyDescent="0.3">
      <c r="A222" s="20" t="s">
        <v>65</v>
      </c>
      <c r="B222" s="21">
        <v>2</v>
      </c>
      <c r="C222" s="22">
        <v>44207</v>
      </c>
      <c r="D222" s="84">
        <v>503</v>
      </c>
      <c r="E222" s="2">
        <v>402</v>
      </c>
      <c r="F222" s="2">
        <f>IFERROR(weekly_deaths_location_cause_and_excess_deaths_home_non_institution[[#This Row],[All causes]]-weekly_deaths_location_cause_and_excess_deaths_home_non_institution[[#This Row],[All causes five year average]],"")</f>
        <v>101</v>
      </c>
      <c r="G222" s="2">
        <v>142</v>
      </c>
      <c r="H222" s="2">
        <v>101</v>
      </c>
      <c r="I222" s="2">
        <f>IFERROR(weekly_deaths_location_cause_and_excess_deaths_home_non_institution[[#This Row],[Cancer deaths]]-weekly_deaths_location_cause_and_excess_deaths_home_non_institution[[#This Row],[Cancer five year average]],"")</f>
        <v>41</v>
      </c>
      <c r="J222" s="2">
        <v>13</v>
      </c>
      <c r="K222" s="2">
        <v>16</v>
      </c>
      <c r="L222" s="2">
        <f>IFERROR(weekly_deaths_location_cause_and_excess_deaths_home_non_institution[[#This Row],[Dementia / Alzhemier''s deaths]]-weekly_deaths_location_cause_and_excess_deaths_home_non_institution[[#This Row],[Dementia / Alzheimer''s five year average]],"")</f>
        <v>-3</v>
      </c>
      <c r="M222" s="31">
        <v>152</v>
      </c>
      <c r="N222" s="31">
        <v>101</v>
      </c>
      <c r="O222" s="31">
        <f>IFERROR(weekly_deaths_location_cause_and_excess_deaths_home_non_institution[[#This Row],[Circulatory deaths]]-weekly_deaths_location_cause_and_excess_deaths_home_non_institution[[#This Row],[Circulatory five year average]],"")</f>
        <v>51</v>
      </c>
      <c r="P222" s="72">
        <v>48</v>
      </c>
      <c r="Q222" s="72">
        <v>41</v>
      </c>
      <c r="R222" s="72">
        <f>IFERROR(weekly_deaths_location_cause_and_excess_deaths_home_non_institution[[#This Row],[Respiratory deaths]]-weekly_deaths_location_cause_and_excess_deaths_home_non_institution[[#This Row],[Respiratory five year average]],"")</f>
        <v>7</v>
      </c>
      <c r="S222" s="72">
        <v>22</v>
      </c>
      <c r="T222" s="78">
        <v>126</v>
      </c>
      <c r="U222" s="78">
        <v>97</v>
      </c>
      <c r="V222" s="72">
        <f>IFERROR(weekly_deaths_location_cause_and_excess_deaths_home_non_institution[[#This Row],[Other causes]]-weekly_deaths_location_cause_and_excess_deaths_home_non_institution[[#This Row],[Other causes five year average]],"")</f>
        <v>29</v>
      </c>
    </row>
    <row r="223" spans="1:23" x14ac:dyDescent="0.3">
      <c r="A223" s="20" t="s">
        <v>65</v>
      </c>
      <c r="B223" s="21">
        <v>3</v>
      </c>
      <c r="C223" s="22">
        <v>44214</v>
      </c>
      <c r="D223" s="84">
        <v>481</v>
      </c>
      <c r="E223" s="2">
        <v>333</v>
      </c>
      <c r="F223" s="2">
        <f>IFERROR(weekly_deaths_location_cause_and_excess_deaths_home_non_institution[[#This Row],[All causes]]-weekly_deaths_location_cause_and_excess_deaths_home_non_institution[[#This Row],[All causes five year average]],"")</f>
        <v>148</v>
      </c>
      <c r="G223" s="2">
        <v>148</v>
      </c>
      <c r="H223" s="2">
        <v>93</v>
      </c>
      <c r="I223" s="2">
        <f>IFERROR(weekly_deaths_location_cause_and_excess_deaths_home_non_institution[[#This Row],[Cancer deaths]]-weekly_deaths_location_cause_and_excess_deaths_home_non_institution[[#This Row],[Cancer five year average]],"")</f>
        <v>55</v>
      </c>
      <c r="J223" s="2">
        <v>16</v>
      </c>
      <c r="K223" s="2">
        <v>12</v>
      </c>
      <c r="L223" s="2">
        <f>IFERROR(weekly_deaths_location_cause_and_excess_deaths_home_non_institution[[#This Row],[Dementia / Alzhemier''s deaths]]-weekly_deaths_location_cause_and_excess_deaths_home_non_institution[[#This Row],[Dementia / Alzheimer''s five year average]],"")</f>
        <v>4</v>
      </c>
      <c r="M223" s="31">
        <v>152</v>
      </c>
      <c r="N223" s="31">
        <v>93</v>
      </c>
      <c r="O223" s="31">
        <f>IFERROR(weekly_deaths_location_cause_and_excess_deaths_home_non_institution[[#This Row],[Circulatory deaths]]-weekly_deaths_location_cause_and_excess_deaths_home_non_institution[[#This Row],[Circulatory five year average]],"")</f>
        <v>59</v>
      </c>
      <c r="P223" s="72">
        <v>21</v>
      </c>
      <c r="Q223" s="72">
        <v>35</v>
      </c>
      <c r="R223" s="72">
        <f>IFERROR(weekly_deaths_location_cause_and_excess_deaths_home_non_institution[[#This Row],[Respiratory deaths]]-weekly_deaths_location_cause_and_excess_deaths_home_non_institution[[#This Row],[Respiratory five year average]],"")</f>
        <v>-14</v>
      </c>
      <c r="S223" s="72">
        <v>29</v>
      </c>
      <c r="T223" s="78">
        <v>115</v>
      </c>
      <c r="U223" s="78">
        <v>80</v>
      </c>
      <c r="V223" s="72">
        <f>IFERROR(weekly_deaths_location_cause_and_excess_deaths_home_non_institution[[#This Row],[Other causes]]-weekly_deaths_location_cause_and_excess_deaths_home_non_institution[[#This Row],[Other causes five year average]],"")</f>
        <v>35</v>
      </c>
    </row>
    <row r="224" spans="1:23" x14ac:dyDescent="0.3">
      <c r="A224" s="20" t="s">
        <v>65</v>
      </c>
      <c r="B224" s="21">
        <v>4</v>
      </c>
      <c r="C224" s="22">
        <v>44221</v>
      </c>
      <c r="D224" s="84">
        <v>505</v>
      </c>
      <c r="E224" s="2">
        <v>338</v>
      </c>
      <c r="F224" s="2">
        <f>IFERROR(weekly_deaths_location_cause_and_excess_deaths_home_non_institution[[#This Row],[All causes]]-weekly_deaths_location_cause_and_excess_deaths_home_non_institution[[#This Row],[All causes five year average]],"")</f>
        <v>167</v>
      </c>
      <c r="G224" s="2">
        <v>161</v>
      </c>
      <c r="H224" s="2">
        <v>97</v>
      </c>
      <c r="I224" s="2">
        <f>IFERROR(weekly_deaths_location_cause_and_excess_deaths_home_non_institution[[#This Row],[Cancer deaths]]-weekly_deaths_location_cause_and_excess_deaths_home_non_institution[[#This Row],[Cancer five year average]],"")</f>
        <v>64</v>
      </c>
      <c r="J224" s="2">
        <v>21</v>
      </c>
      <c r="K224" s="2">
        <v>11</v>
      </c>
      <c r="L224" s="2">
        <f>IFERROR(weekly_deaths_location_cause_and_excess_deaths_home_non_institution[[#This Row],[Dementia / Alzhemier''s deaths]]-weekly_deaths_location_cause_and_excess_deaths_home_non_institution[[#This Row],[Dementia / Alzheimer''s five year average]],"")</f>
        <v>10</v>
      </c>
      <c r="M224" s="31">
        <v>138</v>
      </c>
      <c r="N224" s="31">
        <v>97</v>
      </c>
      <c r="O224" s="31">
        <f>IFERROR(weekly_deaths_location_cause_and_excess_deaths_home_non_institution[[#This Row],[Circulatory deaths]]-weekly_deaths_location_cause_and_excess_deaths_home_non_institution[[#This Row],[Circulatory five year average]],"")</f>
        <v>41</v>
      </c>
      <c r="P224" s="72">
        <v>32</v>
      </c>
      <c r="Q224" s="72">
        <v>35</v>
      </c>
      <c r="R224" s="72">
        <f>IFERROR(weekly_deaths_location_cause_and_excess_deaths_home_non_institution[[#This Row],[Respiratory deaths]]-weekly_deaths_location_cause_and_excess_deaths_home_non_institution[[#This Row],[Respiratory five year average]],"")</f>
        <v>-3</v>
      </c>
      <c r="S224" s="72">
        <v>32</v>
      </c>
      <c r="T224" s="78">
        <v>121</v>
      </c>
      <c r="U224" s="78">
        <v>85</v>
      </c>
      <c r="V224" s="72">
        <f>IFERROR(weekly_deaths_location_cause_and_excess_deaths_home_non_institution[[#This Row],[Other causes]]-weekly_deaths_location_cause_and_excess_deaths_home_non_institution[[#This Row],[Other causes five year average]],"")</f>
        <v>36</v>
      </c>
    </row>
    <row r="225" spans="1:22" x14ac:dyDescent="0.3">
      <c r="A225" s="20" t="s">
        <v>65</v>
      </c>
      <c r="B225" s="21">
        <v>5</v>
      </c>
      <c r="C225" s="22">
        <v>44228</v>
      </c>
      <c r="D225" s="84">
        <v>471</v>
      </c>
      <c r="E225" s="2">
        <v>307</v>
      </c>
      <c r="F225" s="2">
        <f>IFERROR(weekly_deaths_location_cause_and_excess_deaths_home_non_institution[[#This Row],[All causes]]-weekly_deaths_location_cause_and_excess_deaths_home_non_institution[[#This Row],[All causes five year average]],"")</f>
        <v>164</v>
      </c>
      <c r="G225" s="2">
        <v>144</v>
      </c>
      <c r="H225" s="2">
        <v>83</v>
      </c>
      <c r="I225" s="2">
        <f>IFERROR(weekly_deaths_location_cause_and_excess_deaths_home_non_institution[[#This Row],[Cancer deaths]]-weekly_deaths_location_cause_and_excess_deaths_home_non_institution[[#This Row],[Cancer five year average]],"")</f>
        <v>61</v>
      </c>
      <c r="J225" s="2">
        <v>23</v>
      </c>
      <c r="K225" s="2">
        <v>9</v>
      </c>
      <c r="L225" s="2">
        <f>IFERROR(weekly_deaths_location_cause_and_excess_deaths_home_non_institution[[#This Row],[Dementia / Alzhemier''s deaths]]-weekly_deaths_location_cause_and_excess_deaths_home_non_institution[[#This Row],[Dementia / Alzheimer''s five year average]],"")</f>
        <v>14</v>
      </c>
      <c r="M225" s="31">
        <v>142</v>
      </c>
      <c r="N225" s="31">
        <v>83</v>
      </c>
      <c r="O225" s="31">
        <f>IFERROR(weekly_deaths_location_cause_and_excess_deaths_home_non_institution[[#This Row],[Circulatory deaths]]-weekly_deaths_location_cause_and_excess_deaths_home_non_institution[[#This Row],[Circulatory five year average]],"")</f>
        <v>59</v>
      </c>
      <c r="P225" s="72">
        <v>24</v>
      </c>
      <c r="Q225" s="72">
        <v>34</v>
      </c>
      <c r="R225" s="72">
        <f>IFERROR(weekly_deaths_location_cause_and_excess_deaths_home_non_institution[[#This Row],[Respiratory deaths]]-weekly_deaths_location_cause_and_excess_deaths_home_non_institution[[#This Row],[Respiratory five year average]],"")</f>
        <v>-10</v>
      </c>
      <c r="S225" s="72">
        <v>18</v>
      </c>
      <c r="T225" s="78">
        <v>120</v>
      </c>
      <c r="U225" s="78">
        <v>86</v>
      </c>
      <c r="V225" s="72">
        <f>IFERROR(weekly_deaths_location_cause_and_excess_deaths_home_non_institution[[#This Row],[Other causes]]-weekly_deaths_location_cause_and_excess_deaths_home_non_institution[[#This Row],[Other causes five year average]],"")</f>
        <v>34</v>
      </c>
    </row>
    <row r="226" spans="1:22" x14ac:dyDescent="0.3">
      <c r="A226" s="20" t="s">
        <v>65</v>
      </c>
      <c r="B226" s="21">
        <v>6</v>
      </c>
      <c r="C226" s="22">
        <v>44235</v>
      </c>
      <c r="D226" s="84">
        <v>469</v>
      </c>
      <c r="E226" s="2">
        <v>321</v>
      </c>
      <c r="F226" s="2">
        <f>IFERROR(weekly_deaths_location_cause_and_excess_deaths_home_non_institution[[#This Row],[All causes]]-weekly_deaths_location_cause_and_excess_deaths_home_non_institution[[#This Row],[All causes five year average]],"")</f>
        <v>148</v>
      </c>
      <c r="G226" s="2">
        <v>145</v>
      </c>
      <c r="H226" s="2">
        <v>99</v>
      </c>
      <c r="I226" s="2">
        <f>IFERROR(weekly_deaths_location_cause_and_excess_deaths_home_non_institution[[#This Row],[Cancer deaths]]-weekly_deaths_location_cause_and_excess_deaths_home_non_institution[[#This Row],[Cancer five year average]],"")</f>
        <v>46</v>
      </c>
      <c r="J226" s="2">
        <v>20</v>
      </c>
      <c r="K226" s="2">
        <v>11</v>
      </c>
      <c r="L226" s="2">
        <f>IFERROR(weekly_deaths_location_cause_and_excess_deaths_home_non_institution[[#This Row],[Dementia / Alzhemier''s deaths]]-weekly_deaths_location_cause_and_excess_deaths_home_non_institution[[#This Row],[Dementia / Alzheimer''s five year average]],"")</f>
        <v>9</v>
      </c>
      <c r="M226" s="31">
        <v>151</v>
      </c>
      <c r="N226" s="31">
        <v>99</v>
      </c>
      <c r="O226" s="31">
        <f>IFERROR(weekly_deaths_location_cause_and_excess_deaths_home_non_institution[[#This Row],[Circulatory deaths]]-weekly_deaths_location_cause_and_excess_deaths_home_non_institution[[#This Row],[Circulatory five year average]],"")</f>
        <v>52</v>
      </c>
      <c r="P226" s="72">
        <v>34</v>
      </c>
      <c r="Q226" s="72">
        <v>30</v>
      </c>
      <c r="R226" s="72">
        <f>IFERROR(weekly_deaths_location_cause_and_excess_deaths_home_non_institution[[#This Row],[Respiratory deaths]]-weekly_deaths_location_cause_and_excess_deaths_home_non_institution[[#This Row],[Respiratory five year average]],"")</f>
        <v>4</v>
      </c>
      <c r="S226" s="72">
        <v>13</v>
      </c>
      <c r="T226" s="78">
        <v>106</v>
      </c>
      <c r="U226" s="78">
        <v>82</v>
      </c>
      <c r="V226" s="72">
        <f>IFERROR(weekly_deaths_location_cause_and_excess_deaths_home_non_institution[[#This Row],[Other causes]]-weekly_deaths_location_cause_and_excess_deaths_home_non_institution[[#This Row],[Other causes five year average]],"")</f>
        <v>24</v>
      </c>
    </row>
    <row r="227" spans="1:22" x14ac:dyDescent="0.3">
      <c r="A227" s="20" t="s">
        <v>65</v>
      </c>
      <c r="B227" s="21">
        <v>7</v>
      </c>
      <c r="C227" s="22">
        <v>44242</v>
      </c>
      <c r="D227" s="84">
        <v>477</v>
      </c>
      <c r="E227" s="2">
        <v>320</v>
      </c>
      <c r="F227" s="2">
        <f>IFERROR(weekly_deaths_location_cause_and_excess_deaths_home_non_institution[[#This Row],[All causes]]-weekly_deaths_location_cause_and_excess_deaths_home_non_institution[[#This Row],[All causes five year average]],"")</f>
        <v>157</v>
      </c>
      <c r="G227" s="2">
        <v>140</v>
      </c>
      <c r="H227" s="2">
        <v>106</v>
      </c>
      <c r="I227" s="2">
        <f>IFERROR(weekly_deaths_location_cause_and_excess_deaths_home_non_institution[[#This Row],[Cancer deaths]]-weekly_deaths_location_cause_and_excess_deaths_home_non_institution[[#This Row],[Cancer five year average]],"")</f>
        <v>34</v>
      </c>
      <c r="J227" s="2">
        <v>26</v>
      </c>
      <c r="K227" s="2">
        <v>12</v>
      </c>
      <c r="L227" s="2">
        <f>IFERROR(weekly_deaths_location_cause_and_excess_deaths_home_non_institution[[#This Row],[Dementia / Alzhemier''s deaths]]-weekly_deaths_location_cause_and_excess_deaths_home_non_institution[[#This Row],[Dementia / Alzheimer''s five year average]],"")</f>
        <v>14</v>
      </c>
      <c r="M227" s="31">
        <v>145</v>
      </c>
      <c r="N227" s="31">
        <v>106</v>
      </c>
      <c r="O227" s="31">
        <f>IFERROR(weekly_deaths_location_cause_and_excess_deaths_home_non_institution[[#This Row],[Circulatory deaths]]-weekly_deaths_location_cause_and_excess_deaths_home_non_institution[[#This Row],[Circulatory five year average]],"")</f>
        <v>39</v>
      </c>
      <c r="P227" s="72">
        <v>39</v>
      </c>
      <c r="Q227" s="72">
        <v>28</v>
      </c>
      <c r="R227" s="72">
        <f>IFERROR(weekly_deaths_location_cause_and_excess_deaths_home_non_institution[[#This Row],[Respiratory deaths]]-weekly_deaths_location_cause_and_excess_deaths_home_non_institution[[#This Row],[Respiratory five year average]],"")</f>
        <v>11</v>
      </c>
      <c r="S227" s="72">
        <v>14</v>
      </c>
      <c r="T227" s="78">
        <v>113</v>
      </c>
      <c r="U227" s="78">
        <v>73</v>
      </c>
      <c r="V227" s="72">
        <f>IFERROR(weekly_deaths_location_cause_and_excess_deaths_home_non_institution[[#This Row],[Other causes]]-weekly_deaths_location_cause_and_excess_deaths_home_non_institution[[#This Row],[Other causes five year average]],"")</f>
        <v>40</v>
      </c>
    </row>
    <row r="228" spans="1:22" x14ac:dyDescent="0.3">
      <c r="A228" s="20" t="s">
        <v>65</v>
      </c>
      <c r="B228" s="21">
        <v>8</v>
      </c>
      <c r="C228" s="22">
        <v>44249</v>
      </c>
      <c r="D228" s="84">
        <v>434</v>
      </c>
      <c r="E228" s="2">
        <v>324</v>
      </c>
      <c r="F228" s="2">
        <f>IFERROR(weekly_deaths_location_cause_and_excess_deaths_home_non_institution[[#This Row],[All causes]]-weekly_deaths_location_cause_and_excess_deaths_home_non_institution[[#This Row],[All causes five year average]],"")</f>
        <v>110</v>
      </c>
      <c r="G228" s="2">
        <v>134</v>
      </c>
      <c r="H228" s="2">
        <v>101</v>
      </c>
      <c r="I228" s="2">
        <f>IFERROR(weekly_deaths_location_cause_and_excess_deaths_home_non_institution[[#This Row],[Cancer deaths]]-weekly_deaths_location_cause_and_excess_deaths_home_non_institution[[#This Row],[Cancer five year average]],"")</f>
        <v>33</v>
      </c>
      <c r="J228" s="2">
        <v>22</v>
      </c>
      <c r="K228" s="2">
        <v>12</v>
      </c>
      <c r="L228" s="2">
        <f>IFERROR(weekly_deaths_location_cause_and_excess_deaths_home_non_institution[[#This Row],[Dementia / Alzhemier''s deaths]]-weekly_deaths_location_cause_and_excess_deaths_home_non_institution[[#This Row],[Dementia / Alzheimer''s five year average]],"")</f>
        <v>10</v>
      </c>
      <c r="M228" s="31">
        <v>129</v>
      </c>
      <c r="N228" s="31">
        <v>101</v>
      </c>
      <c r="O228" s="31">
        <f>IFERROR(weekly_deaths_location_cause_and_excess_deaths_home_non_institution[[#This Row],[Circulatory deaths]]-weekly_deaths_location_cause_and_excess_deaths_home_non_institution[[#This Row],[Circulatory five year average]],"")</f>
        <v>28</v>
      </c>
      <c r="P228" s="72">
        <v>27</v>
      </c>
      <c r="Q228" s="72">
        <v>36</v>
      </c>
      <c r="R228" s="72">
        <f>IFERROR(weekly_deaths_location_cause_and_excess_deaths_home_non_institution[[#This Row],[Respiratory deaths]]-weekly_deaths_location_cause_and_excess_deaths_home_non_institution[[#This Row],[Respiratory five year average]],"")</f>
        <v>-9</v>
      </c>
      <c r="S228" s="72">
        <v>9</v>
      </c>
      <c r="T228" s="78">
        <v>113</v>
      </c>
      <c r="U228" s="78">
        <v>81</v>
      </c>
      <c r="V228" s="72">
        <f>IFERROR(weekly_deaths_location_cause_and_excess_deaths_home_non_institution[[#This Row],[Other causes]]-weekly_deaths_location_cause_and_excess_deaths_home_non_institution[[#This Row],[Other causes five year average]],"")</f>
        <v>32</v>
      </c>
    </row>
    <row r="229" spans="1:22" x14ac:dyDescent="0.3">
      <c r="A229" s="20" t="s">
        <v>65</v>
      </c>
      <c r="B229" s="21">
        <v>9</v>
      </c>
      <c r="C229" s="22">
        <v>44256</v>
      </c>
      <c r="D229" s="84">
        <v>430</v>
      </c>
      <c r="E229" s="2">
        <v>310</v>
      </c>
      <c r="F229" s="2">
        <f>IFERROR(weekly_deaths_location_cause_and_excess_deaths_home_non_institution[[#This Row],[All causes]]-weekly_deaths_location_cause_and_excess_deaths_home_non_institution[[#This Row],[All causes five year average]],"")</f>
        <v>120</v>
      </c>
      <c r="G229" s="2">
        <v>149</v>
      </c>
      <c r="H229" s="2">
        <v>95</v>
      </c>
      <c r="I229" s="2">
        <f>IFERROR(weekly_deaths_location_cause_and_excess_deaths_home_non_institution[[#This Row],[Cancer deaths]]-weekly_deaths_location_cause_and_excess_deaths_home_non_institution[[#This Row],[Cancer five year average]],"")</f>
        <v>54</v>
      </c>
      <c r="J229" s="2">
        <v>15</v>
      </c>
      <c r="K229" s="2">
        <v>12</v>
      </c>
      <c r="L229" s="2">
        <f>IFERROR(weekly_deaths_location_cause_and_excess_deaths_home_non_institution[[#This Row],[Dementia / Alzhemier''s deaths]]-weekly_deaths_location_cause_and_excess_deaths_home_non_institution[[#This Row],[Dementia / Alzheimer''s five year average]],"")</f>
        <v>3</v>
      </c>
      <c r="M229" s="31">
        <v>107</v>
      </c>
      <c r="N229" s="31">
        <v>95</v>
      </c>
      <c r="O229" s="31">
        <f>IFERROR(weekly_deaths_location_cause_and_excess_deaths_home_non_institution[[#This Row],[Circulatory deaths]]-weekly_deaths_location_cause_and_excess_deaths_home_non_institution[[#This Row],[Circulatory five year average]],"")</f>
        <v>12</v>
      </c>
      <c r="P229" s="72">
        <v>37</v>
      </c>
      <c r="Q229" s="72">
        <v>30</v>
      </c>
      <c r="R229" s="72">
        <f>IFERROR(weekly_deaths_location_cause_and_excess_deaths_home_non_institution[[#This Row],[Respiratory deaths]]-weekly_deaths_location_cause_and_excess_deaths_home_non_institution[[#This Row],[Respiratory five year average]],"")</f>
        <v>7</v>
      </c>
      <c r="S229" s="72">
        <v>5</v>
      </c>
      <c r="T229" s="78">
        <v>117</v>
      </c>
      <c r="U229" s="78">
        <v>72</v>
      </c>
      <c r="V229" s="72">
        <f>IFERROR(weekly_deaths_location_cause_and_excess_deaths_home_non_institution[[#This Row],[Other causes]]-weekly_deaths_location_cause_and_excess_deaths_home_non_institution[[#This Row],[Other causes five year average]],"")</f>
        <v>45</v>
      </c>
    </row>
    <row r="230" spans="1:22" x14ac:dyDescent="0.3">
      <c r="A230" s="20" t="s">
        <v>65</v>
      </c>
      <c r="B230" s="21">
        <v>10</v>
      </c>
      <c r="C230" s="22">
        <v>44263</v>
      </c>
      <c r="D230" s="84">
        <v>408</v>
      </c>
      <c r="E230" s="2">
        <v>326</v>
      </c>
      <c r="F230" s="2">
        <f>IFERROR(weekly_deaths_location_cause_and_excess_deaths_home_non_institution[[#This Row],[All causes]]-weekly_deaths_location_cause_and_excess_deaths_home_non_institution[[#This Row],[All causes five year average]],"")</f>
        <v>82</v>
      </c>
      <c r="G230" s="2">
        <v>147</v>
      </c>
      <c r="H230" s="2">
        <v>103</v>
      </c>
      <c r="I230" s="2">
        <f>IFERROR(weekly_deaths_location_cause_and_excess_deaths_home_non_institution[[#This Row],[Cancer deaths]]-weekly_deaths_location_cause_and_excess_deaths_home_non_institution[[#This Row],[Cancer five year average]],"")</f>
        <v>44</v>
      </c>
      <c r="J230" s="2">
        <v>17</v>
      </c>
      <c r="K230" s="2">
        <v>10</v>
      </c>
      <c r="L230" s="2">
        <f>IFERROR(weekly_deaths_location_cause_and_excess_deaths_home_non_institution[[#This Row],[Dementia / Alzhemier''s deaths]]-weekly_deaths_location_cause_and_excess_deaths_home_non_institution[[#This Row],[Dementia / Alzheimer''s five year average]],"")</f>
        <v>7</v>
      </c>
      <c r="M230" s="31">
        <v>116</v>
      </c>
      <c r="N230" s="31">
        <v>103</v>
      </c>
      <c r="O230" s="31">
        <f>IFERROR(weekly_deaths_location_cause_and_excess_deaths_home_non_institution[[#This Row],[Circulatory deaths]]-weekly_deaths_location_cause_and_excess_deaths_home_non_institution[[#This Row],[Circulatory five year average]],"")</f>
        <v>13</v>
      </c>
      <c r="P230" s="72">
        <v>38</v>
      </c>
      <c r="Q230" s="72">
        <v>29</v>
      </c>
      <c r="R230" s="72">
        <f>IFERROR(weekly_deaths_location_cause_and_excess_deaths_home_non_institution[[#This Row],[Respiratory deaths]]-weekly_deaths_location_cause_and_excess_deaths_home_non_institution[[#This Row],[Respiratory five year average]],"")</f>
        <v>9</v>
      </c>
      <c r="S230" s="72">
        <v>4</v>
      </c>
      <c r="T230" s="78">
        <v>86</v>
      </c>
      <c r="U230" s="78">
        <v>83</v>
      </c>
      <c r="V230" s="72">
        <f>IFERROR(weekly_deaths_location_cause_and_excess_deaths_home_non_institution[[#This Row],[Other causes]]-weekly_deaths_location_cause_and_excess_deaths_home_non_institution[[#This Row],[Other causes five year average]],"")</f>
        <v>3</v>
      </c>
    </row>
    <row r="231" spans="1:22" x14ac:dyDescent="0.3">
      <c r="A231" s="20" t="s">
        <v>65</v>
      </c>
      <c r="B231" s="21">
        <v>11</v>
      </c>
      <c r="C231" s="22">
        <v>44270</v>
      </c>
      <c r="D231" s="84">
        <v>425</v>
      </c>
      <c r="E231" s="2">
        <v>297</v>
      </c>
      <c r="F231" s="2">
        <f>IFERROR(weekly_deaths_location_cause_and_excess_deaths_home_non_institution[[#This Row],[All causes]]-weekly_deaths_location_cause_and_excess_deaths_home_non_institution[[#This Row],[All causes five year average]],"")</f>
        <v>128</v>
      </c>
      <c r="G231" s="2">
        <v>146</v>
      </c>
      <c r="H231" s="2">
        <v>90</v>
      </c>
      <c r="I231" s="2">
        <f>IFERROR(weekly_deaths_location_cause_and_excess_deaths_home_non_institution[[#This Row],[Cancer deaths]]-weekly_deaths_location_cause_and_excess_deaths_home_non_institution[[#This Row],[Cancer five year average]],"")</f>
        <v>56</v>
      </c>
      <c r="J231" s="2">
        <v>13</v>
      </c>
      <c r="K231" s="2">
        <v>10</v>
      </c>
      <c r="L231" s="2">
        <f>IFERROR(weekly_deaths_location_cause_and_excess_deaths_home_non_institution[[#This Row],[Dementia / Alzhemier''s deaths]]-weekly_deaths_location_cause_and_excess_deaths_home_non_institution[[#This Row],[Dementia / Alzheimer''s five year average]],"")</f>
        <v>3</v>
      </c>
      <c r="M231" s="31">
        <v>142</v>
      </c>
      <c r="N231" s="31">
        <v>90</v>
      </c>
      <c r="O231" s="31">
        <f>IFERROR(weekly_deaths_location_cause_and_excess_deaths_home_non_institution[[#This Row],[Circulatory deaths]]-weekly_deaths_location_cause_and_excess_deaths_home_non_institution[[#This Row],[Circulatory five year average]],"")</f>
        <v>52</v>
      </c>
      <c r="P231" s="72">
        <v>31</v>
      </c>
      <c r="Q231" s="72">
        <v>28</v>
      </c>
      <c r="R231" s="72">
        <f>IFERROR(weekly_deaths_location_cause_and_excess_deaths_home_non_institution[[#This Row],[Respiratory deaths]]-weekly_deaths_location_cause_and_excess_deaths_home_non_institution[[#This Row],[Respiratory five year average]],"")</f>
        <v>3</v>
      </c>
      <c r="S231" s="72">
        <v>4</v>
      </c>
      <c r="T231" s="78">
        <v>89</v>
      </c>
      <c r="U231" s="78">
        <v>79</v>
      </c>
      <c r="V231" s="72">
        <f>IFERROR(weekly_deaths_location_cause_and_excess_deaths_home_non_institution[[#This Row],[Other causes]]-weekly_deaths_location_cause_and_excess_deaths_home_non_institution[[#This Row],[Other causes five year average]],"")</f>
        <v>10</v>
      </c>
    </row>
    <row r="232" spans="1:22" x14ac:dyDescent="0.3">
      <c r="A232" s="20" t="s">
        <v>65</v>
      </c>
      <c r="B232" s="21">
        <v>12</v>
      </c>
      <c r="C232" s="22">
        <v>44277</v>
      </c>
      <c r="D232" s="84">
        <v>408</v>
      </c>
      <c r="E232" s="2">
        <v>298</v>
      </c>
      <c r="F232" s="2">
        <f>IFERROR(weekly_deaths_location_cause_and_excess_deaths_home_non_institution[[#This Row],[All causes]]-weekly_deaths_location_cause_and_excess_deaths_home_non_institution[[#This Row],[All causes five year average]],"")</f>
        <v>110</v>
      </c>
      <c r="G232" s="2">
        <v>141</v>
      </c>
      <c r="H232" s="2">
        <v>89</v>
      </c>
      <c r="I232" s="2">
        <f>IFERROR(weekly_deaths_location_cause_and_excess_deaths_home_non_institution[[#This Row],[Cancer deaths]]-weekly_deaths_location_cause_and_excess_deaths_home_non_institution[[#This Row],[Cancer five year average]],"")</f>
        <v>52</v>
      </c>
      <c r="J232" s="2">
        <v>17</v>
      </c>
      <c r="K232" s="2">
        <v>12</v>
      </c>
      <c r="L232" s="2">
        <f>IFERROR(weekly_deaths_location_cause_and_excess_deaths_home_non_institution[[#This Row],[Dementia / Alzhemier''s deaths]]-weekly_deaths_location_cause_and_excess_deaths_home_non_institution[[#This Row],[Dementia / Alzheimer''s five year average]],"")</f>
        <v>5</v>
      </c>
      <c r="M232" s="31">
        <v>115</v>
      </c>
      <c r="N232" s="31">
        <v>89</v>
      </c>
      <c r="O232" s="31">
        <f>IFERROR(weekly_deaths_location_cause_and_excess_deaths_home_non_institution[[#This Row],[Circulatory deaths]]-weekly_deaths_location_cause_and_excess_deaths_home_non_institution[[#This Row],[Circulatory five year average]],"")</f>
        <v>26</v>
      </c>
      <c r="P232" s="72">
        <v>33</v>
      </c>
      <c r="Q232" s="72">
        <v>30</v>
      </c>
      <c r="R232" s="72">
        <f>IFERROR(weekly_deaths_location_cause_and_excess_deaths_home_non_institution[[#This Row],[Respiratory deaths]]-weekly_deaths_location_cause_and_excess_deaths_home_non_institution[[#This Row],[Respiratory five year average]],"")</f>
        <v>3</v>
      </c>
      <c r="S232" s="72">
        <v>9</v>
      </c>
      <c r="T232" s="78">
        <v>93</v>
      </c>
      <c r="U232" s="78">
        <v>76</v>
      </c>
      <c r="V232" s="72">
        <f>IFERROR(weekly_deaths_location_cause_and_excess_deaths_home_non_institution[[#This Row],[Other causes]]-weekly_deaths_location_cause_and_excess_deaths_home_non_institution[[#This Row],[Other causes five year average]],"")</f>
        <v>17</v>
      </c>
    </row>
    <row r="233" spans="1:22" x14ac:dyDescent="0.3">
      <c r="A233" s="20" t="s">
        <v>65</v>
      </c>
      <c r="B233" s="21">
        <v>13</v>
      </c>
      <c r="C233" s="22">
        <v>44284</v>
      </c>
      <c r="D233" s="84">
        <v>357</v>
      </c>
      <c r="E233" s="2">
        <v>308</v>
      </c>
      <c r="F233" s="2">
        <f>IFERROR(weekly_deaths_location_cause_and_excess_deaths_home_non_institution[[#This Row],[All causes]]-weekly_deaths_location_cause_and_excess_deaths_home_non_institution[[#This Row],[All causes five year average]],"")</f>
        <v>49</v>
      </c>
      <c r="G233" s="2">
        <v>119</v>
      </c>
      <c r="H233" s="2">
        <v>98</v>
      </c>
      <c r="I233" s="2">
        <f>IFERROR(weekly_deaths_location_cause_and_excess_deaths_home_non_institution[[#This Row],[Cancer deaths]]-weekly_deaths_location_cause_and_excess_deaths_home_non_institution[[#This Row],[Cancer five year average]],"")</f>
        <v>21</v>
      </c>
      <c r="J233" s="2">
        <v>11</v>
      </c>
      <c r="K233" s="2">
        <v>13</v>
      </c>
      <c r="L233" s="2">
        <f>IFERROR(weekly_deaths_location_cause_and_excess_deaths_home_non_institution[[#This Row],[Dementia / Alzhemier''s deaths]]-weekly_deaths_location_cause_and_excess_deaths_home_non_institution[[#This Row],[Dementia / Alzheimer''s five year average]],"")</f>
        <v>-2</v>
      </c>
      <c r="M233" s="31">
        <v>113</v>
      </c>
      <c r="N233" s="31">
        <v>98</v>
      </c>
      <c r="O233" s="31">
        <f>IFERROR(weekly_deaths_location_cause_and_excess_deaths_home_non_institution[[#This Row],[Circulatory deaths]]-weekly_deaths_location_cause_and_excess_deaths_home_non_institution[[#This Row],[Circulatory five year average]],"")</f>
        <v>15</v>
      </c>
      <c r="P233" s="72">
        <v>28</v>
      </c>
      <c r="Q233" s="72">
        <v>28</v>
      </c>
      <c r="R233" s="72">
        <f>IFERROR(weekly_deaths_location_cause_and_excess_deaths_home_non_institution[[#This Row],[Respiratory deaths]]-weekly_deaths_location_cause_and_excess_deaths_home_non_institution[[#This Row],[Respiratory five year average]],"")</f>
        <v>0</v>
      </c>
      <c r="S233" s="72">
        <v>2</v>
      </c>
      <c r="T233" s="78">
        <v>84</v>
      </c>
      <c r="U233" s="78">
        <v>75</v>
      </c>
      <c r="V233" s="72">
        <f>IFERROR(weekly_deaths_location_cause_and_excess_deaths_home_non_institution[[#This Row],[Other causes]]-weekly_deaths_location_cause_and_excess_deaths_home_non_institution[[#This Row],[Other causes five year average]],"")</f>
        <v>9</v>
      </c>
    </row>
    <row r="234" spans="1:22" x14ac:dyDescent="0.3">
      <c r="A234" s="20" t="s">
        <v>65</v>
      </c>
      <c r="B234" s="21">
        <v>14</v>
      </c>
      <c r="C234" s="22">
        <v>44291</v>
      </c>
      <c r="D234" s="84">
        <v>381</v>
      </c>
      <c r="E234" s="2">
        <v>284</v>
      </c>
      <c r="F234" s="2">
        <f>IFERROR(weekly_deaths_location_cause_and_excess_deaths_home_non_institution[[#This Row],[All causes]]-weekly_deaths_location_cause_and_excess_deaths_home_non_institution[[#This Row],[All causes five year average]],"")</f>
        <v>97</v>
      </c>
      <c r="G234" s="2">
        <v>148</v>
      </c>
      <c r="H234" s="2">
        <v>89</v>
      </c>
      <c r="I234" s="2">
        <f>IFERROR(weekly_deaths_location_cause_and_excess_deaths_home_non_institution[[#This Row],[Cancer deaths]]-weekly_deaths_location_cause_and_excess_deaths_home_non_institution[[#This Row],[Cancer five year average]],"")</f>
        <v>59</v>
      </c>
      <c r="J234" s="2">
        <v>11</v>
      </c>
      <c r="K234" s="2">
        <v>9</v>
      </c>
      <c r="L234" s="2">
        <f>IFERROR(weekly_deaths_location_cause_and_excess_deaths_home_non_institution[[#This Row],[Dementia / Alzhemier''s deaths]]-weekly_deaths_location_cause_and_excess_deaths_home_non_institution[[#This Row],[Dementia / Alzheimer''s five year average]],"")</f>
        <v>2</v>
      </c>
      <c r="M234" s="31">
        <v>113</v>
      </c>
      <c r="N234" s="31">
        <v>89</v>
      </c>
      <c r="O234" s="31">
        <f>IFERROR(weekly_deaths_location_cause_and_excess_deaths_home_non_institution[[#This Row],[Circulatory deaths]]-weekly_deaths_location_cause_and_excess_deaths_home_non_institution[[#This Row],[Circulatory five year average]],"")</f>
        <v>24</v>
      </c>
      <c r="P234" s="72">
        <v>18</v>
      </c>
      <c r="Q234" s="72">
        <v>25</v>
      </c>
      <c r="R234" s="72">
        <f>IFERROR(weekly_deaths_location_cause_and_excess_deaths_home_non_institution[[#This Row],[Respiratory deaths]]-weekly_deaths_location_cause_and_excess_deaths_home_non_institution[[#This Row],[Respiratory five year average]],"")</f>
        <v>-7</v>
      </c>
      <c r="S234" s="72">
        <v>1</v>
      </c>
      <c r="T234" s="78">
        <v>90</v>
      </c>
      <c r="U234" s="78">
        <v>73</v>
      </c>
      <c r="V234" s="72">
        <f>IFERROR(weekly_deaths_location_cause_and_excess_deaths_home_non_institution[[#This Row],[Other causes]]-weekly_deaths_location_cause_and_excess_deaths_home_non_institution[[#This Row],[Other causes five year average]],"")</f>
        <v>17</v>
      </c>
    </row>
    <row r="235" spans="1:22" x14ac:dyDescent="0.3">
      <c r="A235" s="20" t="s">
        <v>65</v>
      </c>
      <c r="B235" s="21">
        <v>15</v>
      </c>
      <c r="C235" s="22">
        <v>44298</v>
      </c>
      <c r="D235" s="84">
        <v>411</v>
      </c>
      <c r="E235" s="2">
        <v>291</v>
      </c>
      <c r="F235" s="2">
        <f>IFERROR(weekly_deaths_location_cause_and_excess_deaths_home_non_institution[[#This Row],[All causes]]-weekly_deaths_location_cause_and_excess_deaths_home_non_institution[[#This Row],[All causes five year average]],"")</f>
        <v>120</v>
      </c>
      <c r="G235" s="2">
        <v>139</v>
      </c>
      <c r="H235" s="2">
        <v>89</v>
      </c>
      <c r="I235" s="2">
        <f>IFERROR(weekly_deaths_location_cause_and_excess_deaths_home_non_institution[[#This Row],[Cancer deaths]]-weekly_deaths_location_cause_and_excess_deaths_home_non_institution[[#This Row],[Cancer five year average]],"")</f>
        <v>50</v>
      </c>
      <c r="J235" s="2">
        <v>18</v>
      </c>
      <c r="K235" s="2">
        <v>9</v>
      </c>
      <c r="L235" s="2">
        <f>IFERROR(weekly_deaths_location_cause_and_excess_deaths_home_non_institution[[#This Row],[Dementia / Alzhemier''s deaths]]-weekly_deaths_location_cause_and_excess_deaths_home_non_institution[[#This Row],[Dementia / Alzheimer''s five year average]],"")</f>
        <v>9</v>
      </c>
      <c r="M235" s="31">
        <v>121</v>
      </c>
      <c r="N235" s="31">
        <v>89</v>
      </c>
      <c r="O235" s="31">
        <f>IFERROR(weekly_deaths_location_cause_and_excess_deaths_home_non_institution[[#This Row],[Circulatory deaths]]-weekly_deaths_location_cause_and_excess_deaths_home_non_institution[[#This Row],[Circulatory five year average]],"")</f>
        <v>32</v>
      </c>
      <c r="P235" s="72">
        <v>24</v>
      </c>
      <c r="Q235" s="72">
        <v>27</v>
      </c>
      <c r="R235" s="72">
        <f>IFERROR(weekly_deaths_location_cause_and_excess_deaths_home_non_institution[[#This Row],[Respiratory deaths]]-weekly_deaths_location_cause_and_excess_deaths_home_non_institution[[#This Row],[Respiratory five year average]],"")</f>
        <v>-3</v>
      </c>
      <c r="S235" s="72">
        <v>3</v>
      </c>
      <c r="T235" s="78">
        <v>106</v>
      </c>
      <c r="U235" s="78">
        <v>74</v>
      </c>
      <c r="V235" s="72">
        <f>IFERROR(weekly_deaths_location_cause_and_excess_deaths_home_non_institution[[#This Row],[Other causes]]-weekly_deaths_location_cause_and_excess_deaths_home_non_institution[[#This Row],[Other causes five year average]],"")</f>
        <v>32</v>
      </c>
    </row>
    <row r="236" spans="1:22" x14ac:dyDescent="0.3">
      <c r="A236" s="20" t="s">
        <v>65</v>
      </c>
      <c r="B236" s="21">
        <v>16</v>
      </c>
      <c r="C236" s="22">
        <v>44305</v>
      </c>
      <c r="D236" s="84">
        <v>413</v>
      </c>
      <c r="E236" s="2">
        <v>280</v>
      </c>
      <c r="F236" s="2">
        <f>IFERROR(weekly_deaths_location_cause_and_excess_deaths_home_non_institution[[#This Row],[All causes]]-weekly_deaths_location_cause_and_excess_deaths_home_non_institution[[#This Row],[All causes five year average]],"")</f>
        <v>133</v>
      </c>
      <c r="G236" s="2">
        <v>136</v>
      </c>
      <c r="H236" s="2">
        <v>89</v>
      </c>
      <c r="I236" s="2">
        <f>IFERROR(weekly_deaths_location_cause_and_excess_deaths_home_non_institution[[#This Row],[Cancer deaths]]-weekly_deaths_location_cause_and_excess_deaths_home_non_institution[[#This Row],[Cancer five year average]],"")</f>
        <v>47</v>
      </c>
      <c r="J236" s="2">
        <v>9</v>
      </c>
      <c r="K236" s="2">
        <v>9</v>
      </c>
      <c r="L236" s="2">
        <f>IFERROR(weekly_deaths_location_cause_and_excess_deaths_home_non_institution[[#This Row],[Dementia / Alzhemier''s deaths]]-weekly_deaths_location_cause_and_excess_deaths_home_non_institution[[#This Row],[Dementia / Alzheimer''s five year average]],"")</f>
        <v>0</v>
      </c>
      <c r="M236" s="31">
        <v>136</v>
      </c>
      <c r="N236" s="31">
        <v>89</v>
      </c>
      <c r="O236" s="31">
        <f>IFERROR(weekly_deaths_location_cause_and_excess_deaths_home_non_institution[[#This Row],[Circulatory deaths]]-weekly_deaths_location_cause_and_excess_deaths_home_non_institution[[#This Row],[Circulatory five year average]],"")</f>
        <v>47</v>
      </c>
      <c r="P236" s="72">
        <v>21</v>
      </c>
      <c r="Q236" s="72">
        <v>23</v>
      </c>
      <c r="R236" s="72">
        <f>IFERROR(weekly_deaths_location_cause_and_excess_deaths_home_non_institution[[#This Row],[Respiratory deaths]]-weekly_deaths_location_cause_and_excess_deaths_home_non_institution[[#This Row],[Respiratory five year average]],"")</f>
        <v>-2</v>
      </c>
      <c r="S236" s="72">
        <v>2</v>
      </c>
      <c r="T236" s="78">
        <v>109</v>
      </c>
      <c r="U236" s="78">
        <v>74</v>
      </c>
      <c r="V236" s="72">
        <f>IFERROR(weekly_deaths_location_cause_and_excess_deaths_home_non_institution[[#This Row],[Other causes]]-weekly_deaths_location_cause_and_excess_deaths_home_non_institution[[#This Row],[Other causes five year average]],"")</f>
        <v>35</v>
      </c>
    </row>
    <row r="237" spans="1:22" x14ac:dyDescent="0.3">
      <c r="A237" s="20" t="s">
        <v>65</v>
      </c>
      <c r="B237" s="21">
        <v>17</v>
      </c>
      <c r="C237" s="22">
        <v>44312</v>
      </c>
      <c r="D237" s="84">
        <v>377</v>
      </c>
      <c r="E237" s="2">
        <v>296</v>
      </c>
      <c r="F237" s="2">
        <f>IFERROR(weekly_deaths_location_cause_and_excess_deaths_home_non_institution[[#This Row],[All causes]]-weekly_deaths_location_cause_and_excess_deaths_home_non_institution[[#This Row],[All causes five year average]],"")</f>
        <v>81</v>
      </c>
      <c r="G237" s="2">
        <v>134</v>
      </c>
      <c r="H237" s="2">
        <v>98</v>
      </c>
      <c r="I237" s="2">
        <f>IFERROR(weekly_deaths_location_cause_and_excess_deaths_home_non_institution[[#This Row],[Cancer deaths]]-weekly_deaths_location_cause_and_excess_deaths_home_non_institution[[#This Row],[Cancer five year average]],"")</f>
        <v>36</v>
      </c>
      <c r="J237" s="2">
        <v>15</v>
      </c>
      <c r="K237" s="2">
        <v>8</v>
      </c>
      <c r="L237" s="2">
        <f>IFERROR(weekly_deaths_location_cause_and_excess_deaths_home_non_institution[[#This Row],[Dementia / Alzhemier''s deaths]]-weekly_deaths_location_cause_and_excess_deaths_home_non_institution[[#This Row],[Dementia / Alzheimer''s five year average]],"")</f>
        <v>7</v>
      </c>
      <c r="M237" s="31">
        <v>106</v>
      </c>
      <c r="N237" s="31">
        <v>98</v>
      </c>
      <c r="O237" s="31">
        <f>IFERROR(weekly_deaths_location_cause_and_excess_deaths_home_non_institution[[#This Row],[Circulatory deaths]]-weekly_deaths_location_cause_and_excess_deaths_home_non_institution[[#This Row],[Circulatory five year average]],"")</f>
        <v>8</v>
      </c>
      <c r="P237" s="72">
        <v>21</v>
      </c>
      <c r="Q237" s="72">
        <v>25</v>
      </c>
      <c r="R237" s="72">
        <f>IFERROR(weekly_deaths_location_cause_and_excess_deaths_home_non_institution[[#This Row],[Respiratory deaths]]-weekly_deaths_location_cause_and_excess_deaths_home_non_institution[[#This Row],[Respiratory five year average]],"")</f>
        <v>-4</v>
      </c>
      <c r="S237" s="72">
        <v>1</v>
      </c>
      <c r="T237" s="78">
        <v>100</v>
      </c>
      <c r="U237" s="78">
        <v>79</v>
      </c>
      <c r="V237" s="72">
        <f>IFERROR(weekly_deaths_location_cause_and_excess_deaths_home_non_institution[[#This Row],[Other causes]]-weekly_deaths_location_cause_and_excess_deaths_home_non_institution[[#This Row],[Other causes five year average]],"")</f>
        <v>21</v>
      </c>
    </row>
    <row r="238" spans="1:22" x14ac:dyDescent="0.3">
      <c r="A238" s="20" t="s">
        <v>65</v>
      </c>
      <c r="B238" s="21">
        <v>18</v>
      </c>
      <c r="C238" s="22">
        <v>44319</v>
      </c>
      <c r="D238" s="84">
        <v>313</v>
      </c>
      <c r="E238" s="2">
        <v>288</v>
      </c>
      <c r="F238" s="2">
        <f>IFERROR(weekly_deaths_location_cause_and_excess_deaths_home_non_institution[[#This Row],[All causes]]-weekly_deaths_location_cause_and_excess_deaths_home_non_institution[[#This Row],[All causes five year average]],"")</f>
        <v>25</v>
      </c>
      <c r="G238" s="2">
        <v>108</v>
      </c>
      <c r="H238" s="2">
        <v>89</v>
      </c>
      <c r="I238" s="2">
        <f>IFERROR(weekly_deaths_location_cause_and_excess_deaths_home_non_institution[[#This Row],[Cancer deaths]]-weekly_deaths_location_cause_and_excess_deaths_home_non_institution[[#This Row],[Cancer five year average]],"")</f>
        <v>19</v>
      </c>
      <c r="J238" s="2">
        <v>16</v>
      </c>
      <c r="K238" s="2">
        <v>11</v>
      </c>
      <c r="L238" s="2">
        <f>IFERROR(weekly_deaths_location_cause_and_excess_deaths_home_non_institution[[#This Row],[Dementia / Alzhemier''s deaths]]-weekly_deaths_location_cause_and_excess_deaths_home_non_institution[[#This Row],[Dementia / Alzheimer''s five year average]],"")</f>
        <v>5</v>
      </c>
      <c r="M238" s="31">
        <v>91</v>
      </c>
      <c r="N238" s="31">
        <v>89</v>
      </c>
      <c r="O238" s="31">
        <f>IFERROR(weekly_deaths_location_cause_and_excess_deaths_home_non_institution[[#This Row],[Circulatory deaths]]-weekly_deaths_location_cause_and_excess_deaths_home_non_institution[[#This Row],[Circulatory five year average]],"")</f>
        <v>2</v>
      </c>
      <c r="P238" s="72">
        <v>15</v>
      </c>
      <c r="Q238" s="72">
        <v>26</v>
      </c>
      <c r="R238" s="72">
        <f>IFERROR(weekly_deaths_location_cause_and_excess_deaths_home_non_institution[[#This Row],[Respiratory deaths]]-weekly_deaths_location_cause_and_excess_deaths_home_non_institution[[#This Row],[Respiratory five year average]],"")</f>
        <v>-11</v>
      </c>
      <c r="S238" s="72">
        <v>1</v>
      </c>
      <c r="T238" s="78">
        <v>82</v>
      </c>
      <c r="U238" s="78">
        <v>80</v>
      </c>
      <c r="V238" s="72">
        <f>IFERROR(weekly_deaths_location_cause_and_excess_deaths_home_non_institution[[#This Row],[Other causes]]-weekly_deaths_location_cause_and_excess_deaths_home_non_institution[[#This Row],[Other causes five year average]],"")</f>
        <v>2</v>
      </c>
    </row>
    <row r="239" spans="1:22" x14ac:dyDescent="0.3">
      <c r="A239" s="20" t="s">
        <v>65</v>
      </c>
      <c r="B239" s="21">
        <v>19</v>
      </c>
      <c r="C239" s="22">
        <v>44326</v>
      </c>
      <c r="D239" s="84">
        <v>410</v>
      </c>
      <c r="E239" s="2">
        <v>281</v>
      </c>
      <c r="F239" s="2">
        <f>IFERROR(weekly_deaths_location_cause_and_excess_deaths_home_non_institution[[#This Row],[All causes]]-weekly_deaths_location_cause_and_excess_deaths_home_non_institution[[#This Row],[All causes five year average]],"")</f>
        <v>129</v>
      </c>
      <c r="G239" s="2">
        <v>163</v>
      </c>
      <c r="H239" s="2">
        <v>95</v>
      </c>
      <c r="I239" s="2">
        <f>IFERROR(weekly_deaths_location_cause_and_excess_deaths_home_non_institution[[#This Row],[Cancer deaths]]-weekly_deaths_location_cause_and_excess_deaths_home_non_institution[[#This Row],[Cancer five year average]],"")</f>
        <v>68</v>
      </c>
      <c r="J239" s="2">
        <v>14</v>
      </c>
      <c r="K239" s="2">
        <v>9</v>
      </c>
      <c r="L239" s="2">
        <f>IFERROR(weekly_deaths_location_cause_and_excess_deaths_home_non_institution[[#This Row],[Dementia / Alzhemier''s deaths]]-weekly_deaths_location_cause_and_excess_deaths_home_non_institution[[#This Row],[Dementia / Alzheimer''s five year average]],"")</f>
        <v>5</v>
      </c>
      <c r="M239" s="31">
        <v>122</v>
      </c>
      <c r="N239" s="31">
        <v>95</v>
      </c>
      <c r="O239" s="31">
        <f>IFERROR(weekly_deaths_location_cause_and_excess_deaths_home_non_institution[[#This Row],[Circulatory deaths]]-weekly_deaths_location_cause_and_excess_deaths_home_non_institution[[#This Row],[Circulatory five year average]],"")</f>
        <v>27</v>
      </c>
      <c r="P239" s="72">
        <v>23</v>
      </c>
      <c r="Q239" s="72">
        <v>20</v>
      </c>
      <c r="R239" s="72">
        <f>IFERROR(weekly_deaths_location_cause_and_excess_deaths_home_non_institution[[#This Row],[Respiratory deaths]]-weekly_deaths_location_cause_and_excess_deaths_home_non_institution[[#This Row],[Respiratory five year average]],"")</f>
        <v>3</v>
      </c>
      <c r="S239" s="72">
        <v>1</v>
      </c>
      <c r="T239" s="78">
        <v>87</v>
      </c>
      <c r="U239" s="78">
        <v>75</v>
      </c>
      <c r="V239" s="72">
        <f>IFERROR(weekly_deaths_location_cause_and_excess_deaths_home_non_institution[[#This Row],[Other causes]]-weekly_deaths_location_cause_and_excess_deaths_home_non_institution[[#This Row],[Other causes five year average]],"")</f>
        <v>12</v>
      </c>
    </row>
    <row r="240" spans="1:22" x14ac:dyDescent="0.3">
      <c r="A240" s="20" t="s">
        <v>65</v>
      </c>
      <c r="B240" s="21">
        <v>20</v>
      </c>
      <c r="C240" s="22">
        <v>44333</v>
      </c>
      <c r="D240" s="84">
        <v>388</v>
      </c>
      <c r="E240" s="2">
        <v>290</v>
      </c>
      <c r="F240" s="2">
        <f>IFERROR(weekly_deaths_location_cause_and_excess_deaths_home_non_institution[[#This Row],[All causes]]-weekly_deaths_location_cause_and_excess_deaths_home_non_institution[[#This Row],[All causes five year average]],"")</f>
        <v>98</v>
      </c>
      <c r="G240" s="2">
        <v>123</v>
      </c>
      <c r="H240" s="2">
        <v>97</v>
      </c>
      <c r="I240" s="2">
        <f>IFERROR(weekly_deaths_location_cause_and_excess_deaths_home_non_institution[[#This Row],[Cancer deaths]]-weekly_deaths_location_cause_and_excess_deaths_home_non_institution[[#This Row],[Cancer five year average]],"")</f>
        <v>26</v>
      </c>
      <c r="J240" s="2">
        <v>16</v>
      </c>
      <c r="K240" s="2">
        <v>8</v>
      </c>
      <c r="L240" s="2">
        <f>IFERROR(weekly_deaths_location_cause_and_excess_deaths_home_non_institution[[#This Row],[Dementia / Alzhemier''s deaths]]-weekly_deaths_location_cause_and_excess_deaths_home_non_institution[[#This Row],[Dementia / Alzheimer''s five year average]],"")</f>
        <v>8</v>
      </c>
      <c r="M240" s="31">
        <v>116</v>
      </c>
      <c r="N240" s="31">
        <v>97</v>
      </c>
      <c r="O240" s="31">
        <f>IFERROR(weekly_deaths_location_cause_and_excess_deaths_home_non_institution[[#This Row],[Circulatory deaths]]-weekly_deaths_location_cause_and_excess_deaths_home_non_institution[[#This Row],[Circulatory five year average]],"")</f>
        <v>19</v>
      </c>
      <c r="P240" s="72">
        <v>23</v>
      </c>
      <c r="Q240" s="72">
        <v>22</v>
      </c>
      <c r="R240" s="72">
        <f>IFERROR(weekly_deaths_location_cause_and_excess_deaths_home_non_institution[[#This Row],[Respiratory deaths]]-weekly_deaths_location_cause_and_excess_deaths_home_non_institution[[#This Row],[Respiratory five year average]],"")</f>
        <v>1</v>
      </c>
      <c r="S240" s="72">
        <v>0</v>
      </c>
      <c r="T240" s="78">
        <v>110</v>
      </c>
      <c r="U240" s="78">
        <v>78</v>
      </c>
      <c r="V240" s="72">
        <f>IFERROR(weekly_deaths_location_cause_and_excess_deaths_home_non_institution[[#This Row],[Other causes]]-weekly_deaths_location_cause_and_excess_deaths_home_non_institution[[#This Row],[Other causes five year average]],"")</f>
        <v>32</v>
      </c>
    </row>
    <row r="241" spans="1:22" x14ac:dyDescent="0.3">
      <c r="A241" s="20" t="s">
        <v>65</v>
      </c>
      <c r="B241" s="21">
        <v>21</v>
      </c>
      <c r="C241" s="22">
        <v>44340</v>
      </c>
      <c r="D241" s="84">
        <v>400</v>
      </c>
      <c r="E241" s="2">
        <v>280</v>
      </c>
      <c r="F241" s="2">
        <f>IFERROR(weekly_deaths_location_cause_and_excess_deaths_home_non_institution[[#This Row],[All causes]]-weekly_deaths_location_cause_and_excess_deaths_home_non_institution[[#This Row],[All causes five year average]],"")</f>
        <v>120</v>
      </c>
      <c r="G241" s="2">
        <v>133</v>
      </c>
      <c r="H241" s="2">
        <v>92</v>
      </c>
      <c r="I241" s="2">
        <f>IFERROR(weekly_deaths_location_cause_and_excess_deaths_home_non_institution[[#This Row],[Cancer deaths]]-weekly_deaths_location_cause_and_excess_deaths_home_non_institution[[#This Row],[Cancer five year average]],"")</f>
        <v>41</v>
      </c>
      <c r="J241" s="2">
        <v>14</v>
      </c>
      <c r="K241" s="2">
        <v>11</v>
      </c>
      <c r="L241" s="2">
        <f>IFERROR(weekly_deaths_location_cause_and_excess_deaths_home_non_institution[[#This Row],[Dementia / Alzhemier''s deaths]]-weekly_deaths_location_cause_and_excess_deaths_home_non_institution[[#This Row],[Dementia / Alzheimer''s five year average]],"")</f>
        <v>3</v>
      </c>
      <c r="M241" s="31">
        <v>135</v>
      </c>
      <c r="N241" s="31">
        <v>92</v>
      </c>
      <c r="O241" s="31">
        <f>IFERROR(weekly_deaths_location_cause_and_excess_deaths_home_non_institution[[#This Row],[Circulatory deaths]]-weekly_deaths_location_cause_and_excess_deaths_home_non_institution[[#This Row],[Circulatory five year average]],"")</f>
        <v>43</v>
      </c>
      <c r="P241" s="72">
        <v>23</v>
      </c>
      <c r="Q241" s="72">
        <v>23</v>
      </c>
      <c r="R241" s="72">
        <f>IFERROR(weekly_deaths_location_cause_and_excess_deaths_home_non_institution[[#This Row],[Respiratory deaths]]-weekly_deaths_location_cause_and_excess_deaths_home_non_institution[[#This Row],[Respiratory five year average]],"")</f>
        <v>0</v>
      </c>
      <c r="S241" s="72">
        <v>1</v>
      </c>
      <c r="T241" s="78">
        <v>94</v>
      </c>
      <c r="U241" s="78">
        <v>69</v>
      </c>
      <c r="V241" s="72">
        <f>IFERROR(weekly_deaths_location_cause_and_excess_deaths_home_non_institution[[#This Row],[Other causes]]-weekly_deaths_location_cause_and_excess_deaths_home_non_institution[[#This Row],[Other causes five year average]],"")</f>
        <v>25</v>
      </c>
    </row>
    <row r="242" spans="1:22" x14ac:dyDescent="0.3">
      <c r="A242" s="20" t="s">
        <v>65</v>
      </c>
      <c r="B242" s="21">
        <v>22</v>
      </c>
      <c r="C242" s="22">
        <v>44347</v>
      </c>
      <c r="D242" s="84">
        <v>367</v>
      </c>
      <c r="E242" s="2">
        <v>278</v>
      </c>
      <c r="F242" s="2">
        <f>IFERROR(weekly_deaths_location_cause_and_excess_deaths_home_non_institution[[#This Row],[All causes]]-weekly_deaths_location_cause_and_excess_deaths_home_non_institution[[#This Row],[All causes five year average]],"")</f>
        <v>89</v>
      </c>
      <c r="G242" s="2">
        <v>141</v>
      </c>
      <c r="H242" s="2">
        <v>96</v>
      </c>
      <c r="I242" s="2">
        <f>IFERROR(weekly_deaths_location_cause_and_excess_deaths_home_non_institution[[#This Row],[Cancer deaths]]-weekly_deaths_location_cause_and_excess_deaths_home_non_institution[[#This Row],[Cancer five year average]],"")</f>
        <v>45</v>
      </c>
      <c r="J242" s="2">
        <v>16</v>
      </c>
      <c r="K242" s="2">
        <v>9</v>
      </c>
      <c r="L242" s="2">
        <f>IFERROR(weekly_deaths_location_cause_and_excess_deaths_home_non_institution[[#This Row],[Dementia / Alzhemier''s deaths]]-weekly_deaths_location_cause_and_excess_deaths_home_non_institution[[#This Row],[Dementia / Alzheimer''s five year average]],"")</f>
        <v>7</v>
      </c>
      <c r="M242" s="31">
        <v>92</v>
      </c>
      <c r="N242" s="31">
        <v>96</v>
      </c>
      <c r="O242" s="31">
        <f>IFERROR(weekly_deaths_location_cause_and_excess_deaths_home_non_institution[[#This Row],[Circulatory deaths]]-weekly_deaths_location_cause_and_excess_deaths_home_non_institution[[#This Row],[Circulatory five year average]],"")</f>
        <v>-4</v>
      </c>
      <c r="P242" s="72">
        <v>21</v>
      </c>
      <c r="Q242" s="72">
        <v>23</v>
      </c>
      <c r="R242" s="72">
        <f>IFERROR(weekly_deaths_location_cause_and_excess_deaths_home_non_institution[[#This Row],[Respiratory deaths]]-weekly_deaths_location_cause_and_excess_deaths_home_non_institution[[#This Row],[Respiratory five year average]],"")</f>
        <v>-2</v>
      </c>
      <c r="S242" s="72">
        <v>0</v>
      </c>
      <c r="T242" s="78">
        <v>97</v>
      </c>
      <c r="U242" s="78">
        <v>66</v>
      </c>
      <c r="V242" s="72">
        <f>IFERROR(weekly_deaths_location_cause_and_excess_deaths_home_non_institution[[#This Row],[Other causes]]-weekly_deaths_location_cause_and_excess_deaths_home_non_institution[[#This Row],[Other causes five year average]],"")</f>
        <v>31</v>
      </c>
    </row>
    <row r="243" spans="1:22" x14ac:dyDescent="0.3">
      <c r="A243" s="20" t="s">
        <v>65</v>
      </c>
      <c r="B243" s="21">
        <v>23</v>
      </c>
      <c r="C243" s="22">
        <v>44354</v>
      </c>
      <c r="D243" s="84">
        <v>400</v>
      </c>
      <c r="E243" s="2">
        <v>307</v>
      </c>
      <c r="F243" s="2">
        <f>IFERROR(weekly_deaths_location_cause_and_excess_deaths_home_non_institution[[#This Row],[All causes]]-weekly_deaths_location_cause_and_excess_deaths_home_non_institution[[#This Row],[All causes five year average]],"")</f>
        <v>93</v>
      </c>
      <c r="G243" s="2">
        <v>157</v>
      </c>
      <c r="H243" s="2">
        <v>96</v>
      </c>
      <c r="I243" s="2">
        <f>IFERROR(weekly_deaths_location_cause_and_excess_deaths_home_non_institution[[#This Row],[Cancer deaths]]-weekly_deaths_location_cause_and_excess_deaths_home_non_institution[[#This Row],[Cancer five year average]],"")</f>
        <v>61</v>
      </c>
      <c r="J243" s="2">
        <v>20</v>
      </c>
      <c r="K243" s="2">
        <v>10</v>
      </c>
      <c r="L243" s="2">
        <f>IFERROR(weekly_deaths_location_cause_and_excess_deaths_home_non_institution[[#This Row],[Dementia / Alzhemier''s deaths]]-weekly_deaths_location_cause_and_excess_deaths_home_non_institution[[#This Row],[Dementia / Alzheimer''s five year average]],"")</f>
        <v>10</v>
      </c>
      <c r="M243" s="31">
        <v>105</v>
      </c>
      <c r="N243" s="31">
        <v>96</v>
      </c>
      <c r="O243" s="31">
        <f>IFERROR(weekly_deaths_location_cause_and_excess_deaths_home_non_institution[[#This Row],[Circulatory deaths]]-weekly_deaths_location_cause_and_excess_deaths_home_non_institution[[#This Row],[Circulatory five year average]],"")</f>
        <v>9</v>
      </c>
      <c r="P243" s="72">
        <v>23</v>
      </c>
      <c r="Q243" s="72">
        <v>24</v>
      </c>
      <c r="R243" s="72">
        <f>IFERROR(weekly_deaths_location_cause_and_excess_deaths_home_non_institution[[#This Row],[Respiratory deaths]]-weekly_deaths_location_cause_and_excess_deaths_home_non_institution[[#This Row],[Respiratory five year average]],"")</f>
        <v>-1</v>
      </c>
      <c r="S243" s="72">
        <v>0</v>
      </c>
      <c r="T243" s="78">
        <v>95</v>
      </c>
      <c r="U243" s="78">
        <v>83</v>
      </c>
      <c r="V243" s="72">
        <f>IFERROR(weekly_deaths_location_cause_and_excess_deaths_home_non_institution[[#This Row],[Other causes]]-weekly_deaths_location_cause_and_excess_deaths_home_non_institution[[#This Row],[Other causes five year average]],"")</f>
        <v>12</v>
      </c>
    </row>
    <row r="244" spans="1:22" x14ac:dyDescent="0.3">
      <c r="A244" s="20" t="s">
        <v>65</v>
      </c>
      <c r="B244" s="21">
        <v>24</v>
      </c>
      <c r="C244" s="22">
        <v>44361</v>
      </c>
      <c r="D244" s="84">
        <v>361</v>
      </c>
      <c r="E244" s="2">
        <v>289</v>
      </c>
      <c r="F244" s="2">
        <f>IFERROR(weekly_deaths_location_cause_and_excess_deaths_home_non_institution[[#This Row],[All causes]]-weekly_deaths_location_cause_and_excess_deaths_home_non_institution[[#This Row],[All causes five year average]],"")</f>
        <v>72</v>
      </c>
      <c r="G244" s="2">
        <v>117</v>
      </c>
      <c r="H244" s="2">
        <v>96</v>
      </c>
      <c r="I244" s="2">
        <f>IFERROR(weekly_deaths_location_cause_and_excess_deaths_home_non_institution[[#This Row],[Cancer deaths]]-weekly_deaths_location_cause_and_excess_deaths_home_non_institution[[#This Row],[Cancer five year average]],"")</f>
        <v>21</v>
      </c>
      <c r="J244" s="2">
        <v>16</v>
      </c>
      <c r="K244" s="2">
        <v>9</v>
      </c>
      <c r="L244" s="2">
        <f>IFERROR(weekly_deaths_location_cause_and_excess_deaths_home_non_institution[[#This Row],[Dementia / Alzhemier''s deaths]]-weekly_deaths_location_cause_and_excess_deaths_home_non_institution[[#This Row],[Dementia / Alzheimer''s five year average]],"")</f>
        <v>7</v>
      </c>
      <c r="M244" s="31">
        <v>102</v>
      </c>
      <c r="N244" s="31">
        <v>96</v>
      </c>
      <c r="O244" s="31">
        <f>IFERROR(weekly_deaths_location_cause_and_excess_deaths_home_non_institution[[#This Row],[Circulatory deaths]]-weekly_deaths_location_cause_and_excess_deaths_home_non_institution[[#This Row],[Circulatory five year average]],"")</f>
        <v>6</v>
      </c>
      <c r="P244" s="72">
        <v>34</v>
      </c>
      <c r="Q244" s="72">
        <v>20</v>
      </c>
      <c r="R244" s="72">
        <f>IFERROR(weekly_deaths_location_cause_and_excess_deaths_home_non_institution[[#This Row],[Respiratory deaths]]-weekly_deaths_location_cause_and_excess_deaths_home_non_institution[[#This Row],[Respiratory five year average]],"")</f>
        <v>14</v>
      </c>
      <c r="S244" s="72">
        <v>2</v>
      </c>
      <c r="T244" s="78">
        <v>90</v>
      </c>
      <c r="U244" s="78">
        <v>78</v>
      </c>
      <c r="V244" s="72">
        <f>IFERROR(weekly_deaths_location_cause_and_excess_deaths_home_non_institution[[#This Row],[Other causes]]-weekly_deaths_location_cause_and_excess_deaths_home_non_institution[[#This Row],[Other causes five year average]],"")</f>
        <v>12</v>
      </c>
    </row>
    <row r="245" spans="1:22" x14ac:dyDescent="0.3">
      <c r="A245" s="20" t="s">
        <v>65</v>
      </c>
      <c r="B245" s="21">
        <v>25</v>
      </c>
      <c r="C245" s="22">
        <v>44368</v>
      </c>
      <c r="D245" s="84">
        <v>379</v>
      </c>
      <c r="E245" s="2">
        <v>277</v>
      </c>
      <c r="F245" s="2">
        <f>IFERROR(weekly_deaths_location_cause_and_excess_deaths_home_non_institution[[#This Row],[All causes]]-weekly_deaths_location_cause_and_excess_deaths_home_non_institution[[#This Row],[All causes five year average]],"")</f>
        <v>102</v>
      </c>
      <c r="G245" s="2">
        <v>131</v>
      </c>
      <c r="H245" s="2">
        <v>96</v>
      </c>
      <c r="I245" s="2">
        <f>IFERROR(weekly_deaths_location_cause_and_excess_deaths_home_non_institution[[#This Row],[Cancer deaths]]-weekly_deaths_location_cause_and_excess_deaths_home_non_institution[[#This Row],[Cancer five year average]],"")</f>
        <v>35</v>
      </c>
      <c r="J245" s="2">
        <v>12</v>
      </c>
      <c r="K245" s="2">
        <v>9</v>
      </c>
      <c r="L245" s="2">
        <f>IFERROR(weekly_deaths_location_cause_and_excess_deaths_home_non_institution[[#This Row],[Dementia / Alzhemier''s deaths]]-weekly_deaths_location_cause_and_excess_deaths_home_non_institution[[#This Row],[Dementia / Alzheimer''s five year average]],"")</f>
        <v>3</v>
      </c>
      <c r="M245" s="31">
        <v>103</v>
      </c>
      <c r="N245" s="31">
        <v>96</v>
      </c>
      <c r="O245" s="31">
        <f>IFERROR(weekly_deaths_location_cause_and_excess_deaths_home_non_institution[[#This Row],[Circulatory deaths]]-weekly_deaths_location_cause_and_excess_deaths_home_non_institution[[#This Row],[Circulatory five year average]],"")</f>
        <v>7</v>
      </c>
      <c r="P245" s="72">
        <v>30</v>
      </c>
      <c r="Q245" s="72">
        <v>20</v>
      </c>
      <c r="R245" s="72">
        <f>IFERROR(weekly_deaths_location_cause_and_excess_deaths_home_non_institution[[#This Row],[Respiratory deaths]]-weekly_deaths_location_cause_and_excess_deaths_home_non_institution[[#This Row],[Respiratory five year average]],"")</f>
        <v>10</v>
      </c>
      <c r="S245" s="72">
        <v>2</v>
      </c>
      <c r="T245" s="78">
        <v>101</v>
      </c>
      <c r="U245" s="78">
        <v>69</v>
      </c>
      <c r="V245" s="72">
        <f>IFERROR(weekly_deaths_location_cause_and_excess_deaths_home_non_institution[[#This Row],[Other causes]]-weekly_deaths_location_cause_and_excess_deaths_home_non_institution[[#This Row],[Other causes five year average]],"")</f>
        <v>32</v>
      </c>
    </row>
    <row r="246" spans="1:22" x14ac:dyDescent="0.3">
      <c r="A246" s="20" t="s">
        <v>65</v>
      </c>
      <c r="B246" s="21">
        <v>26</v>
      </c>
      <c r="C246" s="22">
        <v>44375</v>
      </c>
      <c r="D246" s="84">
        <v>392</v>
      </c>
      <c r="E246" s="2">
        <v>289</v>
      </c>
      <c r="F246" s="2">
        <f>IFERROR(weekly_deaths_location_cause_and_excess_deaths_home_non_institution[[#This Row],[All causes]]-weekly_deaths_location_cause_and_excess_deaths_home_non_institution[[#This Row],[All causes five year average]],"")</f>
        <v>103</v>
      </c>
      <c r="G246" s="2">
        <v>140</v>
      </c>
      <c r="H246" s="2">
        <v>96</v>
      </c>
      <c r="I246" s="2">
        <f>IFERROR(weekly_deaths_location_cause_and_excess_deaths_home_non_institution[[#This Row],[Cancer deaths]]-weekly_deaths_location_cause_and_excess_deaths_home_non_institution[[#This Row],[Cancer five year average]],"")</f>
        <v>44</v>
      </c>
      <c r="J246" s="2">
        <v>14</v>
      </c>
      <c r="K246" s="2">
        <v>8</v>
      </c>
      <c r="L246" s="2">
        <f>IFERROR(weekly_deaths_location_cause_and_excess_deaths_home_non_institution[[#This Row],[Dementia / Alzhemier''s deaths]]-weekly_deaths_location_cause_and_excess_deaths_home_non_institution[[#This Row],[Dementia / Alzheimer''s five year average]],"")</f>
        <v>6</v>
      </c>
      <c r="M246" s="31">
        <v>119</v>
      </c>
      <c r="N246" s="31">
        <v>96</v>
      </c>
      <c r="O246" s="31">
        <f>IFERROR(weekly_deaths_location_cause_and_excess_deaths_home_non_institution[[#This Row],[Circulatory deaths]]-weekly_deaths_location_cause_and_excess_deaths_home_non_institution[[#This Row],[Circulatory five year average]],"")</f>
        <v>23</v>
      </c>
      <c r="P246" s="72">
        <v>24</v>
      </c>
      <c r="Q246" s="72">
        <v>22</v>
      </c>
      <c r="R246" s="72">
        <f>IFERROR(weekly_deaths_location_cause_and_excess_deaths_home_non_institution[[#This Row],[Respiratory deaths]]-weekly_deaths_location_cause_and_excess_deaths_home_non_institution[[#This Row],[Respiratory five year average]],"")</f>
        <v>2</v>
      </c>
      <c r="S246" s="72">
        <v>1</v>
      </c>
      <c r="T246" s="78">
        <v>94</v>
      </c>
      <c r="U246" s="78">
        <v>75</v>
      </c>
      <c r="V246" s="72">
        <f>IFERROR(weekly_deaths_location_cause_and_excess_deaths_home_non_institution[[#This Row],[Other causes]]-weekly_deaths_location_cause_and_excess_deaths_home_non_institution[[#This Row],[Other causes five year average]],"")</f>
        <v>19</v>
      </c>
    </row>
    <row r="247" spans="1:22" x14ac:dyDescent="0.3">
      <c r="A247" s="20" t="s">
        <v>65</v>
      </c>
      <c r="B247" s="21">
        <v>27</v>
      </c>
      <c r="C247" s="22">
        <v>44382</v>
      </c>
      <c r="D247" s="84">
        <v>364</v>
      </c>
      <c r="E247" s="2">
        <v>277</v>
      </c>
      <c r="F247" s="2">
        <f>IFERROR(weekly_deaths_location_cause_and_excess_deaths_home_non_institution[[#This Row],[All causes]]-weekly_deaths_location_cause_and_excess_deaths_home_non_institution[[#This Row],[All causes five year average]],"")</f>
        <v>87</v>
      </c>
      <c r="G247" s="2">
        <v>120</v>
      </c>
      <c r="H247" s="2">
        <v>94</v>
      </c>
      <c r="I247" s="2">
        <f>IFERROR(weekly_deaths_location_cause_and_excess_deaths_home_non_institution[[#This Row],[Cancer deaths]]-weekly_deaths_location_cause_and_excess_deaths_home_non_institution[[#This Row],[Cancer five year average]],"")</f>
        <v>26</v>
      </c>
      <c r="J247" s="2">
        <v>17</v>
      </c>
      <c r="K247" s="2">
        <v>10</v>
      </c>
      <c r="L247" s="2">
        <f>IFERROR(weekly_deaths_location_cause_and_excess_deaths_home_non_institution[[#This Row],[Dementia / Alzhemier''s deaths]]-weekly_deaths_location_cause_and_excess_deaths_home_non_institution[[#This Row],[Dementia / Alzheimer''s five year average]],"")</f>
        <v>7</v>
      </c>
      <c r="M247" s="31">
        <v>103</v>
      </c>
      <c r="N247" s="31">
        <v>94</v>
      </c>
      <c r="O247" s="31">
        <f>IFERROR(weekly_deaths_location_cause_and_excess_deaths_home_non_institution[[#This Row],[Circulatory deaths]]-weekly_deaths_location_cause_and_excess_deaths_home_non_institution[[#This Row],[Circulatory five year average]],"")</f>
        <v>9</v>
      </c>
      <c r="P247" s="72">
        <v>28</v>
      </c>
      <c r="Q247" s="72">
        <v>21</v>
      </c>
      <c r="R247" s="72">
        <f>IFERROR(weekly_deaths_location_cause_and_excess_deaths_home_non_institution[[#This Row],[Respiratory deaths]]-weekly_deaths_location_cause_and_excess_deaths_home_non_institution[[#This Row],[Respiratory five year average]],"")</f>
        <v>7</v>
      </c>
      <c r="S247" s="72">
        <v>2</v>
      </c>
      <c r="T247" s="78">
        <v>94</v>
      </c>
      <c r="U247" s="78">
        <v>69</v>
      </c>
      <c r="V247" s="72">
        <f>IFERROR(weekly_deaths_location_cause_and_excess_deaths_home_non_institution[[#This Row],[Other causes]]-weekly_deaths_location_cause_and_excess_deaths_home_non_institution[[#This Row],[Other causes five year average]],"")</f>
        <v>25</v>
      </c>
    </row>
    <row r="248" spans="1:22" x14ac:dyDescent="0.3">
      <c r="A248" s="20" t="s">
        <v>65</v>
      </c>
      <c r="B248" s="21">
        <v>28</v>
      </c>
      <c r="C248" s="22">
        <v>44389</v>
      </c>
      <c r="D248" s="84">
        <v>380</v>
      </c>
      <c r="E248" s="2">
        <v>280</v>
      </c>
      <c r="F248" s="2">
        <f>IFERROR(weekly_deaths_location_cause_and_excess_deaths_home_non_institution[[#This Row],[All causes]]-weekly_deaths_location_cause_and_excess_deaths_home_non_institution[[#This Row],[All causes five year average]],"")</f>
        <v>100</v>
      </c>
      <c r="G248" s="2">
        <v>105</v>
      </c>
      <c r="H248" s="2">
        <v>91</v>
      </c>
      <c r="I248" s="2">
        <f>IFERROR(weekly_deaths_location_cause_and_excess_deaths_home_non_institution[[#This Row],[Cancer deaths]]-weekly_deaths_location_cause_and_excess_deaths_home_non_institution[[#This Row],[Cancer five year average]],"")</f>
        <v>14</v>
      </c>
      <c r="J248" s="2">
        <v>13</v>
      </c>
      <c r="K248" s="2">
        <v>8</v>
      </c>
      <c r="L248" s="2">
        <f>IFERROR(weekly_deaths_location_cause_and_excess_deaths_home_non_institution[[#This Row],[Dementia / Alzhemier''s deaths]]-weekly_deaths_location_cause_and_excess_deaths_home_non_institution[[#This Row],[Dementia / Alzheimer''s five year average]],"")</f>
        <v>5</v>
      </c>
      <c r="M248" s="31">
        <v>122</v>
      </c>
      <c r="N248" s="31">
        <v>91</v>
      </c>
      <c r="O248" s="31">
        <f>IFERROR(weekly_deaths_location_cause_and_excess_deaths_home_non_institution[[#This Row],[Circulatory deaths]]-weekly_deaths_location_cause_and_excess_deaths_home_non_institution[[#This Row],[Circulatory five year average]],"")</f>
        <v>31</v>
      </c>
      <c r="P248" s="72">
        <v>31</v>
      </c>
      <c r="Q248" s="72">
        <v>23</v>
      </c>
      <c r="R248" s="72">
        <f>IFERROR(weekly_deaths_location_cause_and_excess_deaths_home_non_institution[[#This Row],[Respiratory deaths]]-weekly_deaths_location_cause_and_excess_deaths_home_non_institution[[#This Row],[Respiratory five year average]],"")</f>
        <v>8</v>
      </c>
      <c r="S248" s="72">
        <v>4</v>
      </c>
      <c r="T248" s="78">
        <v>105</v>
      </c>
      <c r="U248" s="78">
        <v>73</v>
      </c>
      <c r="V248" s="72">
        <f>IFERROR(weekly_deaths_location_cause_and_excess_deaths_home_non_institution[[#This Row],[Other causes]]-weekly_deaths_location_cause_and_excess_deaths_home_non_institution[[#This Row],[Other causes five year average]],"")</f>
        <v>32</v>
      </c>
    </row>
    <row r="249" spans="1:22" x14ac:dyDescent="0.3">
      <c r="A249" s="20" t="s">
        <v>65</v>
      </c>
      <c r="B249" s="21">
        <v>29</v>
      </c>
      <c r="C249" s="22">
        <v>44396</v>
      </c>
      <c r="D249" s="84">
        <v>376</v>
      </c>
      <c r="E249" s="2">
        <v>278</v>
      </c>
      <c r="F249" s="2">
        <f>IFERROR(weekly_deaths_location_cause_and_excess_deaths_home_non_institution[[#This Row],[All causes]]-weekly_deaths_location_cause_and_excess_deaths_home_non_institution[[#This Row],[All causes five year average]],"")</f>
        <v>98</v>
      </c>
      <c r="G249" s="2">
        <v>121</v>
      </c>
      <c r="H249" s="2">
        <v>96</v>
      </c>
      <c r="I249" s="2">
        <f>IFERROR(weekly_deaths_location_cause_and_excess_deaths_home_non_institution[[#This Row],[Cancer deaths]]-weekly_deaths_location_cause_and_excess_deaths_home_non_institution[[#This Row],[Cancer five year average]],"")</f>
        <v>25</v>
      </c>
      <c r="J249" s="2">
        <v>20</v>
      </c>
      <c r="K249" s="2">
        <v>8</v>
      </c>
      <c r="L249" s="2">
        <f>IFERROR(weekly_deaths_location_cause_and_excess_deaths_home_non_institution[[#This Row],[Dementia / Alzhemier''s deaths]]-weekly_deaths_location_cause_and_excess_deaths_home_non_institution[[#This Row],[Dementia / Alzheimer''s five year average]],"")</f>
        <v>12</v>
      </c>
      <c r="M249" s="31">
        <v>101</v>
      </c>
      <c r="N249" s="31">
        <v>96</v>
      </c>
      <c r="O249" s="31">
        <f>IFERROR(weekly_deaths_location_cause_and_excess_deaths_home_non_institution[[#This Row],[Circulatory deaths]]-weekly_deaths_location_cause_and_excess_deaths_home_non_institution[[#This Row],[Circulatory five year average]],"")</f>
        <v>5</v>
      </c>
      <c r="P249" s="72">
        <v>19</v>
      </c>
      <c r="Q249" s="72">
        <v>21</v>
      </c>
      <c r="R249" s="72">
        <f>IFERROR(weekly_deaths_location_cause_and_excess_deaths_home_non_institution[[#This Row],[Respiratory deaths]]-weekly_deaths_location_cause_and_excess_deaths_home_non_institution[[#This Row],[Respiratory five year average]],"")</f>
        <v>-2</v>
      </c>
      <c r="S249" s="72">
        <v>6</v>
      </c>
      <c r="T249" s="78">
        <v>109</v>
      </c>
      <c r="U249" s="78">
        <v>72</v>
      </c>
      <c r="V249" s="72">
        <f>IFERROR(weekly_deaths_location_cause_and_excess_deaths_home_non_institution[[#This Row],[Other causes]]-weekly_deaths_location_cause_and_excess_deaths_home_non_institution[[#This Row],[Other causes five year average]],"")</f>
        <v>37</v>
      </c>
    </row>
    <row r="250" spans="1:22" x14ac:dyDescent="0.3">
      <c r="A250" s="20" t="s">
        <v>65</v>
      </c>
      <c r="B250" s="21">
        <v>30</v>
      </c>
      <c r="C250" s="22">
        <v>44403</v>
      </c>
      <c r="D250" s="84">
        <v>389</v>
      </c>
      <c r="E250" s="2">
        <v>267</v>
      </c>
      <c r="F250" s="2">
        <f>IFERROR(weekly_deaths_location_cause_and_excess_deaths_home_non_institution[[#This Row],[All causes]]-weekly_deaths_location_cause_and_excess_deaths_home_non_institution[[#This Row],[All causes five year average]],"")</f>
        <v>122</v>
      </c>
      <c r="G250" s="2">
        <v>119</v>
      </c>
      <c r="H250" s="2">
        <v>85</v>
      </c>
      <c r="I250" s="2">
        <f>IFERROR(weekly_deaths_location_cause_and_excess_deaths_home_non_institution[[#This Row],[Cancer deaths]]-weekly_deaths_location_cause_and_excess_deaths_home_non_institution[[#This Row],[Cancer five year average]],"")</f>
        <v>34</v>
      </c>
      <c r="J250" s="2">
        <v>22</v>
      </c>
      <c r="K250" s="2">
        <v>9</v>
      </c>
      <c r="L250" s="2">
        <f>IFERROR(weekly_deaths_location_cause_and_excess_deaths_home_non_institution[[#This Row],[Dementia / Alzhemier''s deaths]]-weekly_deaths_location_cause_and_excess_deaths_home_non_institution[[#This Row],[Dementia / Alzheimer''s five year average]],"")</f>
        <v>13</v>
      </c>
      <c r="M250" s="31">
        <v>115</v>
      </c>
      <c r="N250" s="31">
        <v>85</v>
      </c>
      <c r="O250" s="31">
        <f>IFERROR(weekly_deaths_location_cause_and_excess_deaths_home_non_institution[[#This Row],[Circulatory deaths]]-weekly_deaths_location_cause_and_excess_deaths_home_non_institution[[#This Row],[Circulatory five year average]],"")</f>
        <v>30</v>
      </c>
      <c r="P250" s="72">
        <v>32</v>
      </c>
      <c r="Q250" s="72">
        <v>15</v>
      </c>
      <c r="R250" s="72">
        <f>IFERROR(weekly_deaths_location_cause_and_excess_deaths_home_non_institution[[#This Row],[Respiratory deaths]]-weekly_deaths_location_cause_and_excess_deaths_home_non_institution[[#This Row],[Respiratory five year average]],"")</f>
        <v>17</v>
      </c>
      <c r="S250" s="72">
        <v>3</v>
      </c>
      <c r="T250" s="78">
        <v>98</v>
      </c>
      <c r="U250" s="78">
        <v>75</v>
      </c>
      <c r="V250" s="72">
        <f>IFERROR(weekly_deaths_location_cause_and_excess_deaths_home_non_institution[[#This Row],[Other causes]]-weekly_deaths_location_cause_and_excess_deaths_home_non_institution[[#This Row],[Other causes five year average]],"")</f>
        <v>23</v>
      </c>
    </row>
    <row r="251" spans="1:22" x14ac:dyDescent="0.3">
      <c r="A251" s="20" t="s">
        <v>65</v>
      </c>
      <c r="B251" s="21">
        <v>31</v>
      </c>
      <c r="C251" s="22">
        <v>44410</v>
      </c>
      <c r="D251" s="84">
        <v>372</v>
      </c>
      <c r="E251" s="2">
        <v>276</v>
      </c>
      <c r="F251" s="2">
        <f>IFERROR(weekly_deaths_location_cause_and_excess_deaths_home_non_institution[[#This Row],[All causes]]-weekly_deaths_location_cause_and_excess_deaths_home_non_institution[[#This Row],[All causes five year average]],"")</f>
        <v>96</v>
      </c>
      <c r="G251" s="2">
        <v>123</v>
      </c>
      <c r="H251" s="2">
        <v>96</v>
      </c>
      <c r="I251" s="2">
        <f>IFERROR(weekly_deaths_location_cause_and_excess_deaths_home_non_institution[[#This Row],[Cancer deaths]]-weekly_deaths_location_cause_and_excess_deaths_home_non_institution[[#This Row],[Cancer five year average]],"")</f>
        <v>27</v>
      </c>
      <c r="J251" s="2">
        <v>22</v>
      </c>
      <c r="K251" s="2">
        <v>8</v>
      </c>
      <c r="L251" s="2">
        <f>IFERROR(weekly_deaths_location_cause_and_excess_deaths_home_non_institution[[#This Row],[Dementia / Alzhemier''s deaths]]-weekly_deaths_location_cause_and_excess_deaths_home_non_institution[[#This Row],[Dementia / Alzheimer''s five year average]],"")</f>
        <v>14</v>
      </c>
      <c r="M251" s="31">
        <v>99</v>
      </c>
      <c r="N251" s="31">
        <v>96</v>
      </c>
      <c r="O251" s="31">
        <f>IFERROR(weekly_deaths_location_cause_and_excess_deaths_home_non_institution[[#This Row],[Circulatory deaths]]-weekly_deaths_location_cause_and_excess_deaths_home_non_institution[[#This Row],[Circulatory five year average]],"")</f>
        <v>3</v>
      </c>
      <c r="P251" s="72">
        <v>29</v>
      </c>
      <c r="Q251" s="72">
        <v>24</v>
      </c>
      <c r="R251" s="72">
        <f>IFERROR(weekly_deaths_location_cause_and_excess_deaths_home_non_institution[[#This Row],[Respiratory deaths]]-weekly_deaths_location_cause_and_excess_deaths_home_non_institution[[#This Row],[Respiratory five year average]],"")</f>
        <v>5</v>
      </c>
      <c r="S251" s="72">
        <v>6</v>
      </c>
      <c r="T251" s="78">
        <v>93</v>
      </c>
      <c r="U251" s="78">
        <v>73</v>
      </c>
      <c r="V251" s="72">
        <f>IFERROR(weekly_deaths_location_cause_and_excess_deaths_home_non_institution[[#This Row],[Other causes]]-weekly_deaths_location_cause_and_excess_deaths_home_non_institution[[#This Row],[Other causes five year average]],"")</f>
        <v>20</v>
      </c>
    </row>
    <row r="252" spans="1:22" x14ac:dyDescent="0.3">
      <c r="A252" s="20" t="s">
        <v>65</v>
      </c>
      <c r="B252" s="21">
        <v>32</v>
      </c>
      <c r="C252" s="22">
        <v>44417</v>
      </c>
      <c r="D252" s="84">
        <v>386</v>
      </c>
      <c r="E252" s="2">
        <v>286</v>
      </c>
      <c r="F252" s="2">
        <f>IFERROR(weekly_deaths_location_cause_and_excess_deaths_home_non_institution[[#This Row],[All causes]]-weekly_deaths_location_cause_and_excess_deaths_home_non_institution[[#This Row],[All causes five year average]],"")</f>
        <v>100</v>
      </c>
      <c r="G252" s="2">
        <v>124</v>
      </c>
      <c r="H252" s="2">
        <v>92</v>
      </c>
      <c r="I252" s="2">
        <f>IFERROR(weekly_deaths_location_cause_and_excess_deaths_home_non_institution[[#This Row],[Cancer deaths]]-weekly_deaths_location_cause_and_excess_deaths_home_non_institution[[#This Row],[Cancer five year average]],"")</f>
        <v>32</v>
      </c>
      <c r="J252" s="2">
        <v>16</v>
      </c>
      <c r="K252" s="2">
        <v>11</v>
      </c>
      <c r="L252" s="2">
        <f>IFERROR(weekly_deaths_location_cause_and_excess_deaths_home_non_institution[[#This Row],[Dementia / Alzhemier''s deaths]]-weekly_deaths_location_cause_and_excess_deaths_home_non_institution[[#This Row],[Dementia / Alzheimer''s five year average]],"")</f>
        <v>5</v>
      </c>
      <c r="M252" s="31">
        <v>117</v>
      </c>
      <c r="N252" s="31">
        <v>92</v>
      </c>
      <c r="O252" s="31">
        <f>IFERROR(weekly_deaths_location_cause_and_excess_deaths_home_non_institution[[#This Row],[Circulatory deaths]]-weekly_deaths_location_cause_and_excess_deaths_home_non_institution[[#This Row],[Circulatory five year average]],"")</f>
        <v>25</v>
      </c>
      <c r="P252" s="72">
        <v>26</v>
      </c>
      <c r="Q252" s="72">
        <v>22</v>
      </c>
      <c r="R252" s="72">
        <f>IFERROR(weekly_deaths_location_cause_and_excess_deaths_home_non_institution[[#This Row],[Respiratory deaths]]-weekly_deaths_location_cause_and_excess_deaths_home_non_institution[[#This Row],[Respiratory five year average]],"")</f>
        <v>4</v>
      </c>
      <c r="S252" s="72">
        <v>2</v>
      </c>
      <c r="T252" s="78">
        <v>101</v>
      </c>
      <c r="U252" s="78">
        <v>82</v>
      </c>
      <c r="V252" s="72">
        <f>IFERROR(weekly_deaths_location_cause_and_excess_deaths_home_non_institution[[#This Row],[Other causes]]-weekly_deaths_location_cause_and_excess_deaths_home_non_institution[[#This Row],[Other causes five year average]],"")</f>
        <v>19</v>
      </c>
    </row>
    <row r="253" spans="1:22" x14ac:dyDescent="0.3">
      <c r="A253" s="20" t="s">
        <v>65</v>
      </c>
      <c r="B253" s="21">
        <v>33</v>
      </c>
      <c r="C253" s="22">
        <v>44424</v>
      </c>
      <c r="D253" s="84">
        <v>386</v>
      </c>
      <c r="E253" s="2">
        <v>269</v>
      </c>
      <c r="F253" s="2">
        <f>IFERROR(weekly_deaths_location_cause_and_excess_deaths_home_non_institution[[#This Row],[All causes]]-weekly_deaths_location_cause_and_excess_deaths_home_non_institution[[#This Row],[All causes five year average]],"")</f>
        <v>117</v>
      </c>
      <c r="G253" s="2">
        <v>131</v>
      </c>
      <c r="H253" s="2">
        <v>87</v>
      </c>
      <c r="I253" s="2">
        <f>IFERROR(weekly_deaths_location_cause_and_excess_deaths_home_non_institution[[#This Row],[Cancer deaths]]-weekly_deaths_location_cause_and_excess_deaths_home_non_institution[[#This Row],[Cancer five year average]],"")</f>
        <v>44</v>
      </c>
      <c r="J253" s="2">
        <v>20</v>
      </c>
      <c r="K253" s="2">
        <v>10</v>
      </c>
      <c r="L253" s="2">
        <f>IFERROR(weekly_deaths_location_cause_and_excess_deaths_home_non_institution[[#This Row],[Dementia / Alzhemier''s deaths]]-weekly_deaths_location_cause_and_excess_deaths_home_non_institution[[#This Row],[Dementia / Alzheimer''s five year average]],"")</f>
        <v>10</v>
      </c>
      <c r="M253" s="31">
        <v>128</v>
      </c>
      <c r="N253" s="31">
        <v>87</v>
      </c>
      <c r="O253" s="31">
        <f>IFERROR(weekly_deaths_location_cause_and_excess_deaths_home_non_institution[[#This Row],[Circulatory deaths]]-weekly_deaths_location_cause_and_excess_deaths_home_non_institution[[#This Row],[Circulatory five year average]],"")</f>
        <v>41</v>
      </c>
      <c r="P253" s="72">
        <v>24</v>
      </c>
      <c r="Q253" s="72">
        <v>16</v>
      </c>
      <c r="R253" s="72">
        <f>IFERROR(weekly_deaths_location_cause_and_excess_deaths_home_non_institution[[#This Row],[Respiratory deaths]]-weekly_deaths_location_cause_and_excess_deaths_home_non_institution[[#This Row],[Respiratory five year average]],"")</f>
        <v>8</v>
      </c>
      <c r="S253" s="72">
        <v>3</v>
      </c>
      <c r="T253" s="78">
        <v>80</v>
      </c>
      <c r="U253" s="78">
        <v>75</v>
      </c>
      <c r="V253" s="72">
        <f>IFERROR(weekly_deaths_location_cause_and_excess_deaths_home_non_institution[[#This Row],[Other causes]]-weekly_deaths_location_cause_and_excess_deaths_home_non_institution[[#This Row],[Other causes five year average]],"")</f>
        <v>5</v>
      </c>
    </row>
    <row r="254" spans="1:22" x14ac:dyDescent="0.3">
      <c r="A254" s="20" t="s">
        <v>65</v>
      </c>
      <c r="B254" s="21">
        <v>34</v>
      </c>
      <c r="C254" s="22">
        <v>44431</v>
      </c>
      <c r="D254" s="84">
        <v>392</v>
      </c>
      <c r="E254" s="2">
        <v>279</v>
      </c>
      <c r="F254" s="2">
        <f>IFERROR(weekly_deaths_location_cause_and_excess_deaths_home_non_institution[[#This Row],[All causes]]-weekly_deaths_location_cause_and_excess_deaths_home_non_institution[[#This Row],[All causes five year average]],"")</f>
        <v>113</v>
      </c>
      <c r="G254" s="2">
        <v>124</v>
      </c>
      <c r="H254" s="2">
        <v>100</v>
      </c>
      <c r="I254" s="2">
        <f>IFERROR(weekly_deaths_location_cause_and_excess_deaths_home_non_institution[[#This Row],[Cancer deaths]]-weekly_deaths_location_cause_and_excess_deaths_home_non_institution[[#This Row],[Cancer five year average]],"")</f>
        <v>24</v>
      </c>
      <c r="J254" s="2">
        <v>10</v>
      </c>
      <c r="K254" s="2">
        <v>8</v>
      </c>
      <c r="L254" s="2">
        <f>IFERROR(weekly_deaths_location_cause_and_excess_deaths_home_non_institution[[#This Row],[Dementia / Alzhemier''s deaths]]-weekly_deaths_location_cause_and_excess_deaths_home_non_institution[[#This Row],[Dementia / Alzheimer''s five year average]],"")</f>
        <v>2</v>
      </c>
      <c r="M254" s="31">
        <v>131</v>
      </c>
      <c r="N254" s="31">
        <v>100</v>
      </c>
      <c r="O254" s="31">
        <f>IFERROR(weekly_deaths_location_cause_and_excess_deaths_home_non_institution[[#This Row],[Circulatory deaths]]-weekly_deaths_location_cause_and_excess_deaths_home_non_institution[[#This Row],[Circulatory five year average]],"")</f>
        <v>31</v>
      </c>
      <c r="P254" s="72">
        <v>26</v>
      </c>
      <c r="Q254" s="72">
        <v>21</v>
      </c>
      <c r="R254" s="72">
        <f>IFERROR(weekly_deaths_location_cause_and_excess_deaths_home_non_institution[[#This Row],[Respiratory deaths]]-weekly_deaths_location_cause_and_excess_deaths_home_non_institution[[#This Row],[Respiratory five year average]],"")</f>
        <v>5</v>
      </c>
      <c r="S254" s="72">
        <v>6</v>
      </c>
      <c r="T254" s="78">
        <v>95</v>
      </c>
      <c r="U254" s="78">
        <v>70</v>
      </c>
      <c r="V254" s="72">
        <f>IFERROR(weekly_deaths_location_cause_and_excess_deaths_home_non_institution[[#This Row],[Other causes]]-weekly_deaths_location_cause_and_excess_deaths_home_non_institution[[#This Row],[Other causes five year average]],"")</f>
        <v>25</v>
      </c>
    </row>
    <row r="255" spans="1:22" x14ac:dyDescent="0.3">
      <c r="A255" s="20" t="s">
        <v>65</v>
      </c>
      <c r="B255" s="21">
        <v>35</v>
      </c>
      <c r="C255" s="22">
        <v>44438</v>
      </c>
      <c r="D255" s="84">
        <v>424</v>
      </c>
      <c r="E255" s="2">
        <v>270</v>
      </c>
      <c r="F255" s="2">
        <f>IFERROR(weekly_deaths_location_cause_and_excess_deaths_home_non_institution[[#This Row],[All causes]]-weekly_deaths_location_cause_and_excess_deaths_home_non_institution[[#This Row],[All causes five year average]],"")</f>
        <v>154</v>
      </c>
      <c r="G255" s="2">
        <v>147</v>
      </c>
      <c r="H255" s="2">
        <v>96</v>
      </c>
      <c r="I255" s="2">
        <f>IFERROR(weekly_deaths_location_cause_and_excess_deaths_home_non_institution[[#This Row],[Cancer deaths]]-weekly_deaths_location_cause_and_excess_deaths_home_non_institution[[#This Row],[Cancer five year average]],"")</f>
        <v>51</v>
      </c>
      <c r="J255" s="2">
        <v>17</v>
      </c>
      <c r="K255" s="2">
        <v>9</v>
      </c>
      <c r="L255" s="2">
        <f>IFERROR(weekly_deaths_location_cause_and_excess_deaths_home_non_institution[[#This Row],[Dementia / Alzhemier''s deaths]]-weekly_deaths_location_cause_and_excess_deaths_home_non_institution[[#This Row],[Dementia / Alzheimer''s five year average]],"")</f>
        <v>8</v>
      </c>
      <c r="M255" s="31">
        <v>128</v>
      </c>
      <c r="N255" s="31">
        <v>96</v>
      </c>
      <c r="O255" s="31">
        <f>IFERROR(weekly_deaths_location_cause_and_excess_deaths_home_non_institution[[#This Row],[Circulatory deaths]]-weekly_deaths_location_cause_and_excess_deaths_home_non_institution[[#This Row],[Circulatory five year average]],"")</f>
        <v>32</v>
      </c>
      <c r="P255" s="72">
        <v>38</v>
      </c>
      <c r="Q255" s="72">
        <v>21</v>
      </c>
      <c r="R255" s="72">
        <f>IFERROR(weekly_deaths_location_cause_and_excess_deaths_home_non_institution[[#This Row],[Respiratory deaths]]-weekly_deaths_location_cause_and_excess_deaths_home_non_institution[[#This Row],[Respiratory five year average]],"")</f>
        <v>17</v>
      </c>
      <c r="S255" s="72">
        <v>7</v>
      </c>
      <c r="T255" s="78">
        <v>87</v>
      </c>
      <c r="U255" s="78">
        <v>66</v>
      </c>
      <c r="V255" s="72">
        <f>IFERROR(weekly_deaths_location_cause_and_excess_deaths_home_non_institution[[#This Row],[Other causes]]-weekly_deaths_location_cause_and_excess_deaths_home_non_institution[[#This Row],[Other causes five year average]],"")</f>
        <v>21</v>
      </c>
    </row>
    <row r="256" spans="1:22" x14ac:dyDescent="0.3">
      <c r="A256" s="20" t="s">
        <v>65</v>
      </c>
      <c r="B256" s="21">
        <v>36</v>
      </c>
      <c r="C256" s="22">
        <v>44445</v>
      </c>
      <c r="D256" s="84">
        <v>328</v>
      </c>
      <c r="E256" s="2">
        <v>268</v>
      </c>
      <c r="F256" s="2">
        <f>IFERROR(weekly_deaths_location_cause_and_excess_deaths_home_non_institution[[#This Row],[All causes]]-weekly_deaths_location_cause_and_excess_deaths_home_non_institution[[#This Row],[All causes five year average]],"")</f>
        <v>60</v>
      </c>
      <c r="G256" s="2">
        <v>107</v>
      </c>
      <c r="H256" s="2">
        <v>85</v>
      </c>
      <c r="I256" s="2">
        <f>IFERROR(weekly_deaths_location_cause_and_excess_deaths_home_non_institution[[#This Row],[Cancer deaths]]-weekly_deaths_location_cause_and_excess_deaths_home_non_institution[[#This Row],[Cancer five year average]],"")</f>
        <v>22</v>
      </c>
      <c r="J256" s="2">
        <v>10</v>
      </c>
      <c r="K256" s="2">
        <v>8</v>
      </c>
      <c r="L256" s="2">
        <f>IFERROR(weekly_deaths_location_cause_and_excess_deaths_home_non_institution[[#This Row],[Dementia / Alzhemier''s deaths]]-weekly_deaths_location_cause_and_excess_deaths_home_non_institution[[#This Row],[Dementia / Alzheimer''s five year average]],"")</f>
        <v>2</v>
      </c>
      <c r="M256" s="31">
        <v>92</v>
      </c>
      <c r="N256" s="31">
        <v>85</v>
      </c>
      <c r="O256" s="31">
        <f>IFERROR(weekly_deaths_location_cause_and_excess_deaths_home_non_institution[[#This Row],[Circulatory deaths]]-weekly_deaths_location_cause_and_excess_deaths_home_non_institution[[#This Row],[Circulatory five year average]],"")</f>
        <v>7</v>
      </c>
      <c r="P256" s="72">
        <v>22</v>
      </c>
      <c r="Q256" s="72">
        <v>23</v>
      </c>
      <c r="R256" s="72">
        <f>IFERROR(weekly_deaths_location_cause_and_excess_deaths_home_non_institution[[#This Row],[Respiratory deaths]]-weekly_deaths_location_cause_and_excess_deaths_home_non_institution[[#This Row],[Respiratory five year average]],"")</f>
        <v>-1</v>
      </c>
      <c r="S256" s="72">
        <v>6</v>
      </c>
      <c r="T256" s="78">
        <v>91</v>
      </c>
      <c r="U256" s="78">
        <v>76</v>
      </c>
      <c r="V256" s="72">
        <f>IFERROR(weekly_deaths_location_cause_and_excess_deaths_home_non_institution[[#This Row],[Other causes]]-weekly_deaths_location_cause_and_excess_deaths_home_non_institution[[#This Row],[Other causes five year average]],"")</f>
        <v>15</v>
      </c>
    </row>
    <row r="257" spans="1:22" x14ac:dyDescent="0.3">
      <c r="A257" s="20" t="s">
        <v>65</v>
      </c>
      <c r="B257" s="21">
        <v>37</v>
      </c>
      <c r="C257" s="22">
        <v>44452</v>
      </c>
      <c r="D257" s="84">
        <v>405</v>
      </c>
      <c r="E257" s="2">
        <v>279</v>
      </c>
      <c r="F257" s="2">
        <f>IFERROR(weekly_deaths_location_cause_and_excess_deaths_home_non_institution[[#This Row],[All causes]]-weekly_deaths_location_cause_and_excess_deaths_home_non_institution[[#This Row],[All causes five year average]],"")</f>
        <v>126</v>
      </c>
      <c r="G257" s="2">
        <v>121</v>
      </c>
      <c r="H257" s="2">
        <v>97</v>
      </c>
      <c r="I257" s="2">
        <f>IFERROR(weekly_deaths_location_cause_and_excess_deaths_home_non_institution[[#This Row],[Cancer deaths]]-weekly_deaths_location_cause_and_excess_deaths_home_non_institution[[#This Row],[Cancer five year average]],"")</f>
        <v>24</v>
      </c>
      <c r="J257" s="2">
        <v>16</v>
      </c>
      <c r="K257" s="2">
        <v>10</v>
      </c>
      <c r="L257" s="2">
        <f>IFERROR(weekly_deaths_location_cause_and_excess_deaths_home_non_institution[[#This Row],[Dementia / Alzhemier''s deaths]]-weekly_deaths_location_cause_and_excess_deaths_home_non_institution[[#This Row],[Dementia / Alzheimer''s five year average]],"")</f>
        <v>6</v>
      </c>
      <c r="M257" s="31">
        <v>119</v>
      </c>
      <c r="N257" s="31">
        <v>97</v>
      </c>
      <c r="O257" s="31">
        <f>IFERROR(weekly_deaths_location_cause_and_excess_deaths_home_non_institution[[#This Row],[Circulatory deaths]]-weekly_deaths_location_cause_and_excess_deaths_home_non_institution[[#This Row],[Circulatory five year average]],"")</f>
        <v>22</v>
      </c>
      <c r="P257" s="72">
        <v>29</v>
      </c>
      <c r="Q257" s="72">
        <v>22</v>
      </c>
      <c r="R257" s="72">
        <f>IFERROR(weekly_deaths_location_cause_and_excess_deaths_home_non_institution[[#This Row],[Respiratory deaths]]-weekly_deaths_location_cause_and_excess_deaths_home_non_institution[[#This Row],[Respiratory five year average]],"")</f>
        <v>7</v>
      </c>
      <c r="S257" s="72">
        <v>10</v>
      </c>
      <c r="T257" s="78">
        <v>110</v>
      </c>
      <c r="U257" s="78">
        <v>71</v>
      </c>
      <c r="V257" s="72">
        <f>IFERROR(weekly_deaths_location_cause_and_excess_deaths_home_non_institution[[#This Row],[Other causes]]-weekly_deaths_location_cause_and_excess_deaths_home_non_institution[[#This Row],[Other causes five year average]],"")</f>
        <v>39</v>
      </c>
    </row>
    <row r="258" spans="1:22" x14ac:dyDescent="0.3">
      <c r="A258" s="20" t="s">
        <v>65</v>
      </c>
      <c r="B258" s="21">
        <v>38</v>
      </c>
      <c r="C258" s="22">
        <v>44459</v>
      </c>
      <c r="D258" s="84">
        <v>401</v>
      </c>
      <c r="E258" s="2">
        <v>272</v>
      </c>
      <c r="F258" s="2">
        <f>IFERROR(weekly_deaths_location_cause_and_excess_deaths_home_non_institution[[#This Row],[All causes]]-weekly_deaths_location_cause_and_excess_deaths_home_non_institution[[#This Row],[All causes five year average]],"")</f>
        <v>129</v>
      </c>
      <c r="G258" s="2">
        <v>134</v>
      </c>
      <c r="H258" s="2">
        <v>89</v>
      </c>
      <c r="I258" s="2">
        <f>IFERROR(weekly_deaths_location_cause_and_excess_deaths_home_non_institution[[#This Row],[Cancer deaths]]-weekly_deaths_location_cause_and_excess_deaths_home_non_institution[[#This Row],[Cancer five year average]],"")</f>
        <v>45</v>
      </c>
      <c r="J258" s="2">
        <v>18</v>
      </c>
      <c r="K258" s="2">
        <v>11</v>
      </c>
      <c r="L258" s="2">
        <f>IFERROR(weekly_deaths_location_cause_and_excess_deaths_home_non_institution[[#This Row],[Dementia / Alzhemier''s deaths]]-weekly_deaths_location_cause_and_excess_deaths_home_non_institution[[#This Row],[Dementia / Alzheimer''s five year average]],"")</f>
        <v>7</v>
      </c>
      <c r="M258" s="31">
        <v>109</v>
      </c>
      <c r="N258" s="31">
        <v>89</v>
      </c>
      <c r="O258" s="31">
        <f>IFERROR(weekly_deaths_location_cause_and_excess_deaths_home_non_institution[[#This Row],[Circulatory deaths]]-weekly_deaths_location_cause_and_excess_deaths_home_non_institution[[#This Row],[Circulatory five year average]],"")</f>
        <v>20</v>
      </c>
      <c r="P258" s="72">
        <v>22</v>
      </c>
      <c r="Q258" s="72">
        <v>21</v>
      </c>
      <c r="R258" s="72">
        <f>IFERROR(weekly_deaths_location_cause_and_excess_deaths_home_non_institution[[#This Row],[Respiratory deaths]]-weekly_deaths_location_cause_and_excess_deaths_home_non_institution[[#This Row],[Respiratory five year average]],"")</f>
        <v>1</v>
      </c>
      <c r="S258" s="72">
        <v>14</v>
      </c>
      <c r="T258" s="78">
        <v>104</v>
      </c>
      <c r="U258" s="78">
        <v>72</v>
      </c>
      <c r="V258" s="72">
        <f>IFERROR(weekly_deaths_location_cause_and_excess_deaths_home_non_institution[[#This Row],[Other causes]]-weekly_deaths_location_cause_and_excess_deaths_home_non_institution[[#This Row],[Other causes five year average]],"")</f>
        <v>32</v>
      </c>
    </row>
    <row r="259" spans="1:22" x14ac:dyDescent="0.3">
      <c r="A259" s="20" t="s">
        <v>65</v>
      </c>
      <c r="B259" s="21">
        <v>39</v>
      </c>
      <c r="C259" s="22">
        <v>44466</v>
      </c>
      <c r="D259" s="84">
        <v>381</v>
      </c>
      <c r="E259" s="2">
        <v>279</v>
      </c>
      <c r="F259" s="2">
        <f>IFERROR(weekly_deaths_location_cause_and_excess_deaths_home_non_institution[[#This Row],[All causes]]-weekly_deaths_location_cause_and_excess_deaths_home_non_institution[[#This Row],[All causes five year average]],"")</f>
        <v>102</v>
      </c>
      <c r="G259" s="2">
        <v>127</v>
      </c>
      <c r="H259" s="2">
        <v>89</v>
      </c>
      <c r="I259" s="2">
        <f>IFERROR(weekly_deaths_location_cause_and_excess_deaths_home_non_institution[[#This Row],[Cancer deaths]]-weekly_deaths_location_cause_and_excess_deaths_home_non_institution[[#This Row],[Cancer five year average]],"")</f>
        <v>38</v>
      </c>
      <c r="J259" s="2">
        <v>21</v>
      </c>
      <c r="K259" s="2">
        <v>8</v>
      </c>
      <c r="L259" s="2">
        <f>IFERROR(weekly_deaths_location_cause_and_excess_deaths_home_non_institution[[#This Row],[Dementia / Alzhemier''s deaths]]-weekly_deaths_location_cause_and_excess_deaths_home_non_institution[[#This Row],[Dementia / Alzheimer''s five year average]],"")</f>
        <v>13</v>
      </c>
      <c r="M259" s="31">
        <v>103</v>
      </c>
      <c r="N259" s="31">
        <v>89</v>
      </c>
      <c r="O259" s="31">
        <f>IFERROR(weekly_deaths_location_cause_and_excess_deaths_home_non_institution[[#This Row],[Circulatory deaths]]-weekly_deaths_location_cause_and_excess_deaths_home_non_institution[[#This Row],[Circulatory five year average]],"")</f>
        <v>14</v>
      </c>
      <c r="P259" s="72">
        <v>31</v>
      </c>
      <c r="Q259" s="72">
        <v>21</v>
      </c>
      <c r="R259" s="72">
        <f>IFERROR(weekly_deaths_location_cause_and_excess_deaths_home_non_institution[[#This Row],[Respiratory deaths]]-weekly_deaths_location_cause_and_excess_deaths_home_non_institution[[#This Row],[Respiratory five year average]],"")</f>
        <v>10</v>
      </c>
      <c r="S259" s="72">
        <v>4</v>
      </c>
      <c r="T259" s="78">
        <v>95</v>
      </c>
      <c r="U259" s="78">
        <v>77</v>
      </c>
      <c r="V259" s="72">
        <f>IFERROR(weekly_deaths_location_cause_and_excess_deaths_home_non_institution[[#This Row],[Other causes]]-weekly_deaths_location_cause_and_excess_deaths_home_non_institution[[#This Row],[Other causes five year average]],"")</f>
        <v>18</v>
      </c>
    </row>
    <row r="260" spans="1:22" x14ac:dyDescent="0.3">
      <c r="A260" s="20" t="s">
        <v>65</v>
      </c>
      <c r="B260" s="21">
        <v>40</v>
      </c>
      <c r="C260" s="22">
        <v>44473</v>
      </c>
      <c r="D260" s="84">
        <v>436</v>
      </c>
      <c r="E260" s="2">
        <v>287</v>
      </c>
      <c r="F260" s="2">
        <f>IFERROR(weekly_deaths_location_cause_and_excess_deaths_home_non_institution[[#This Row],[All causes]]-weekly_deaths_location_cause_and_excess_deaths_home_non_institution[[#This Row],[All causes five year average]],"")</f>
        <v>149</v>
      </c>
      <c r="G260" s="2">
        <v>148</v>
      </c>
      <c r="H260" s="2">
        <v>95</v>
      </c>
      <c r="I260" s="2">
        <f>IFERROR(weekly_deaths_location_cause_and_excess_deaths_home_non_institution[[#This Row],[Cancer deaths]]-weekly_deaths_location_cause_and_excess_deaths_home_non_institution[[#This Row],[Cancer five year average]],"")</f>
        <v>53</v>
      </c>
      <c r="J260" s="2">
        <v>15</v>
      </c>
      <c r="K260" s="2">
        <v>10</v>
      </c>
      <c r="L260" s="2">
        <f>IFERROR(weekly_deaths_location_cause_and_excess_deaths_home_non_institution[[#This Row],[Dementia / Alzhemier''s deaths]]-weekly_deaths_location_cause_and_excess_deaths_home_non_institution[[#This Row],[Dementia / Alzheimer''s five year average]],"")</f>
        <v>5</v>
      </c>
      <c r="M260" s="31">
        <v>125</v>
      </c>
      <c r="N260" s="31">
        <v>95</v>
      </c>
      <c r="O260" s="31">
        <f>IFERROR(weekly_deaths_location_cause_and_excess_deaths_home_non_institution[[#This Row],[Circulatory deaths]]-weekly_deaths_location_cause_and_excess_deaths_home_non_institution[[#This Row],[Circulatory five year average]],"")</f>
        <v>30</v>
      </c>
      <c r="P260" s="72">
        <v>38</v>
      </c>
      <c r="Q260" s="72">
        <v>20</v>
      </c>
      <c r="R260" s="72">
        <f>IFERROR(weekly_deaths_location_cause_and_excess_deaths_home_non_institution[[#This Row],[Respiratory deaths]]-weekly_deaths_location_cause_and_excess_deaths_home_non_institution[[#This Row],[Respiratory five year average]],"")</f>
        <v>18</v>
      </c>
      <c r="S260" s="72">
        <v>11</v>
      </c>
      <c r="T260" s="78">
        <v>99</v>
      </c>
      <c r="U260" s="78">
        <v>75</v>
      </c>
      <c r="V260" s="72">
        <f>IFERROR(weekly_deaths_location_cause_and_excess_deaths_home_non_institution[[#This Row],[Other causes]]-weekly_deaths_location_cause_and_excess_deaths_home_non_institution[[#This Row],[Other causes five year average]],"")</f>
        <v>24</v>
      </c>
    </row>
    <row r="261" spans="1:22" x14ac:dyDescent="0.3">
      <c r="A261" s="20" t="s">
        <v>65</v>
      </c>
      <c r="B261" s="21">
        <v>41</v>
      </c>
      <c r="C261" s="22">
        <v>44480</v>
      </c>
      <c r="D261" s="84">
        <v>409</v>
      </c>
      <c r="E261" s="2">
        <v>275</v>
      </c>
      <c r="F261" s="2">
        <f>IFERROR(weekly_deaths_location_cause_and_excess_deaths_home_non_institution[[#This Row],[All causes]]-weekly_deaths_location_cause_and_excess_deaths_home_non_institution[[#This Row],[All causes five year average]],"")</f>
        <v>134</v>
      </c>
      <c r="G261" s="2">
        <v>126</v>
      </c>
      <c r="H261" s="2">
        <v>98</v>
      </c>
      <c r="I261" s="2">
        <f>IFERROR(weekly_deaths_location_cause_and_excess_deaths_home_non_institution[[#This Row],[Cancer deaths]]-weekly_deaths_location_cause_and_excess_deaths_home_non_institution[[#This Row],[Cancer five year average]],"")</f>
        <v>28</v>
      </c>
      <c r="J261" s="2">
        <v>28</v>
      </c>
      <c r="K261" s="2">
        <v>9</v>
      </c>
      <c r="L261" s="2">
        <f>IFERROR(weekly_deaths_location_cause_and_excess_deaths_home_non_institution[[#This Row],[Dementia / Alzhemier''s deaths]]-weekly_deaths_location_cause_and_excess_deaths_home_non_institution[[#This Row],[Dementia / Alzheimer''s five year average]],"")</f>
        <v>19</v>
      </c>
      <c r="M261" s="31">
        <v>126</v>
      </c>
      <c r="N261" s="31">
        <v>98</v>
      </c>
      <c r="O261" s="31">
        <f>IFERROR(weekly_deaths_location_cause_and_excess_deaths_home_non_institution[[#This Row],[Circulatory deaths]]-weekly_deaths_location_cause_and_excess_deaths_home_non_institution[[#This Row],[Circulatory five year average]],"")</f>
        <v>28</v>
      </c>
      <c r="P261" s="72">
        <v>18</v>
      </c>
      <c r="Q261" s="72">
        <v>17</v>
      </c>
      <c r="R261" s="72">
        <f>IFERROR(weekly_deaths_location_cause_and_excess_deaths_home_non_institution[[#This Row],[Respiratory deaths]]-weekly_deaths_location_cause_and_excess_deaths_home_non_institution[[#This Row],[Respiratory five year average]],"")</f>
        <v>1</v>
      </c>
      <c r="S261" s="72">
        <v>8</v>
      </c>
      <c r="T261" s="78">
        <v>103</v>
      </c>
      <c r="U261" s="78">
        <v>68</v>
      </c>
      <c r="V261" s="72">
        <f>IFERROR(weekly_deaths_location_cause_and_excess_deaths_home_non_institution[[#This Row],[Other causes]]-weekly_deaths_location_cause_and_excess_deaths_home_non_institution[[#This Row],[Other causes five year average]],"")</f>
        <v>35</v>
      </c>
    </row>
    <row r="262" spans="1:22" x14ac:dyDescent="0.3">
      <c r="A262" s="20" t="s">
        <v>65</v>
      </c>
      <c r="B262" s="21">
        <v>42</v>
      </c>
      <c r="C262" s="22">
        <v>44487</v>
      </c>
      <c r="D262" s="84">
        <v>396</v>
      </c>
      <c r="E262" s="2">
        <v>292</v>
      </c>
      <c r="F262" s="2">
        <f>IFERROR(weekly_deaths_location_cause_and_excess_deaths_home_non_institution[[#This Row],[All causes]]-weekly_deaths_location_cause_and_excess_deaths_home_non_institution[[#This Row],[All causes five year average]],"")</f>
        <v>104</v>
      </c>
      <c r="G262" s="2">
        <v>135</v>
      </c>
      <c r="H262" s="2">
        <v>97</v>
      </c>
      <c r="I262" s="2">
        <f>IFERROR(weekly_deaths_location_cause_and_excess_deaths_home_non_institution[[#This Row],[Cancer deaths]]-weekly_deaths_location_cause_and_excess_deaths_home_non_institution[[#This Row],[Cancer five year average]],"")</f>
        <v>38</v>
      </c>
      <c r="J262" s="2">
        <v>18</v>
      </c>
      <c r="K262" s="2">
        <v>10</v>
      </c>
      <c r="L262" s="2">
        <f>IFERROR(weekly_deaths_location_cause_and_excess_deaths_home_non_institution[[#This Row],[Dementia / Alzhemier''s deaths]]-weekly_deaths_location_cause_and_excess_deaths_home_non_institution[[#This Row],[Dementia / Alzheimer''s five year average]],"")</f>
        <v>8</v>
      </c>
      <c r="M262" s="31">
        <v>100</v>
      </c>
      <c r="N262" s="31">
        <v>97</v>
      </c>
      <c r="O262" s="31">
        <f>IFERROR(weekly_deaths_location_cause_and_excess_deaths_home_non_institution[[#This Row],[Circulatory deaths]]-weekly_deaths_location_cause_and_excess_deaths_home_non_institution[[#This Row],[Circulatory five year average]],"")</f>
        <v>3</v>
      </c>
      <c r="P262" s="72">
        <v>27</v>
      </c>
      <c r="Q262" s="72">
        <v>24</v>
      </c>
      <c r="R262" s="72">
        <f>IFERROR(weekly_deaths_location_cause_and_excess_deaths_home_non_institution[[#This Row],[Respiratory deaths]]-weekly_deaths_location_cause_and_excess_deaths_home_non_institution[[#This Row],[Respiratory five year average]],"")</f>
        <v>3</v>
      </c>
      <c r="S262" s="72">
        <v>6</v>
      </c>
      <c r="T262" s="78">
        <v>110</v>
      </c>
      <c r="U262" s="78">
        <v>70</v>
      </c>
      <c r="V262" s="72">
        <f>IFERROR(weekly_deaths_location_cause_and_excess_deaths_home_non_institution[[#This Row],[Other causes]]-weekly_deaths_location_cause_and_excess_deaths_home_non_institution[[#This Row],[Other causes five year average]],"")</f>
        <v>40</v>
      </c>
    </row>
    <row r="263" spans="1:22" x14ac:dyDescent="0.3">
      <c r="A263" s="20" t="s">
        <v>65</v>
      </c>
      <c r="B263" s="21">
        <v>43</v>
      </c>
      <c r="C263" s="22">
        <v>44494</v>
      </c>
      <c r="D263" s="84">
        <v>423</v>
      </c>
      <c r="E263" s="2">
        <v>283</v>
      </c>
      <c r="F263" s="2">
        <f>IFERROR(weekly_deaths_location_cause_and_excess_deaths_home_non_institution[[#This Row],[All causes]]-weekly_deaths_location_cause_and_excess_deaths_home_non_institution[[#This Row],[All causes five year average]],"")</f>
        <v>140</v>
      </c>
      <c r="G263" s="2">
        <v>124</v>
      </c>
      <c r="H263" s="2">
        <v>91</v>
      </c>
      <c r="I263" s="2">
        <f>IFERROR(weekly_deaths_location_cause_and_excess_deaths_home_non_institution[[#This Row],[Cancer deaths]]-weekly_deaths_location_cause_and_excess_deaths_home_non_institution[[#This Row],[Cancer five year average]],"")</f>
        <v>33</v>
      </c>
      <c r="J263" s="2">
        <v>26</v>
      </c>
      <c r="K263" s="2">
        <v>7</v>
      </c>
      <c r="L263" s="2">
        <f>IFERROR(weekly_deaths_location_cause_and_excess_deaths_home_non_institution[[#This Row],[Dementia / Alzhemier''s deaths]]-weekly_deaths_location_cause_and_excess_deaths_home_non_institution[[#This Row],[Dementia / Alzheimer''s five year average]],"")</f>
        <v>19</v>
      </c>
      <c r="M263" s="31">
        <v>141</v>
      </c>
      <c r="N263" s="31">
        <v>91</v>
      </c>
      <c r="O263" s="31">
        <f>IFERROR(weekly_deaths_location_cause_and_excess_deaths_home_non_institution[[#This Row],[Circulatory deaths]]-weekly_deaths_location_cause_and_excess_deaths_home_non_institution[[#This Row],[Circulatory five year average]],"")</f>
        <v>50</v>
      </c>
      <c r="P263" s="72">
        <v>32</v>
      </c>
      <c r="Q263" s="72">
        <v>26</v>
      </c>
      <c r="R263" s="72">
        <f>IFERROR(weekly_deaths_location_cause_and_excess_deaths_home_non_institution[[#This Row],[Respiratory deaths]]-weekly_deaths_location_cause_and_excess_deaths_home_non_institution[[#This Row],[Respiratory five year average]],"")</f>
        <v>6</v>
      </c>
      <c r="S263" s="72">
        <v>6</v>
      </c>
      <c r="T263" s="78">
        <v>94</v>
      </c>
      <c r="U263" s="78">
        <v>73</v>
      </c>
      <c r="V263" s="72">
        <f>IFERROR(weekly_deaths_location_cause_and_excess_deaths_home_non_institution[[#This Row],[Other causes]]-weekly_deaths_location_cause_and_excess_deaths_home_non_institution[[#This Row],[Other causes five year average]],"")</f>
        <v>21</v>
      </c>
    </row>
    <row r="264" spans="1:22" x14ac:dyDescent="0.3">
      <c r="A264" s="20" t="s">
        <v>65</v>
      </c>
      <c r="B264" s="21">
        <v>44</v>
      </c>
      <c r="C264" s="22">
        <v>44501</v>
      </c>
      <c r="D264" s="84">
        <v>404</v>
      </c>
      <c r="E264" s="2">
        <v>296</v>
      </c>
      <c r="F264" s="2">
        <f>IFERROR(weekly_deaths_location_cause_and_excess_deaths_home_non_institution[[#This Row],[All causes]]-weekly_deaths_location_cause_and_excess_deaths_home_non_institution[[#This Row],[All causes five year average]],"")</f>
        <v>108</v>
      </c>
      <c r="G264" s="2">
        <v>136</v>
      </c>
      <c r="H264" s="2">
        <v>100</v>
      </c>
      <c r="I264" s="2">
        <f>IFERROR(weekly_deaths_location_cause_and_excess_deaths_home_non_institution[[#This Row],[Cancer deaths]]-weekly_deaths_location_cause_and_excess_deaths_home_non_institution[[#This Row],[Cancer five year average]],"")</f>
        <v>36</v>
      </c>
      <c r="J264" s="2">
        <v>18</v>
      </c>
      <c r="K264" s="2">
        <v>11</v>
      </c>
      <c r="L264" s="2">
        <f>IFERROR(weekly_deaths_location_cause_and_excess_deaths_home_non_institution[[#This Row],[Dementia / Alzhemier''s deaths]]-weekly_deaths_location_cause_and_excess_deaths_home_non_institution[[#This Row],[Dementia / Alzheimer''s five year average]],"")</f>
        <v>7</v>
      </c>
      <c r="M264" s="31">
        <v>120</v>
      </c>
      <c r="N264" s="31">
        <v>100</v>
      </c>
      <c r="O264" s="31">
        <f>IFERROR(weekly_deaths_location_cause_and_excess_deaths_home_non_institution[[#This Row],[Circulatory deaths]]-weekly_deaths_location_cause_and_excess_deaths_home_non_institution[[#This Row],[Circulatory five year average]],"")</f>
        <v>20</v>
      </c>
      <c r="P264" s="72">
        <v>30</v>
      </c>
      <c r="Q264" s="72">
        <v>24</v>
      </c>
      <c r="R264" s="72">
        <f>IFERROR(weekly_deaths_location_cause_and_excess_deaths_home_non_institution[[#This Row],[Respiratory deaths]]-weekly_deaths_location_cause_and_excess_deaths_home_non_institution[[#This Row],[Respiratory five year average]],"")</f>
        <v>6</v>
      </c>
      <c r="S264" s="72">
        <v>12</v>
      </c>
      <c r="T264" s="78">
        <v>88</v>
      </c>
      <c r="U264" s="78">
        <v>74</v>
      </c>
      <c r="V264" s="72">
        <f>IFERROR(weekly_deaths_location_cause_and_excess_deaths_home_non_institution[[#This Row],[Other causes]]-weekly_deaths_location_cause_and_excess_deaths_home_non_institution[[#This Row],[Other causes five year average]],"")</f>
        <v>14</v>
      </c>
    </row>
    <row r="265" spans="1:22" x14ac:dyDescent="0.3">
      <c r="A265" s="20" t="s">
        <v>65</v>
      </c>
      <c r="B265" s="21">
        <v>45</v>
      </c>
      <c r="C265" s="22">
        <v>44508</v>
      </c>
      <c r="D265" s="84">
        <v>408</v>
      </c>
      <c r="E265" s="2">
        <v>296</v>
      </c>
      <c r="F265" s="2">
        <f>IFERROR(weekly_deaths_location_cause_and_excess_deaths_home_non_institution[[#This Row],[All causes]]-weekly_deaths_location_cause_and_excess_deaths_home_non_institution[[#This Row],[All causes five year average]],"")</f>
        <v>112</v>
      </c>
      <c r="G265" s="2">
        <v>148</v>
      </c>
      <c r="H265" s="2">
        <v>98</v>
      </c>
      <c r="I265" s="2">
        <f>IFERROR(weekly_deaths_location_cause_and_excess_deaths_home_non_institution[[#This Row],[Cancer deaths]]-weekly_deaths_location_cause_and_excess_deaths_home_non_institution[[#This Row],[Cancer five year average]],"")</f>
        <v>50</v>
      </c>
      <c r="J265" s="2">
        <v>24</v>
      </c>
      <c r="K265" s="2">
        <v>12</v>
      </c>
      <c r="L265" s="2">
        <f>IFERROR(weekly_deaths_location_cause_and_excess_deaths_home_non_institution[[#This Row],[Dementia / Alzhemier''s deaths]]-weekly_deaths_location_cause_and_excess_deaths_home_non_institution[[#This Row],[Dementia / Alzheimer''s five year average]],"")</f>
        <v>12</v>
      </c>
      <c r="M265" s="31">
        <v>112</v>
      </c>
      <c r="N265" s="31">
        <v>98</v>
      </c>
      <c r="O265" s="31">
        <f>IFERROR(weekly_deaths_location_cause_and_excess_deaths_home_non_institution[[#This Row],[Circulatory deaths]]-weekly_deaths_location_cause_and_excess_deaths_home_non_institution[[#This Row],[Circulatory five year average]],"")</f>
        <v>14</v>
      </c>
      <c r="P265" s="72">
        <v>28</v>
      </c>
      <c r="Q265" s="72">
        <v>24</v>
      </c>
      <c r="R265" s="72">
        <f>IFERROR(weekly_deaths_location_cause_and_excess_deaths_home_non_institution[[#This Row],[Respiratory deaths]]-weekly_deaths_location_cause_and_excess_deaths_home_non_institution[[#This Row],[Respiratory five year average]],"")</f>
        <v>4</v>
      </c>
      <c r="S265" s="72">
        <v>7</v>
      </c>
      <c r="T265" s="78">
        <v>89</v>
      </c>
      <c r="U265" s="78">
        <v>74</v>
      </c>
      <c r="V265" s="72">
        <f>IFERROR(weekly_deaths_location_cause_and_excess_deaths_home_non_institution[[#This Row],[Other causes]]-weekly_deaths_location_cause_and_excess_deaths_home_non_institution[[#This Row],[Other causes five year average]],"")</f>
        <v>15</v>
      </c>
    </row>
    <row r="266" spans="1:22" x14ac:dyDescent="0.3">
      <c r="A266" s="20" t="s">
        <v>65</v>
      </c>
      <c r="B266" s="21">
        <v>46</v>
      </c>
      <c r="C266" s="22">
        <v>44515</v>
      </c>
      <c r="D266" s="84">
        <v>408</v>
      </c>
      <c r="E266" s="2">
        <v>294</v>
      </c>
      <c r="F266" s="2">
        <f>IFERROR(weekly_deaths_location_cause_and_excess_deaths_home_non_institution[[#This Row],[All causes]]-weekly_deaths_location_cause_and_excess_deaths_home_non_institution[[#This Row],[All causes five year average]],"")</f>
        <v>114</v>
      </c>
      <c r="G266" s="2">
        <v>127</v>
      </c>
      <c r="H266" s="2">
        <v>94</v>
      </c>
      <c r="I266" s="2">
        <f>IFERROR(weekly_deaths_location_cause_and_excess_deaths_home_non_institution[[#This Row],[Cancer deaths]]-weekly_deaths_location_cause_and_excess_deaths_home_non_institution[[#This Row],[Cancer five year average]],"")</f>
        <v>33</v>
      </c>
      <c r="J266" s="2">
        <v>15</v>
      </c>
      <c r="K266" s="2">
        <v>9</v>
      </c>
      <c r="L266" s="2">
        <f>IFERROR(weekly_deaths_location_cause_and_excess_deaths_home_non_institution[[#This Row],[Dementia / Alzhemier''s deaths]]-weekly_deaths_location_cause_and_excess_deaths_home_non_institution[[#This Row],[Dementia / Alzheimer''s five year average]],"")</f>
        <v>6</v>
      </c>
      <c r="M266" s="31">
        <v>125</v>
      </c>
      <c r="N266" s="31">
        <v>94</v>
      </c>
      <c r="O266" s="31">
        <f>IFERROR(weekly_deaths_location_cause_and_excess_deaths_home_non_institution[[#This Row],[Circulatory deaths]]-weekly_deaths_location_cause_and_excess_deaths_home_non_institution[[#This Row],[Circulatory five year average]],"")</f>
        <v>31</v>
      </c>
      <c r="P266" s="72">
        <v>37</v>
      </c>
      <c r="Q266" s="72">
        <v>23</v>
      </c>
      <c r="R266" s="72">
        <f>IFERROR(weekly_deaths_location_cause_and_excess_deaths_home_non_institution[[#This Row],[Respiratory deaths]]-weekly_deaths_location_cause_and_excess_deaths_home_non_institution[[#This Row],[Respiratory five year average]],"")</f>
        <v>14</v>
      </c>
      <c r="S266" s="72">
        <v>9</v>
      </c>
      <c r="T266" s="78">
        <v>95</v>
      </c>
      <c r="U266" s="78">
        <v>76</v>
      </c>
      <c r="V266" s="72">
        <f>IFERROR(weekly_deaths_location_cause_and_excess_deaths_home_non_institution[[#This Row],[Other causes]]-weekly_deaths_location_cause_and_excess_deaths_home_non_institution[[#This Row],[Other causes five year average]],"")</f>
        <v>19</v>
      </c>
    </row>
    <row r="267" spans="1:22" x14ac:dyDescent="0.3">
      <c r="A267" s="20" t="s">
        <v>65</v>
      </c>
      <c r="B267" s="21">
        <v>47</v>
      </c>
      <c r="C267" s="22">
        <v>44522</v>
      </c>
      <c r="D267" s="84">
        <v>379</v>
      </c>
      <c r="E267" s="2">
        <v>308</v>
      </c>
      <c r="F267" s="2">
        <f>IFERROR(weekly_deaths_location_cause_and_excess_deaths_home_non_institution[[#This Row],[All causes]]-weekly_deaths_location_cause_and_excess_deaths_home_non_institution[[#This Row],[All causes five year average]],"")</f>
        <v>71</v>
      </c>
      <c r="G267" s="2">
        <v>121</v>
      </c>
      <c r="H267" s="2">
        <v>97</v>
      </c>
      <c r="I267" s="2">
        <f>IFERROR(weekly_deaths_location_cause_and_excess_deaths_home_non_institution[[#This Row],[Cancer deaths]]-weekly_deaths_location_cause_and_excess_deaths_home_non_institution[[#This Row],[Cancer five year average]],"")</f>
        <v>24</v>
      </c>
      <c r="J267" s="2">
        <v>13</v>
      </c>
      <c r="K267" s="2">
        <v>9</v>
      </c>
      <c r="L267" s="2">
        <f>IFERROR(weekly_deaths_location_cause_and_excess_deaths_home_non_institution[[#This Row],[Dementia / Alzhemier''s deaths]]-weekly_deaths_location_cause_and_excess_deaths_home_non_institution[[#This Row],[Dementia / Alzheimer''s five year average]],"")</f>
        <v>4</v>
      </c>
      <c r="M267" s="31">
        <v>106</v>
      </c>
      <c r="N267" s="31">
        <v>97</v>
      </c>
      <c r="O267" s="31">
        <f>IFERROR(weekly_deaths_location_cause_and_excess_deaths_home_non_institution[[#This Row],[Circulatory deaths]]-weekly_deaths_location_cause_and_excess_deaths_home_non_institution[[#This Row],[Circulatory five year average]],"")</f>
        <v>9</v>
      </c>
      <c r="P267" s="72">
        <v>32</v>
      </c>
      <c r="Q267" s="72">
        <v>28</v>
      </c>
      <c r="R267" s="72">
        <f>IFERROR(weekly_deaths_location_cause_and_excess_deaths_home_non_institution[[#This Row],[Respiratory deaths]]-weekly_deaths_location_cause_and_excess_deaths_home_non_institution[[#This Row],[Respiratory five year average]],"")</f>
        <v>4</v>
      </c>
      <c r="S267" s="72">
        <v>5</v>
      </c>
      <c r="T267" s="78">
        <v>102</v>
      </c>
      <c r="U267" s="78">
        <v>80</v>
      </c>
      <c r="V267" s="72">
        <f>IFERROR(weekly_deaths_location_cause_and_excess_deaths_home_non_institution[[#This Row],[Other causes]]-weekly_deaths_location_cause_and_excess_deaths_home_non_institution[[#This Row],[Other causes five year average]],"")</f>
        <v>22</v>
      </c>
    </row>
    <row r="268" spans="1:22" x14ac:dyDescent="0.3">
      <c r="A268" s="20" t="s">
        <v>65</v>
      </c>
      <c r="B268" s="21">
        <v>48</v>
      </c>
      <c r="C268" s="22">
        <v>44529</v>
      </c>
      <c r="D268" s="84">
        <v>437</v>
      </c>
      <c r="E268" s="2">
        <v>311</v>
      </c>
      <c r="F268" s="2">
        <f>IFERROR(weekly_deaths_location_cause_and_excess_deaths_home_non_institution[[#This Row],[All causes]]-weekly_deaths_location_cause_and_excess_deaths_home_non_institution[[#This Row],[All causes five year average]],"")</f>
        <v>126</v>
      </c>
      <c r="G268" s="2">
        <v>139</v>
      </c>
      <c r="H268" s="2">
        <v>96</v>
      </c>
      <c r="I268" s="2">
        <f>IFERROR(weekly_deaths_location_cause_and_excess_deaths_home_non_institution[[#This Row],[Cancer deaths]]-weekly_deaths_location_cause_and_excess_deaths_home_non_institution[[#This Row],[Cancer five year average]],"")</f>
        <v>43</v>
      </c>
      <c r="J268" s="2">
        <v>14</v>
      </c>
      <c r="K268" s="2">
        <v>10</v>
      </c>
      <c r="L268" s="2">
        <f>IFERROR(weekly_deaths_location_cause_and_excess_deaths_home_non_institution[[#This Row],[Dementia / Alzhemier''s deaths]]-weekly_deaths_location_cause_and_excess_deaths_home_non_institution[[#This Row],[Dementia / Alzheimer''s five year average]],"")</f>
        <v>4</v>
      </c>
      <c r="M268" s="31">
        <v>150</v>
      </c>
      <c r="N268" s="31">
        <v>96</v>
      </c>
      <c r="O268" s="31">
        <f>IFERROR(weekly_deaths_location_cause_and_excess_deaths_home_non_institution[[#This Row],[Circulatory deaths]]-weekly_deaths_location_cause_and_excess_deaths_home_non_institution[[#This Row],[Circulatory five year average]],"")</f>
        <v>54</v>
      </c>
      <c r="P268" s="72">
        <v>40</v>
      </c>
      <c r="Q268" s="72">
        <v>25</v>
      </c>
      <c r="R268" s="72">
        <f>IFERROR(weekly_deaths_location_cause_and_excess_deaths_home_non_institution[[#This Row],[Respiratory deaths]]-weekly_deaths_location_cause_and_excess_deaths_home_non_institution[[#This Row],[Respiratory five year average]],"")</f>
        <v>15</v>
      </c>
      <c r="S268" s="72">
        <v>6</v>
      </c>
      <c r="T268" s="78">
        <v>88</v>
      </c>
      <c r="U268" s="78">
        <v>75</v>
      </c>
      <c r="V268" s="72">
        <f>IFERROR(weekly_deaths_location_cause_and_excess_deaths_home_non_institution[[#This Row],[Other causes]]-weekly_deaths_location_cause_and_excess_deaths_home_non_institution[[#This Row],[Other causes five year average]],"")</f>
        <v>13</v>
      </c>
    </row>
    <row r="269" spans="1:22" x14ac:dyDescent="0.3">
      <c r="A269" s="20" t="s">
        <v>65</v>
      </c>
      <c r="B269" s="21">
        <v>49</v>
      </c>
      <c r="C269" s="22">
        <v>44536</v>
      </c>
      <c r="D269" s="84">
        <v>428</v>
      </c>
      <c r="E269" s="2">
        <v>311</v>
      </c>
      <c r="F269" s="2">
        <f>IFERROR(weekly_deaths_location_cause_and_excess_deaths_home_non_institution[[#This Row],[All causes]]-weekly_deaths_location_cause_and_excess_deaths_home_non_institution[[#This Row],[All causes five year average]],"")</f>
        <v>117</v>
      </c>
      <c r="G269" s="2">
        <v>124</v>
      </c>
      <c r="H269" s="2">
        <v>99</v>
      </c>
      <c r="I269" s="2">
        <f>IFERROR(weekly_deaths_location_cause_and_excess_deaths_home_non_institution[[#This Row],[Cancer deaths]]-weekly_deaths_location_cause_and_excess_deaths_home_non_institution[[#This Row],[Cancer five year average]],"")</f>
        <v>25</v>
      </c>
      <c r="J269" s="2">
        <v>25</v>
      </c>
      <c r="K269" s="2">
        <v>12</v>
      </c>
      <c r="L269" s="2">
        <f>IFERROR(weekly_deaths_location_cause_and_excess_deaths_home_non_institution[[#This Row],[Dementia / Alzhemier''s deaths]]-weekly_deaths_location_cause_and_excess_deaths_home_non_institution[[#This Row],[Dementia / Alzheimer''s five year average]],"")</f>
        <v>13</v>
      </c>
      <c r="M269" s="31">
        <v>137</v>
      </c>
      <c r="N269" s="31">
        <v>99</v>
      </c>
      <c r="O269" s="31">
        <f>IFERROR(weekly_deaths_location_cause_and_excess_deaths_home_non_institution[[#This Row],[Circulatory deaths]]-weekly_deaths_location_cause_and_excess_deaths_home_non_institution[[#This Row],[Circulatory five year average]],"")</f>
        <v>38</v>
      </c>
      <c r="P269" s="72">
        <v>38</v>
      </c>
      <c r="Q269" s="72">
        <v>28</v>
      </c>
      <c r="R269" s="72">
        <f>IFERROR(weekly_deaths_location_cause_and_excess_deaths_home_non_institution[[#This Row],[Respiratory deaths]]-weekly_deaths_location_cause_and_excess_deaths_home_non_institution[[#This Row],[Respiratory five year average]],"")</f>
        <v>10</v>
      </c>
      <c r="S269" s="72">
        <v>5</v>
      </c>
      <c r="T269" s="78">
        <v>99</v>
      </c>
      <c r="U269" s="78">
        <v>77</v>
      </c>
      <c r="V269" s="72">
        <f>IFERROR(weekly_deaths_location_cause_and_excess_deaths_home_non_institution[[#This Row],[Other causes]]-weekly_deaths_location_cause_and_excess_deaths_home_non_institution[[#This Row],[Other causes five year average]],"")</f>
        <v>22</v>
      </c>
    </row>
    <row r="270" spans="1:22" x14ac:dyDescent="0.3">
      <c r="A270" s="20" t="s">
        <v>65</v>
      </c>
      <c r="B270" s="21">
        <v>50</v>
      </c>
      <c r="C270" s="22">
        <v>44543</v>
      </c>
      <c r="D270" s="84">
        <v>430</v>
      </c>
      <c r="E270" s="2">
        <v>320</v>
      </c>
      <c r="F270" s="2">
        <f>IFERROR(weekly_deaths_location_cause_and_excess_deaths_home_non_institution[[#This Row],[All causes]]-weekly_deaths_location_cause_and_excess_deaths_home_non_institution[[#This Row],[All causes five year average]],"")</f>
        <v>110</v>
      </c>
      <c r="G270" s="2">
        <v>119</v>
      </c>
      <c r="H270" s="2">
        <v>96</v>
      </c>
      <c r="I270" s="2">
        <f>IFERROR(weekly_deaths_location_cause_and_excess_deaths_home_non_institution[[#This Row],[Cancer deaths]]-weekly_deaths_location_cause_and_excess_deaths_home_non_institution[[#This Row],[Cancer five year average]],"")</f>
        <v>23</v>
      </c>
      <c r="J270" s="2">
        <v>16</v>
      </c>
      <c r="K270" s="2">
        <v>8</v>
      </c>
      <c r="L270" s="2">
        <f>IFERROR(weekly_deaths_location_cause_and_excess_deaths_home_non_institution[[#This Row],[Dementia / Alzhemier''s deaths]]-weekly_deaths_location_cause_and_excess_deaths_home_non_institution[[#This Row],[Dementia / Alzheimer''s five year average]],"")</f>
        <v>8</v>
      </c>
      <c r="M270" s="31">
        <v>138</v>
      </c>
      <c r="N270" s="31">
        <v>96</v>
      </c>
      <c r="O270" s="31">
        <f>IFERROR(weekly_deaths_location_cause_and_excess_deaths_home_non_institution[[#This Row],[Circulatory deaths]]-weekly_deaths_location_cause_and_excess_deaths_home_non_institution[[#This Row],[Circulatory five year average]],"")</f>
        <v>42</v>
      </c>
      <c r="P270" s="72">
        <v>27</v>
      </c>
      <c r="Q270" s="72">
        <v>34</v>
      </c>
      <c r="R270" s="72">
        <f>IFERROR(weekly_deaths_location_cause_and_excess_deaths_home_non_institution[[#This Row],[Respiratory deaths]]-weekly_deaths_location_cause_and_excess_deaths_home_non_institution[[#This Row],[Respiratory five year average]],"")</f>
        <v>-7</v>
      </c>
      <c r="S270" s="72">
        <v>10</v>
      </c>
      <c r="T270" s="78">
        <v>120</v>
      </c>
      <c r="U270" s="78">
        <v>78</v>
      </c>
      <c r="V270" s="72">
        <f>IFERROR(weekly_deaths_location_cause_and_excess_deaths_home_non_institution[[#This Row],[Other causes]]-weekly_deaths_location_cause_and_excess_deaths_home_non_institution[[#This Row],[Other causes five year average]],"")</f>
        <v>42</v>
      </c>
    </row>
    <row r="271" spans="1:22" x14ac:dyDescent="0.3">
      <c r="A271" s="20" t="s">
        <v>65</v>
      </c>
      <c r="B271" s="21">
        <v>51</v>
      </c>
      <c r="C271" s="22">
        <v>44550</v>
      </c>
      <c r="D271" s="84">
        <v>410</v>
      </c>
      <c r="E271" s="2">
        <v>341</v>
      </c>
      <c r="F271" s="2">
        <f>IFERROR(weekly_deaths_location_cause_and_excess_deaths_home_non_institution[[#This Row],[All causes]]-weekly_deaths_location_cause_and_excess_deaths_home_non_institution[[#This Row],[All causes five year average]],"")</f>
        <v>69</v>
      </c>
      <c r="G271" s="2">
        <v>139</v>
      </c>
      <c r="H271" s="2">
        <v>101</v>
      </c>
      <c r="I271" s="2">
        <f>IFERROR(weekly_deaths_location_cause_and_excess_deaths_home_non_institution[[#This Row],[Cancer deaths]]-weekly_deaths_location_cause_and_excess_deaths_home_non_institution[[#This Row],[Cancer five year average]],"")</f>
        <v>38</v>
      </c>
      <c r="J271" s="2">
        <v>22</v>
      </c>
      <c r="K271" s="2">
        <v>14</v>
      </c>
      <c r="L271" s="2">
        <f>IFERROR(weekly_deaths_location_cause_and_excess_deaths_home_non_institution[[#This Row],[Dementia / Alzhemier''s deaths]]-weekly_deaths_location_cause_and_excess_deaths_home_non_institution[[#This Row],[Dementia / Alzheimer''s five year average]],"")</f>
        <v>8</v>
      </c>
      <c r="M271" s="31">
        <v>122</v>
      </c>
      <c r="N271" s="31">
        <v>101</v>
      </c>
      <c r="O271" s="31">
        <f>IFERROR(weekly_deaths_location_cause_and_excess_deaths_home_non_institution[[#This Row],[Circulatory deaths]]-weekly_deaths_location_cause_and_excess_deaths_home_non_institution[[#This Row],[Circulatory five year average]],"")</f>
        <v>21</v>
      </c>
      <c r="P271" s="72">
        <v>35</v>
      </c>
      <c r="Q271" s="72">
        <v>30</v>
      </c>
      <c r="R271" s="72">
        <f>IFERROR(weekly_deaths_location_cause_and_excess_deaths_home_non_institution[[#This Row],[Respiratory deaths]]-weekly_deaths_location_cause_and_excess_deaths_home_non_institution[[#This Row],[Respiratory five year average]],"")</f>
        <v>5</v>
      </c>
      <c r="S271" s="72">
        <v>3</v>
      </c>
      <c r="T271" s="78">
        <v>89</v>
      </c>
      <c r="U271" s="78">
        <v>79</v>
      </c>
      <c r="V271" s="72">
        <f>IFERROR(weekly_deaths_location_cause_and_excess_deaths_home_non_institution[[#This Row],[Other causes]]-weekly_deaths_location_cause_and_excess_deaths_home_non_institution[[#This Row],[Other causes five year average]],"")</f>
        <v>10</v>
      </c>
    </row>
    <row r="272" spans="1:22" x14ac:dyDescent="0.3">
      <c r="A272" s="20" t="s">
        <v>65</v>
      </c>
      <c r="B272" s="21">
        <v>52</v>
      </c>
      <c r="C272" s="22">
        <v>44557</v>
      </c>
      <c r="D272" s="84">
        <v>317</v>
      </c>
      <c r="E272" s="2">
        <v>250</v>
      </c>
      <c r="F272" s="2">
        <f>IFERROR(weekly_deaths_location_cause_and_excess_deaths_home_non_institution[[#This Row],[All causes]]-weekly_deaths_location_cause_and_excess_deaths_home_non_institution[[#This Row],[All causes five year average]],"")</f>
        <v>67</v>
      </c>
      <c r="G272" s="2">
        <v>103</v>
      </c>
      <c r="H272" s="2">
        <v>78</v>
      </c>
      <c r="I272" s="2">
        <f>IFERROR(weekly_deaths_location_cause_and_excess_deaths_home_non_institution[[#This Row],[Cancer deaths]]-weekly_deaths_location_cause_and_excess_deaths_home_non_institution[[#This Row],[Cancer five year average]],"")</f>
        <v>25</v>
      </c>
      <c r="J272" s="2">
        <v>18</v>
      </c>
      <c r="K272" s="2">
        <v>15</v>
      </c>
      <c r="L272" s="2">
        <f>IFERROR(weekly_deaths_location_cause_and_excess_deaths_home_non_institution[[#This Row],[Dementia / Alzhemier''s deaths]]-weekly_deaths_location_cause_and_excess_deaths_home_non_institution[[#This Row],[Dementia / Alzheimer''s five year average]],"")</f>
        <v>3</v>
      </c>
      <c r="M272" s="31">
        <v>93</v>
      </c>
      <c r="N272" s="31">
        <v>78</v>
      </c>
      <c r="O272" s="31">
        <f>IFERROR(weekly_deaths_location_cause_and_excess_deaths_home_non_institution[[#This Row],[Circulatory deaths]]-weekly_deaths_location_cause_and_excess_deaths_home_non_institution[[#This Row],[Circulatory five year average]],"")</f>
        <v>15</v>
      </c>
      <c r="P272" s="72">
        <v>31</v>
      </c>
      <c r="Q272" s="72">
        <v>28</v>
      </c>
      <c r="R272" s="72">
        <f>IFERROR(weekly_deaths_location_cause_and_excess_deaths_home_non_institution[[#This Row],[Respiratory deaths]]-weekly_deaths_location_cause_and_excess_deaths_home_non_institution[[#This Row],[Respiratory five year average]],"")</f>
        <v>3</v>
      </c>
      <c r="S272" s="72">
        <v>6</v>
      </c>
      <c r="T272" s="78">
        <v>66</v>
      </c>
      <c r="U272" s="78">
        <v>47</v>
      </c>
      <c r="V272" s="72">
        <f>IFERROR(weekly_deaths_location_cause_and_excess_deaths_home_non_institution[[#This Row],[Other causes]]-weekly_deaths_location_cause_and_excess_deaths_home_non_institution[[#This Row],[Other causes five year average]],"")</f>
        <v>19</v>
      </c>
    </row>
    <row r="273" spans="1:22" x14ac:dyDescent="0.3">
      <c r="A273" s="16" t="s">
        <v>66</v>
      </c>
      <c r="B273" s="21">
        <v>1</v>
      </c>
      <c r="C273" s="22">
        <v>44564</v>
      </c>
      <c r="D273" s="86">
        <v>395</v>
      </c>
      <c r="E273" s="81">
        <v>366</v>
      </c>
      <c r="F273" s="81">
        <f>IFERROR(weekly_deaths_location_cause_and_excess_deaths_home_non_institution[[#This Row],[All causes]]-weekly_deaths_location_cause_and_excess_deaths_home_non_institution[[#This Row],[All causes five year average]],"")</f>
        <v>29</v>
      </c>
      <c r="G273" s="81">
        <v>147</v>
      </c>
      <c r="H273" s="81">
        <v>116</v>
      </c>
      <c r="I273" s="81">
        <f>IFERROR(weekly_deaths_location_cause_and_excess_deaths_home_non_institution[[#This Row],[Cancer deaths]]-weekly_deaths_location_cause_and_excess_deaths_home_non_institution[[#This Row],[Cancer five year average]],"")</f>
        <v>31</v>
      </c>
      <c r="J273" s="81">
        <v>16</v>
      </c>
      <c r="K273" s="81">
        <v>16</v>
      </c>
      <c r="L273" s="81">
        <f>IFERROR(weekly_deaths_location_cause_and_excess_deaths_home_non_institution[[#This Row],[Dementia / Alzhemier''s deaths]]-weekly_deaths_location_cause_and_excess_deaths_home_non_institution[[#This Row],[Dementia / Alzheimer''s five year average]],"")</f>
        <v>0</v>
      </c>
      <c r="M273" s="31">
        <v>111</v>
      </c>
      <c r="N273" s="31">
        <v>116</v>
      </c>
      <c r="O273" s="31">
        <f>IFERROR(weekly_deaths_location_cause_and_excess_deaths_home_non_institution[[#This Row],[Circulatory deaths]]-weekly_deaths_location_cause_and_excess_deaths_home_non_institution[[#This Row],[Circulatory five year average]],"")</f>
        <v>-5</v>
      </c>
      <c r="P273" s="31">
        <v>28</v>
      </c>
      <c r="Q273" s="31">
        <v>34</v>
      </c>
      <c r="R273" s="31">
        <f>IFERROR(weekly_deaths_location_cause_and_excess_deaths_home_non_institution[[#This Row],[Respiratory deaths]]-weekly_deaths_location_cause_and_excess_deaths_home_non_institution[[#This Row],[Respiratory five year average]],"")</f>
        <v>-6</v>
      </c>
      <c r="S273" s="31">
        <v>3</v>
      </c>
      <c r="T273" s="31">
        <v>90</v>
      </c>
      <c r="U273" s="81">
        <v>87</v>
      </c>
      <c r="V273" s="31">
        <f>IFERROR(weekly_deaths_location_cause_and_excess_deaths_home_non_institution[[#This Row],[Other causes]]-weekly_deaths_location_cause_and_excess_deaths_home_non_institution[[#This Row],[Other causes five year average]],"")</f>
        <v>3</v>
      </c>
    </row>
    <row r="274" spans="1:22" x14ac:dyDescent="0.3">
      <c r="A274" s="16" t="s">
        <v>66</v>
      </c>
      <c r="B274" s="21">
        <v>2</v>
      </c>
      <c r="C274" s="22">
        <v>44571</v>
      </c>
      <c r="D274" s="86">
        <v>503</v>
      </c>
      <c r="E274" s="81">
        <v>419</v>
      </c>
      <c r="F274" s="81">
        <f>IFERROR(weekly_deaths_location_cause_and_excess_deaths_home_non_institution[[#This Row],[All causes]]-weekly_deaths_location_cause_and_excess_deaths_home_non_institution[[#This Row],[All causes five year average]],"")</f>
        <v>84</v>
      </c>
      <c r="G274" s="81">
        <v>126</v>
      </c>
      <c r="H274" s="81">
        <v>105</v>
      </c>
      <c r="I274" s="81">
        <f>IFERROR(weekly_deaths_location_cause_and_excess_deaths_home_non_institution[[#This Row],[Cancer deaths]]-weekly_deaths_location_cause_and_excess_deaths_home_non_institution[[#This Row],[Cancer five year average]],"")</f>
        <v>21</v>
      </c>
      <c r="J274" s="81">
        <v>21</v>
      </c>
      <c r="K274" s="81">
        <v>15</v>
      </c>
      <c r="L274" s="81">
        <f>IFERROR(weekly_deaths_location_cause_and_excess_deaths_home_non_institution[[#This Row],[Dementia / Alzhemier''s deaths]]-weekly_deaths_location_cause_and_excess_deaths_home_non_institution[[#This Row],[Dementia / Alzheimer''s five year average]],"")</f>
        <v>6</v>
      </c>
      <c r="M274" s="31">
        <v>186</v>
      </c>
      <c r="N274" s="31">
        <v>105</v>
      </c>
      <c r="O274" s="31">
        <f>IFERROR(weekly_deaths_location_cause_and_excess_deaths_home_non_institution[[#This Row],[Circulatory deaths]]-weekly_deaths_location_cause_and_excess_deaths_home_non_institution[[#This Row],[Circulatory five year average]],"")</f>
        <v>81</v>
      </c>
      <c r="P274" s="31">
        <v>50</v>
      </c>
      <c r="Q274" s="31">
        <v>40</v>
      </c>
      <c r="R274" s="31">
        <f>IFERROR(weekly_deaths_location_cause_and_excess_deaths_home_non_institution[[#This Row],[Respiratory deaths]]-weekly_deaths_location_cause_and_excess_deaths_home_non_institution[[#This Row],[Respiratory five year average]],"")</f>
        <v>10</v>
      </c>
      <c r="S274" s="31">
        <v>3</v>
      </c>
      <c r="T274" s="31">
        <v>117</v>
      </c>
      <c r="U274" s="81">
        <v>106</v>
      </c>
      <c r="V274" s="31">
        <f>IFERROR(weekly_deaths_location_cause_and_excess_deaths_home_non_institution[[#This Row],[Other causes]]-weekly_deaths_location_cause_and_excess_deaths_home_non_institution[[#This Row],[Other causes five year average]],"")</f>
        <v>11</v>
      </c>
    </row>
    <row r="275" spans="1:22" x14ac:dyDescent="0.3">
      <c r="A275" s="16" t="s">
        <v>66</v>
      </c>
      <c r="B275" s="21">
        <v>3</v>
      </c>
      <c r="C275" s="22">
        <v>44578</v>
      </c>
      <c r="D275" s="86">
        <v>425</v>
      </c>
      <c r="E275" s="81">
        <v>363</v>
      </c>
      <c r="F275" s="81">
        <f>IFERROR(weekly_deaths_location_cause_and_excess_deaths_home_non_institution[[#This Row],[All causes]]-weekly_deaths_location_cause_and_excess_deaths_home_non_institution[[#This Row],[All causes five year average]],"")</f>
        <v>62</v>
      </c>
      <c r="G275" s="81">
        <v>106</v>
      </c>
      <c r="H275" s="81">
        <v>104</v>
      </c>
      <c r="I275" s="81">
        <f>IFERROR(weekly_deaths_location_cause_and_excess_deaths_home_non_institution[[#This Row],[Cancer deaths]]-weekly_deaths_location_cause_and_excess_deaths_home_non_institution[[#This Row],[Cancer five year average]],"")</f>
        <v>2</v>
      </c>
      <c r="J275" s="81">
        <v>28</v>
      </c>
      <c r="K275" s="81">
        <v>13</v>
      </c>
      <c r="L275" s="81">
        <f>IFERROR(weekly_deaths_location_cause_and_excess_deaths_home_non_institution[[#This Row],[Dementia / Alzhemier''s deaths]]-weekly_deaths_location_cause_and_excess_deaths_home_non_institution[[#This Row],[Dementia / Alzheimer''s five year average]],"")</f>
        <v>15</v>
      </c>
      <c r="M275" s="31">
        <v>132</v>
      </c>
      <c r="N275" s="31">
        <v>104</v>
      </c>
      <c r="O275" s="31">
        <f>IFERROR(weekly_deaths_location_cause_and_excess_deaths_home_non_institution[[#This Row],[Circulatory deaths]]-weekly_deaths_location_cause_and_excess_deaths_home_non_institution[[#This Row],[Circulatory five year average]],"")</f>
        <v>28</v>
      </c>
      <c r="P275" s="31">
        <v>31</v>
      </c>
      <c r="Q275" s="31">
        <v>33</v>
      </c>
      <c r="R275" s="31">
        <f>IFERROR(weekly_deaths_location_cause_and_excess_deaths_home_non_institution[[#This Row],[Respiratory deaths]]-weekly_deaths_location_cause_and_excess_deaths_home_non_institution[[#This Row],[Respiratory five year average]],"")</f>
        <v>-2</v>
      </c>
      <c r="S275" s="31">
        <v>3</v>
      </c>
      <c r="T275" s="31">
        <v>125</v>
      </c>
      <c r="U275" s="81">
        <v>88</v>
      </c>
      <c r="V275" s="31">
        <f>IFERROR(weekly_deaths_location_cause_and_excess_deaths_home_non_institution[[#This Row],[Other causes]]-weekly_deaths_location_cause_and_excess_deaths_home_non_institution[[#This Row],[Other causes five year average]],"")</f>
        <v>37</v>
      </c>
    </row>
    <row r="276" spans="1:22" x14ac:dyDescent="0.3">
      <c r="A276" s="16" t="s">
        <v>66</v>
      </c>
      <c r="B276" s="21">
        <v>4</v>
      </c>
      <c r="C276" s="22">
        <v>44585</v>
      </c>
      <c r="D276" s="86">
        <v>413</v>
      </c>
      <c r="E276" s="81">
        <v>376</v>
      </c>
      <c r="F276" s="81">
        <f>IFERROR(weekly_deaths_location_cause_and_excess_deaths_home_non_institution[[#This Row],[All causes]]-weekly_deaths_location_cause_and_excess_deaths_home_non_institution[[#This Row],[All causes five year average]],"")</f>
        <v>37</v>
      </c>
      <c r="G276" s="81">
        <v>128</v>
      </c>
      <c r="H276" s="81">
        <v>110</v>
      </c>
      <c r="I276" s="81">
        <f>IFERROR(weekly_deaths_location_cause_and_excess_deaths_home_non_institution[[#This Row],[Cancer deaths]]-weekly_deaths_location_cause_and_excess_deaths_home_non_institution[[#This Row],[Cancer five year average]],"")</f>
        <v>18</v>
      </c>
      <c r="J276" s="81">
        <v>9</v>
      </c>
      <c r="K276" s="81">
        <v>13</v>
      </c>
      <c r="L276" s="81">
        <f>IFERROR(weekly_deaths_location_cause_and_excess_deaths_home_non_institution[[#This Row],[Dementia / Alzhemier''s deaths]]-weekly_deaths_location_cause_and_excess_deaths_home_non_institution[[#This Row],[Dementia / Alzheimer''s five year average]],"")</f>
        <v>-4</v>
      </c>
      <c r="M276" s="31">
        <v>133</v>
      </c>
      <c r="N276" s="31">
        <v>110</v>
      </c>
      <c r="O276" s="31">
        <f>IFERROR(weekly_deaths_location_cause_and_excess_deaths_home_non_institution[[#This Row],[Circulatory deaths]]-weekly_deaths_location_cause_and_excess_deaths_home_non_institution[[#This Row],[Circulatory five year average]],"")</f>
        <v>23</v>
      </c>
      <c r="P276" s="31">
        <v>34</v>
      </c>
      <c r="Q276" s="31">
        <v>35</v>
      </c>
      <c r="R276" s="31">
        <f>IFERROR(weekly_deaths_location_cause_and_excess_deaths_home_non_institution[[#This Row],[Respiratory deaths]]-weekly_deaths_location_cause_and_excess_deaths_home_non_institution[[#This Row],[Respiratory five year average]],"")</f>
        <v>-1</v>
      </c>
      <c r="S276" s="31">
        <v>6</v>
      </c>
      <c r="T276" s="31">
        <v>103</v>
      </c>
      <c r="U276" s="81">
        <v>95</v>
      </c>
      <c r="V276" s="31">
        <f>IFERROR(weekly_deaths_location_cause_and_excess_deaths_home_non_institution[[#This Row],[Other causes]]-weekly_deaths_location_cause_and_excess_deaths_home_non_institution[[#This Row],[Other causes five year average]],"")</f>
        <v>8</v>
      </c>
    </row>
    <row r="277" spans="1:22" x14ac:dyDescent="0.3">
      <c r="A277" s="16" t="s">
        <v>66</v>
      </c>
      <c r="B277" s="21">
        <v>5</v>
      </c>
      <c r="C277" s="22">
        <v>44592</v>
      </c>
      <c r="D277" s="86">
        <v>403</v>
      </c>
      <c r="E277" s="81">
        <v>348</v>
      </c>
      <c r="F277" s="81">
        <f>IFERROR(weekly_deaths_location_cause_and_excess_deaths_home_non_institution[[#This Row],[All causes]]-weekly_deaths_location_cause_and_excess_deaths_home_non_institution[[#This Row],[All causes five year average]],"")</f>
        <v>55</v>
      </c>
      <c r="G277" s="81">
        <v>134</v>
      </c>
      <c r="H277" s="81">
        <v>97</v>
      </c>
      <c r="I277" s="81">
        <f>IFERROR(weekly_deaths_location_cause_and_excess_deaths_home_non_institution[[#This Row],[Cancer deaths]]-weekly_deaths_location_cause_and_excess_deaths_home_non_institution[[#This Row],[Cancer five year average]],"")</f>
        <v>37</v>
      </c>
      <c r="J277" s="81">
        <v>15</v>
      </c>
      <c r="K277" s="81">
        <v>13</v>
      </c>
      <c r="L277" s="81">
        <f>IFERROR(weekly_deaths_location_cause_and_excess_deaths_home_non_institution[[#This Row],[Dementia / Alzhemier''s deaths]]-weekly_deaths_location_cause_and_excess_deaths_home_non_institution[[#This Row],[Dementia / Alzheimer''s five year average]],"")</f>
        <v>2</v>
      </c>
      <c r="M277" s="31">
        <v>122</v>
      </c>
      <c r="N277" s="31">
        <v>97</v>
      </c>
      <c r="O277" s="31">
        <f>IFERROR(weekly_deaths_location_cause_and_excess_deaths_home_non_institution[[#This Row],[Circulatory deaths]]-weekly_deaths_location_cause_and_excess_deaths_home_non_institution[[#This Row],[Circulatory five year average]],"")</f>
        <v>25</v>
      </c>
      <c r="P277" s="31">
        <v>29</v>
      </c>
      <c r="Q277" s="31">
        <v>34</v>
      </c>
      <c r="R277" s="31">
        <f>IFERROR(weekly_deaths_location_cause_and_excess_deaths_home_non_institution[[#This Row],[Respiratory deaths]]-weekly_deaths_location_cause_and_excess_deaths_home_non_institution[[#This Row],[Respiratory five year average]],"")</f>
        <v>-5</v>
      </c>
      <c r="S277" s="31">
        <v>6</v>
      </c>
      <c r="T277" s="31">
        <v>97</v>
      </c>
      <c r="U277" s="81">
        <v>95</v>
      </c>
      <c r="V277" s="31">
        <f>IFERROR(weekly_deaths_location_cause_and_excess_deaths_home_non_institution[[#This Row],[Other causes]]-weekly_deaths_location_cause_and_excess_deaths_home_non_institution[[#This Row],[Other causes five year average]],"")</f>
        <v>2</v>
      </c>
    </row>
    <row r="278" spans="1:22" x14ac:dyDescent="0.3">
      <c r="A278" s="16" t="s">
        <v>66</v>
      </c>
      <c r="B278" s="21">
        <v>6</v>
      </c>
      <c r="C278" s="22">
        <v>44599</v>
      </c>
      <c r="D278" s="86">
        <v>420</v>
      </c>
      <c r="E278" s="81">
        <v>354</v>
      </c>
      <c r="F278" s="81">
        <f>IFERROR(weekly_deaths_location_cause_and_excess_deaths_home_non_institution[[#This Row],[All causes]]-weekly_deaths_location_cause_and_excess_deaths_home_non_institution[[#This Row],[All causes five year average]],"")</f>
        <v>66</v>
      </c>
      <c r="G278" s="81">
        <v>130</v>
      </c>
      <c r="H278" s="81">
        <v>109</v>
      </c>
      <c r="I278" s="81">
        <f>IFERROR(weekly_deaths_location_cause_and_excess_deaths_home_non_institution[[#This Row],[Cancer deaths]]-weekly_deaths_location_cause_and_excess_deaths_home_non_institution[[#This Row],[Cancer five year average]],"")</f>
        <v>21</v>
      </c>
      <c r="J278" s="81">
        <v>20</v>
      </c>
      <c r="K278" s="81">
        <v>13</v>
      </c>
      <c r="L278" s="81">
        <f>IFERROR(weekly_deaths_location_cause_and_excess_deaths_home_non_institution[[#This Row],[Dementia / Alzhemier''s deaths]]-weekly_deaths_location_cause_and_excess_deaths_home_non_institution[[#This Row],[Dementia / Alzheimer''s five year average]],"")</f>
        <v>7</v>
      </c>
      <c r="M278" s="31">
        <v>115</v>
      </c>
      <c r="N278" s="31">
        <v>109</v>
      </c>
      <c r="O278" s="31">
        <f>IFERROR(weekly_deaths_location_cause_and_excess_deaths_home_non_institution[[#This Row],[Circulatory deaths]]-weekly_deaths_location_cause_and_excess_deaths_home_non_institution[[#This Row],[Circulatory five year average]],"")</f>
        <v>6</v>
      </c>
      <c r="P278" s="31">
        <v>39</v>
      </c>
      <c r="Q278" s="31">
        <v>31</v>
      </c>
      <c r="R278" s="31">
        <f>IFERROR(weekly_deaths_location_cause_and_excess_deaths_home_non_institution[[#This Row],[Respiratory deaths]]-weekly_deaths_location_cause_and_excess_deaths_home_non_institution[[#This Row],[Respiratory five year average]],"")</f>
        <v>8</v>
      </c>
      <c r="S278" s="31">
        <v>2</v>
      </c>
      <c r="T278" s="31">
        <v>114</v>
      </c>
      <c r="U278" s="81">
        <v>87</v>
      </c>
      <c r="V278" s="31">
        <f>IFERROR(weekly_deaths_location_cause_and_excess_deaths_home_non_institution[[#This Row],[Other causes]]-weekly_deaths_location_cause_and_excess_deaths_home_non_institution[[#This Row],[Other causes five year average]],"")</f>
        <v>27</v>
      </c>
    </row>
    <row r="279" spans="1:22" x14ac:dyDescent="0.3">
      <c r="A279" s="16" t="s">
        <v>66</v>
      </c>
      <c r="B279" s="21">
        <v>7</v>
      </c>
      <c r="C279" s="22">
        <v>44606</v>
      </c>
      <c r="D279" s="86">
        <v>359</v>
      </c>
      <c r="E279" s="81">
        <v>357</v>
      </c>
      <c r="F279" s="81">
        <f>IFERROR(weekly_deaths_location_cause_and_excess_deaths_home_non_institution[[#This Row],[All causes]]-weekly_deaths_location_cause_and_excess_deaths_home_non_institution[[#This Row],[All causes five year average]],"")</f>
        <v>2</v>
      </c>
      <c r="G279" s="81">
        <v>114</v>
      </c>
      <c r="H279" s="81">
        <v>116</v>
      </c>
      <c r="I279" s="81">
        <f>IFERROR(weekly_deaths_location_cause_and_excess_deaths_home_non_institution[[#This Row],[Cancer deaths]]-weekly_deaths_location_cause_and_excess_deaths_home_non_institution[[#This Row],[Cancer five year average]],"")</f>
        <v>-2</v>
      </c>
      <c r="J279" s="81">
        <v>18</v>
      </c>
      <c r="K279" s="81">
        <v>16</v>
      </c>
      <c r="L279" s="81">
        <f>IFERROR(weekly_deaths_location_cause_and_excess_deaths_home_non_institution[[#This Row],[Dementia / Alzhemier''s deaths]]-weekly_deaths_location_cause_and_excess_deaths_home_non_institution[[#This Row],[Dementia / Alzheimer''s five year average]],"")</f>
        <v>2</v>
      </c>
      <c r="M279" s="31">
        <v>102</v>
      </c>
      <c r="N279" s="31">
        <v>116</v>
      </c>
      <c r="O279" s="31">
        <f>IFERROR(weekly_deaths_location_cause_and_excess_deaths_home_non_institution[[#This Row],[Circulatory deaths]]-weekly_deaths_location_cause_and_excess_deaths_home_non_institution[[#This Row],[Circulatory five year average]],"")</f>
        <v>-14</v>
      </c>
      <c r="P279" s="31">
        <v>26</v>
      </c>
      <c r="Q279" s="31">
        <v>31</v>
      </c>
      <c r="R279" s="31">
        <f>IFERROR(weekly_deaths_location_cause_and_excess_deaths_home_non_institution[[#This Row],[Respiratory deaths]]-weekly_deaths_location_cause_and_excess_deaths_home_non_institution[[#This Row],[Respiratory five year average]],"")</f>
        <v>-5</v>
      </c>
      <c r="S279" s="31">
        <v>3</v>
      </c>
      <c r="T279" s="31">
        <v>96</v>
      </c>
      <c r="U279" s="81">
        <v>84</v>
      </c>
      <c r="V279" s="31">
        <f>IFERROR(weekly_deaths_location_cause_and_excess_deaths_home_non_institution[[#This Row],[Other causes]]-weekly_deaths_location_cause_and_excess_deaths_home_non_institution[[#This Row],[Other causes five year average]],"")</f>
        <v>12</v>
      </c>
    </row>
    <row r="280" spans="1:22" x14ac:dyDescent="0.3">
      <c r="A280" s="16" t="s">
        <v>66</v>
      </c>
      <c r="B280" s="21">
        <v>8</v>
      </c>
      <c r="C280" s="22">
        <v>44613</v>
      </c>
      <c r="D280" s="86">
        <v>400</v>
      </c>
      <c r="E280" s="81">
        <v>350</v>
      </c>
      <c r="F280" s="81">
        <f>IFERROR(weekly_deaths_location_cause_and_excess_deaths_home_non_institution[[#This Row],[All causes]]-weekly_deaths_location_cause_and_excess_deaths_home_non_institution[[#This Row],[All causes five year average]],"")</f>
        <v>50</v>
      </c>
      <c r="G280" s="81">
        <v>122</v>
      </c>
      <c r="H280" s="81">
        <v>111</v>
      </c>
      <c r="I280" s="81">
        <f>IFERROR(weekly_deaths_location_cause_and_excess_deaths_home_non_institution[[#This Row],[Cancer deaths]]-weekly_deaths_location_cause_and_excess_deaths_home_non_institution[[#This Row],[Cancer five year average]],"")</f>
        <v>11</v>
      </c>
      <c r="J280" s="81">
        <v>16</v>
      </c>
      <c r="K280" s="81">
        <v>14</v>
      </c>
      <c r="L280" s="81">
        <f>IFERROR(weekly_deaths_location_cause_and_excess_deaths_home_non_institution[[#This Row],[Dementia / Alzhemier''s deaths]]-weekly_deaths_location_cause_and_excess_deaths_home_non_institution[[#This Row],[Dementia / Alzheimer''s five year average]],"")</f>
        <v>2</v>
      </c>
      <c r="M280" s="31">
        <v>127</v>
      </c>
      <c r="N280" s="31">
        <v>111</v>
      </c>
      <c r="O280" s="31">
        <f>IFERROR(weekly_deaths_location_cause_and_excess_deaths_home_non_institution[[#This Row],[Circulatory deaths]]-weekly_deaths_location_cause_and_excess_deaths_home_non_institution[[#This Row],[Circulatory five year average]],"")</f>
        <v>16</v>
      </c>
      <c r="P280" s="31">
        <v>24</v>
      </c>
      <c r="Q280" s="31">
        <v>33</v>
      </c>
      <c r="R280" s="31">
        <f>IFERROR(weekly_deaths_location_cause_and_excess_deaths_home_non_institution[[#This Row],[Respiratory deaths]]-weekly_deaths_location_cause_and_excess_deaths_home_non_institution[[#This Row],[Respiratory five year average]],"")</f>
        <v>-9</v>
      </c>
      <c r="S280" s="31">
        <v>5</v>
      </c>
      <c r="T280" s="31">
        <v>106</v>
      </c>
      <c r="U280" s="81">
        <v>91</v>
      </c>
      <c r="V280" s="31">
        <f>IFERROR(weekly_deaths_location_cause_and_excess_deaths_home_non_institution[[#This Row],[Other causes]]-weekly_deaths_location_cause_and_excess_deaths_home_non_institution[[#This Row],[Other causes five year average]],"")</f>
        <v>15</v>
      </c>
    </row>
    <row r="281" spans="1:22" x14ac:dyDescent="0.3">
      <c r="A281" s="16" t="s">
        <v>66</v>
      </c>
      <c r="B281" s="21">
        <v>9</v>
      </c>
      <c r="C281" s="22">
        <v>44620</v>
      </c>
      <c r="D281" s="86">
        <v>380</v>
      </c>
      <c r="E281" s="81">
        <v>327</v>
      </c>
      <c r="F281" s="81">
        <f>IFERROR(weekly_deaths_location_cause_and_excess_deaths_home_non_institution[[#This Row],[All causes]]-weekly_deaths_location_cause_and_excess_deaths_home_non_institution[[#This Row],[All causes five year average]],"")</f>
        <v>53</v>
      </c>
      <c r="G281" s="81">
        <v>126</v>
      </c>
      <c r="H281" s="81">
        <v>104</v>
      </c>
      <c r="I281" s="81">
        <f>IFERROR(weekly_deaths_location_cause_and_excess_deaths_home_non_institution[[#This Row],[Cancer deaths]]-weekly_deaths_location_cause_and_excess_deaths_home_non_institution[[#This Row],[Cancer five year average]],"")</f>
        <v>22</v>
      </c>
      <c r="J281" s="81">
        <v>20</v>
      </c>
      <c r="K281" s="81">
        <v>12</v>
      </c>
      <c r="L281" s="81">
        <f>IFERROR(weekly_deaths_location_cause_and_excess_deaths_home_non_institution[[#This Row],[Dementia / Alzhemier''s deaths]]-weekly_deaths_location_cause_and_excess_deaths_home_non_institution[[#This Row],[Dementia / Alzheimer''s five year average]],"")</f>
        <v>8</v>
      </c>
      <c r="M281" s="31">
        <v>109</v>
      </c>
      <c r="N281" s="31">
        <v>104</v>
      </c>
      <c r="O281" s="31">
        <f>IFERROR(weekly_deaths_location_cause_and_excess_deaths_home_non_institution[[#This Row],[Circulatory deaths]]-weekly_deaths_location_cause_and_excess_deaths_home_non_institution[[#This Row],[Circulatory five year average]],"")</f>
        <v>5</v>
      </c>
      <c r="P281" s="31">
        <v>29</v>
      </c>
      <c r="Q281" s="31">
        <v>31</v>
      </c>
      <c r="R281" s="31">
        <f>IFERROR(weekly_deaths_location_cause_and_excess_deaths_home_non_institution[[#This Row],[Respiratory deaths]]-weekly_deaths_location_cause_and_excess_deaths_home_non_institution[[#This Row],[Respiratory five year average]],"")</f>
        <v>-2</v>
      </c>
      <c r="S281" s="31">
        <v>2</v>
      </c>
      <c r="T281" s="31">
        <v>94</v>
      </c>
      <c r="U281" s="81">
        <v>80</v>
      </c>
      <c r="V281" s="31">
        <f>IFERROR(weekly_deaths_location_cause_and_excess_deaths_home_non_institution[[#This Row],[Other causes]]-weekly_deaths_location_cause_and_excess_deaths_home_non_institution[[#This Row],[Other causes five year average]],"")</f>
        <v>14</v>
      </c>
    </row>
    <row r="282" spans="1:22" x14ac:dyDescent="0.3">
      <c r="A282" s="16" t="s">
        <v>66</v>
      </c>
      <c r="B282" s="21">
        <v>10</v>
      </c>
      <c r="C282" s="22">
        <v>44627</v>
      </c>
      <c r="D282" s="86">
        <v>391</v>
      </c>
      <c r="E282" s="81">
        <v>352</v>
      </c>
      <c r="F282" s="81">
        <f>IFERROR(weekly_deaths_location_cause_and_excess_deaths_home_non_institution[[#This Row],[All causes]]-weekly_deaths_location_cause_and_excess_deaths_home_non_institution[[#This Row],[All causes five year average]],"")</f>
        <v>39</v>
      </c>
      <c r="G282" s="81">
        <v>109</v>
      </c>
      <c r="H282" s="81">
        <v>113</v>
      </c>
      <c r="I282" s="81">
        <f>IFERROR(weekly_deaths_location_cause_and_excess_deaths_home_non_institution[[#This Row],[Cancer deaths]]-weekly_deaths_location_cause_and_excess_deaths_home_non_institution[[#This Row],[Cancer five year average]],"")</f>
        <v>-4</v>
      </c>
      <c r="J282" s="81">
        <v>19</v>
      </c>
      <c r="K282" s="81">
        <v>12</v>
      </c>
      <c r="L282" s="81">
        <f>IFERROR(weekly_deaths_location_cause_and_excess_deaths_home_non_institution[[#This Row],[Dementia / Alzhemier''s deaths]]-weekly_deaths_location_cause_and_excess_deaths_home_non_institution[[#This Row],[Dementia / Alzheimer''s five year average]],"")</f>
        <v>7</v>
      </c>
      <c r="M282" s="31">
        <v>127</v>
      </c>
      <c r="N282" s="31">
        <v>113</v>
      </c>
      <c r="O282" s="31">
        <f>IFERROR(weekly_deaths_location_cause_and_excess_deaths_home_non_institution[[#This Row],[Circulatory deaths]]-weekly_deaths_location_cause_and_excess_deaths_home_non_institution[[#This Row],[Circulatory five year average]],"")</f>
        <v>14</v>
      </c>
      <c r="P282" s="31">
        <v>22</v>
      </c>
      <c r="Q282" s="31">
        <v>30</v>
      </c>
      <c r="R282" s="31">
        <f>IFERROR(weekly_deaths_location_cause_and_excess_deaths_home_non_institution[[#This Row],[Respiratory deaths]]-weekly_deaths_location_cause_and_excess_deaths_home_non_institution[[#This Row],[Respiratory five year average]],"")</f>
        <v>-8</v>
      </c>
      <c r="S282" s="31">
        <v>2</v>
      </c>
      <c r="T282" s="31">
        <v>112</v>
      </c>
      <c r="U282" s="81">
        <v>88</v>
      </c>
      <c r="V282" s="31">
        <f>IFERROR(weekly_deaths_location_cause_and_excess_deaths_home_non_institution[[#This Row],[Other causes]]-weekly_deaths_location_cause_and_excess_deaths_home_non_institution[[#This Row],[Other causes five year average]],"")</f>
        <v>24</v>
      </c>
    </row>
    <row r="283" spans="1:22" x14ac:dyDescent="0.3">
      <c r="A283" s="16" t="s">
        <v>66</v>
      </c>
      <c r="B283" s="21">
        <v>11</v>
      </c>
      <c r="C283" s="22">
        <v>44634</v>
      </c>
      <c r="D283" s="86">
        <v>415</v>
      </c>
      <c r="E283" s="81">
        <v>326</v>
      </c>
      <c r="F283" s="81">
        <f>IFERROR(weekly_deaths_location_cause_and_excess_deaths_home_non_institution[[#This Row],[All causes]]-weekly_deaths_location_cause_and_excess_deaths_home_non_institution[[#This Row],[All causes five year average]],"")</f>
        <v>89</v>
      </c>
      <c r="G283" s="81">
        <v>135</v>
      </c>
      <c r="H283" s="81">
        <v>103</v>
      </c>
      <c r="I283" s="81">
        <f>IFERROR(weekly_deaths_location_cause_and_excess_deaths_home_non_institution[[#This Row],[Cancer deaths]]-weekly_deaths_location_cause_and_excess_deaths_home_non_institution[[#This Row],[Cancer five year average]],"")</f>
        <v>32</v>
      </c>
      <c r="J283" s="81">
        <v>15</v>
      </c>
      <c r="K283" s="81">
        <v>12</v>
      </c>
      <c r="L283" s="81">
        <f>IFERROR(weekly_deaths_location_cause_and_excess_deaths_home_non_institution[[#This Row],[Dementia / Alzhemier''s deaths]]-weekly_deaths_location_cause_and_excess_deaths_home_non_institution[[#This Row],[Dementia / Alzheimer''s five year average]],"")</f>
        <v>3</v>
      </c>
      <c r="M283" s="31">
        <v>129</v>
      </c>
      <c r="N283" s="31">
        <v>103</v>
      </c>
      <c r="O283" s="31">
        <f>IFERROR(weekly_deaths_location_cause_and_excess_deaths_home_non_institution[[#This Row],[Circulatory deaths]]-weekly_deaths_location_cause_and_excess_deaths_home_non_institution[[#This Row],[Circulatory five year average]],"")</f>
        <v>26</v>
      </c>
      <c r="P283" s="31">
        <v>31</v>
      </c>
      <c r="Q283" s="31">
        <v>29</v>
      </c>
      <c r="R283" s="31">
        <f>IFERROR(weekly_deaths_location_cause_and_excess_deaths_home_non_institution[[#This Row],[Respiratory deaths]]-weekly_deaths_location_cause_and_excess_deaths_home_non_institution[[#This Row],[Respiratory five year average]],"")</f>
        <v>2</v>
      </c>
      <c r="S283" s="31">
        <v>2</v>
      </c>
      <c r="T283" s="31">
        <v>103</v>
      </c>
      <c r="U283" s="81">
        <v>83</v>
      </c>
      <c r="V283" s="31">
        <f>IFERROR(weekly_deaths_location_cause_and_excess_deaths_home_non_institution[[#This Row],[Other causes]]-weekly_deaths_location_cause_and_excess_deaths_home_non_institution[[#This Row],[Other causes five year average]],"")</f>
        <v>20</v>
      </c>
    </row>
    <row r="284" spans="1:22" x14ac:dyDescent="0.3">
      <c r="A284" s="16" t="s">
        <v>66</v>
      </c>
      <c r="B284" s="21">
        <v>12</v>
      </c>
      <c r="C284" s="22">
        <v>44641</v>
      </c>
      <c r="D284" s="86">
        <v>389</v>
      </c>
      <c r="E284" s="81">
        <v>320</v>
      </c>
      <c r="F284" s="81">
        <f>IFERROR(weekly_deaths_location_cause_and_excess_deaths_home_non_institution[[#This Row],[All causes]]-weekly_deaths_location_cause_and_excess_deaths_home_non_institution[[#This Row],[All causes five year average]],"")</f>
        <v>69</v>
      </c>
      <c r="G284" s="81">
        <v>118</v>
      </c>
      <c r="H284" s="81">
        <v>99</v>
      </c>
      <c r="I284" s="81">
        <f>IFERROR(weekly_deaths_location_cause_and_excess_deaths_home_non_institution[[#This Row],[Cancer deaths]]-weekly_deaths_location_cause_and_excess_deaths_home_non_institution[[#This Row],[Cancer five year average]],"")</f>
        <v>19</v>
      </c>
      <c r="J284" s="81">
        <v>15</v>
      </c>
      <c r="K284" s="81">
        <v>13</v>
      </c>
      <c r="L284" s="81">
        <f>IFERROR(weekly_deaths_location_cause_and_excess_deaths_home_non_institution[[#This Row],[Dementia / Alzhemier''s deaths]]-weekly_deaths_location_cause_and_excess_deaths_home_non_institution[[#This Row],[Dementia / Alzheimer''s five year average]],"")</f>
        <v>2</v>
      </c>
      <c r="M284" s="31">
        <v>111</v>
      </c>
      <c r="N284" s="31">
        <v>99</v>
      </c>
      <c r="O284" s="31">
        <f>IFERROR(weekly_deaths_location_cause_and_excess_deaths_home_non_institution[[#This Row],[Circulatory deaths]]-weekly_deaths_location_cause_and_excess_deaths_home_non_institution[[#This Row],[Circulatory five year average]],"")</f>
        <v>12</v>
      </c>
      <c r="P284" s="31">
        <v>30</v>
      </c>
      <c r="Q284" s="31">
        <v>30</v>
      </c>
      <c r="R284" s="31">
        <f>IFERROR(weekly_deaths_location_cause_and_excess_deaths_home_non_institution[[#This Row],[Respiratory deaths]]-weekly_deaths_location_cause_and_excess_deaths_home_non_institution[[#This Row],[Respiratory five year average]],"")</f>
        <v>0</v>
      </c>
      <c r="S284" s="31">
        <v>6</v>
      </c>
      <c r="T284" s="31">
        <v>109</v>
      </c>
      <c r="U284" s="81">
        <v>81</v>
      </c>
      <c r="V284" s="31">
        <f>IFERROR(weekly_deaths_location_cause_and_excess_deaths_home_non_institution[[#This Row],[Other causes]]-weekly_deaths_location_cause_and_excess_deaths_home_non_institution[[#This Row],[Other causes five year average]],"")</f>
        <v>28</v>
      </c>
    </row>
    <row r="285" spans="1:22" x14ac:dyDescent="0.3">
      <c r="A285" s="16" t="s">
        <v>66</v>
      </c>
      <c r="B285" s="21">
        <v>13</v>
      </c>
      <c r="C285" s="22">
        <v>44648</v>
      </c>
      <c r="D285" s="86">
        <v>412</v>
      </c>
      <c r="E285" s="81">
        <v>314</v>
      </c>
      <c r="F285" s="81">
        <f>IFERROR(weekly_deaths_location_cause_and_excess_deaths_home_non_institution[[#This Row],[All causes]]-weekly_deaths_location_cause_and_excess_deaths_home_non_institution[[#This Row],[All causes five year average]],"")</f>
        <v>98</v>
      </c>
      <c r="G285" s="81">
        <v>121</v>
      </c>
      <c r="H285" s="81">
        <v>100</v>
      </c>
      <c r="I285" s="81">
        <f>IFERROR(weekly_deaths_location_cause_and_excess_deaths_home_non_institution[[#This Row],[Cancer deaths]]-weekly_deaths_location_cause_and_excess_deaths_home_non_institution[[#This Row],[Cancer five year average]],"")</f>
        <v>21</v>
      </c>
      <c r="J285" s="81">
        <v>16</v>
      </c>
      <c r="K285" s="81">
        <v>12</v>
      </c>
      <c r="L285" s="81">
        <f>IFERROR(weekly_deaths_location_cause_and_excess_deaths_home_non_institution[[#This Row],[Dementia / Alzhemier''s deaths]]-weekly_deaths_location_cause_and_excess_deaths_home_non_institution[[#This Row],[Dementia / Alzheimer''s five year average]],"")</f>
        <v>4</v>
      </c>
      <c r="M285" s="31">
        <v>136</v>
      </c>
      <c r="N285" s="31">
        <v>100</v>
      </c>
      <c r="O285" s="31">
        <f>IFERROR(weekly_deaths_location_cause_and_excess_deaths_home_non_institution[[#This Row],[Circulatory deaths]]-weekly_deaths_location_cause_and_excess_deaths_home_non_institution[[#This Row],[Circulatory five year average]],"")</f>
        <v>36</v>
      </c>
      <c r="P285" s="31">
        <v>30</v>
      </c>
      <c r="Q285" s="31">
        <v>30</v>
      </c>
      <c r="R285" s="31">
        <f>IFERROR(weekly_deaths_location_cause_and_excess_deaths_home_non_institution[[#This Row],[Respiratory deaths]]-weekly_deaths_location_cause_and_excess_deaths_home_non_institution[[#This Row],[Respiratory five year average]],"")</f>
        <v>0</v>
      </c>
      <c r="S285" s="31">
        <v>5</v>
      </c>
      <c r="T285" s="31">
        <v>104</v>
      </c>
      <c r="U285" s="81">
        <v>75</v>
      </c>
      <c r="V285" s="31">
        <f>IFERROR(weekly_deaths_location_cause_and_excess_deaths_home_non_institution[[#This Row],[Other causes]]-weekly_deaths_location_cause_and_excess_deaths_home_non_institution[[#This Row],[Other causes five year average]],"")</f>
        <v>29</v>
      </c>
    </row>
    <row r="286" spans="1:22" x14ac:dyDescent="0.3">
      <c r="A286" s="16" t="s">
        <v>66</v>
      </c>
      <c r="B286" s="21">
        <v>14</v>
      </c>
      <c r="C286" s="22">
        <v>44655</v>
      </c>
      <c r="D286" s="86">
        <v>393</v>
      </c>
      <c r="E286" s="81">
        <v>310</v>
      </c>
      <c r="F286" s="81">
        <f>IFERROR(weekly_deaths_location_cause_and_excess_deaths_home_non_institution[[#This Row],[All causes]]-weekly_deaths_location_cause_and_excess_deaths_home_non_institution[[#This Row],[All causes five year average]],"")</f>
        <v>83</v>
      </c>
      <c r="G286" s="81">
        <v>120</v>
      </c>
      <c r="H286" s="81">
        <v>102</v>
      </c>
      <c r="I286" s="81">
        <f>IFERROR(weekly_deaths_location_cause_and_excess_deaths_home_non_institution[[#This Row],[Cancer deaths]]-weekly_deaths_location_cause_and_excess_deaths_home_non_institution[[#This Row],[Cancer five year average]],"")</f>
        <v>18</v>
      </c>
      <c r="J286" s="81">
        <v>13</v>
      </c>
      <c r="K286" s="81">
        <v>11</v>
      </c>
      <c r="L286" s="81">
        <f>IFERROR(weekly_deaths_location_cause_and_excess_deaths_home_non_institution[[#This Row],[Dementia / Alzhemier''s deaths]]-weekly_deaths_location_cause_and_excess_deaths_home_non_institution[[#This Row],[Dementia / Alzheimer''s five year average]],"")</f>
        <v>2</v>
      </c>
      <c r="M286" s="31">
        <v>121</v>
      </c>
      <c r="N286" s="31">
        <v>102</v>
      </c>
      <c r="O286" s="31">
        <f>IFERROR(weekly_deaths_location_cause_and_excess_deaths_home_non_institution[[#This Row],[Circulatory deaths]]-weekly_deaths_location_cause_and_excess_deaths_home_non_institution[[#This Row],[Circulatory five year average]],"")</f>
        <v>19</v>
      </c>
      <c r="P286" s="31">
        <v>22</v>
      </c>
      <c r="Q286" s="31">
        <v>24</v>
      </c>
      <c r="R286" s="31">
        <f>IFERROR(weekly_deaths_location_cause_and_excess_deaths_home_non_institution[[#This Row],[Respiratory deaths]]-weekly_deaths_location_cause_and_excess_deaths_home_non_institution[[#This Row],[Respiratory five year average]],"")</f>
        <v>-2</v>
      </c>
      <c r="S286" s="31">
        <v>6</v>
      </c>
      <c r="T286" s="31">
        <v>111</v>
      </c>
      <c r="U286" s="81">
        <v>79</v>
      </c>
      <c r="V286" s="31">
        <f>IFERROR(weekly_deaths_location_cause_and_excess_deaths_home_non_institution[[#This Row],[Other causes]]-weekly_deaths_location_cause_and_excess_deaths_home_non_institution[[#This Row],[Other causes five year average]],"")</f>
        <v>32</v>
      </c>
    </row>
    <row r="287" spans="1:22" x14ac:dyDescent="0.3">
      <c r="A287" s="16" t="s">
        <v>66</v>
      </c>
      <c r="B287" s="21">
        <v>15</v>
      </c>
      <c r="C287" s="22">
        <v>44662</v>
      </c>
      <c r="D287" s="86">
        <v>318</v>
      </c>
      <c r="E287" s="81">
        <v>320</v>
      </c>
      <c r="F287" s="81">
        <f>IFERROR(weekly_deaths_location_cause_and_excess_deaths_home_non_institution[[#This Row],[All causes]]-weekly_deaths_location_cause_and_excess_deaths_home_non_institution[[#This Row],[All causes five year average]],"")</f>
        <v>-2</v>
      </c>
      <c r="G287" s="81">
        <v>101</v>
      </c>
      <c r="H287" s="81">
        <v>99</v>
      </c>
      <c r="I287" s="81">
        <f>IFERROR(weekly_deaths_location_cause_and_excess_deaths_home_non_institution[[#This Row],[Cancer deaths]]-weekly_deaths_location_cause_and_excess_deaths_home_non_institution[[#This Row],[Cancer five year average]],"")</f>
        <v>2</v>
      </c>
      <c r="J287" s="81">
        <v>12</v>
      </c>
      <c r="K287" s="81">
        <v>12</v>
      </c>
      <c r="L287" s="81">
        <f>IFERROR(weekly_deaths_location_cause_and_excess_deaths_home_non_institution[[#This Row],[Dementia / Alzhemier''s deaths]]-weekly_deaths_location_cause_and_excess_deaths_home_non_institution[[#This Row],[Dementia / Alzheimer''s five year average]],"")</f>
        <v>0</v>
      </c>
      <c r="M287" s="31">
        <v>91</v>
      </c>
      <c r="N287" s="31">
        <v>99</v>
      </c>
      <c r="O287" s="31">
        <f>IFERROR(weekly_deaths_location_cause_and_excess_deaths_home_non_institution[[#This Row],[Circulatory deaths]]-weekly_deaths_location_cause_and_excess_deaths_home_non_institution[[#This Row],[Circulatory five year average]],"")</f>
        <v>-8</v>
      </c>
      <c r="P287" s="31">
        <v>25</v>
      </c>
      <c r="Q287" s="31">
        <v>29</v>
      </c>
      <c r="R287" s="31">
        <f>IFERROR(weekly_deaths_location_cause_and_excess_deaths_home_non_institution[[#This Row],[Respiratory deaths]]-weekly_deaths_location_cause_and_excess_deaths_home_non_institution[[#This Row],[Respiratory five year average]],"")</f>
        <v>-4</v>
      </c>
      <c r="S287" s="31">
        <v>8</v>
      </c>
      <c r="T287" s="31">
        <v>81</v>
      </c>
      <c r="U287" s="81">
        <v>82</v>
      </c>
      <c r="V287" s="31">
        <f>IFERROR(weekly_deaths_location_cause_and_excess_deaths_home_non_institution[[#This Row],[Other causes]]-weekly_deaths_location_cause_and_excess_deaths_home_non_institution[[#This Row],[Other causes five year average]],"")</f>
        <v>-1</v>
      </c>
    </row>
    <row r="288" spans="1:22" x14ac:dyDescent="0.3">
      <c r="A288" s="16" t="s">
        <v>66</v>
      </c>
      <c r="B288" s="21">
        <v>16</v>
      </c>
      <c r="C288" s="22">
        <v>44669</v>
      </c>
      <c r="D288" s="86">
        <v>362</v>
      </c>
      <c r="E288" s="81">
        <v>307</v>
      </c>
      <c r="F288" s="81">
        <f>IFERROR(weekly_deaths_location_cause_and_excess_deaths_home_non_institution[[#This Row],[All causes]]-weekly_deaths_location_cause_and_excess_deaths_home_non_institution[[#This Row],[All causes five year average]],"")</f>
        <v>55</v>
      </c>
      <c r="G288" s="81">
        <v>126</v>
      </c>
      <c r="H288" s="81">
        <v>99</v>
      </c>
      <c r="I288" s="81">
        <f>IFERROR(weekly_deaths_location_cause_and_excess_deaths_home_non_institution[[#This Row],[Cancer deaths]]-weekly_deaths_location_cause_and_excess_deaths_home_non_institution[[#This Row],[Cancer five year average]],"")</f>
        <v>27</v>
      </c>
      <c r="J288" s="81">
        <v>19</v>
      </c>
      <c r="K288" s="81">
        <v>10</v>
      </c>
      <c r="L288" s="81">
        <f>IFERROR(weekly_deaths_location_cause_and_excess_deaths_home_non_institution[[#This Row],[Dementia / Alzhemier''s deaths]]-weekly_deaths_location_cause_and_excess_deaths_home_non_institution[[#This Row],[Dementia / Alzheimer''s five year average]],"")</f>
        <v>9</v>
      </c>
      <c r="M288" s="31">
        <v>117</v>
      </c>
      <c r="N288" s="31">
        <v>99</v>
      </c>
      <c r="O288" s="31">
        <f>IFERROR(weekly_deaths_location_cause_and_excess_deaths_home_non_institution[[#This Row],[Circulatory deaths]]-weekly_deaths_location_cause_and_excess_deaths_home_non_institution[[#This Row],[Circulatory five year average]],"")</f>
        <v>18</v>
      </c>
      <c r="P288" s="31">
        <v>27</v>
      </c>
      <c r="Q288" s="31">
        <v>21</v>
      </c>
      <c r="R288" s="31">
        <f>IFERROR(weekly_deaths_location_cause_and_excess_deaths_home_non_institution[[#This Row],[Respiratory deaths]]-weekly_deaths_location_cause_and_excess_deaths_home_non_institution[[#This Row],[Respiratory five year average]],"")</f>
        <v>6</v>
      </c>
      <c r="S288" s="31">
        <v>7</v>
      </c>
      <c r="T288" s="31">
        <v>66</v>
      </c>
      <c r="U288" s="81">
        <v>83</v>
      </c>
      <c r="V288" s="31">
        <f>IFERROR(weekly_deaths_location_cause_and_excess_deaths_home_non_institution[[#This Row],[Other causes]]-weekly_deaths_location_cause_and_excess_deaths_home_non_institution[[#This Row],[Other causes five year average]],"")</f>
        <v>-17</v>
      </c>
    </row>
    <row r="289" spans="1:22" x14ac:dyDescent="0.3">
      <c r="A289" s="16" t="s">
        <v>66</v>
      </c>
      <c r="B289" s="21">
        <v>17</v>
      </c>
      <c r="C289" s="22">
        <v>44676</v>
      </c>
      <c r="D289" s="86">
        <v>406</v>
      </c>
      <c r="E289" s="81">
        <v>313</v>
      </c>
      <c r="F289" s="81">
        <f>IFERROR(weekly_deaths_location_cause_and_excess_deaths_home_non_institution[[#This Row],[All causes]]-weekly_deaths_location_cause_and_excess_deaths_home_non_institution[[#This Row],[All causes five year average]],"")</f>
        <v>93</v>
      </c>
      <c r="G289" s="81">
        <v>117</v>
      </c>
      <c r="H289" s="81">
        <v>106</v>
      </c>
      <c r="I289" s="81">
        <f>IFERROR(weekly_deaths_location_cause_and_excess_deaths_home_non_institution[[#This Row],[Cancer deaths]]-weekly_deaths_location_cause_and_excess_deaths_home_non_institution[[#This Row],[Cancer five year average]],"")</f>
        <v>11</v>
      </c>
      <c r="J289" s="81">
        <v>16</v>
      </c>
      <c r="K289" s="81">
        <v>10</v>
      </c>
      <c r="L289" s="81">
        <f>IFERROR(weekly_deaths_location_cause_and_excess_deaths_home_non_institution[[#This Row],[Dementia / Alzhemier''s deaths]]-weekly_deaths_location_cause_and_excess_deaths_home_non_institution[[#This Row],[Dementia / Alzheimer''s five year average]],"")</f>
        <v>6</v>
      </c>
      <c r="M289" s="31">
        <v>139</v>
      </c>
      <c r="N289" s="31">
        <v>106</v>
      </c>
      <c r="O289" s="31">
        <f>IFERROR(weekly_deaths_location_cause_and_excess_deaths_home_non_institution[[#This Row],[Circulatory deaths]]-weekly_deaths_location_cause_and_excess_deaths_home_non_institution[[#This Row],[Circulatory five year average]],"")</f>
        <v>33</v>
      </c>
      <c r="P289" s="31">
        <v>22</v>
      </c>
      <c r="Q289" s="31">
        <v>23</v>
      </c>
      <c r="R289" s="31">
        <f>IFERROR(weekly_deaths_location_cause_and_excess_deaths_home_non_institution[[#This Row],[Respiratory deaths]]-weekly_deaths_location_cause_and_excess_deaths_home_non_institution[[#This Row],[Respiratory five year average]],"")</f>
        <v>-1</v>
      </c>
      <c r="S289" s="31">
        <v>4</v>
      </c>
      <c r="T289" s="31">
        <v>108</v>
      </c>
      <c r="U289" s="81">
        <v>83</v>
      </c>
      <c r="V289" s="31">
        <f>IFERROR(weekly_deaths_location_cause_and_excess_deaths_home_non_institution[[#This Row],[Other causes]]-weekly_deaths_location_cause_and_excess_deaths_home_non_institution[[#This Row],[Other causes five year average]],"")</f>
        <v>25</v>
      </c>
    </row>
    <row r="290" spans="1:22" x14ac:dyDescent="0.3">
      <c r="A290" s="16" t="s">
        <v>66</v>
      </c>
      <c r="B290" s="21">
        <v>18</v>
      </c>
      <c r="C290" s="22">
        <v>44683</v>
      </c>
      <c r="D290" s="86">
        <v>362</v>
      </c>
      <c r="E290" s="81">
        <v>296</v>
      </c>
      <c r="F290" s="81">
        <f>IFERROR(weekly_deaths_location_cause_and_excess_deaths_home_non_institution[[#This Row],[All causes]]-weekly_deaths_location_cause_and_excess_deaths_home_non_institution[[#This Row],[All causes five year average]],"")</f>
        <v>66</v>
      </c>
      <c r="G290" s="81">
        <v>124</v>
      </c>
      <c r="H290" s="81">
        <v>94</v>
      </c>
      <c r="I290" s="81">
        <f>IFERROR(weekly_deaths_location_cause_and_excess_deaths_home_non_institution[[#This Row],[Cancer deaths]]-weekly_deaths_location_cause_and_excess_deaths_home_non_institution[[#This Row],[Cancer five year average]],"")</f>
        <v>30</v>
      </c>
      <c r="J290" s="81">
        <v>18</v>
      </c>
      <c r="K290" s="81">
        <v>12</v>
      </c>
      <c r="L290" s="81">
        <f>IFERROR(weekly_deaths_location_cause_and_excess_deaths_home_non_institution[[#This Row],[Dementia / Alzhemier''s deaths]]-weekly_deaths_location_cause_and_excess_deaths_home_non_institution[[#This Row],[Dementia / Alzheimer''s five year average]],"")</f>
        <v>6</v>
      </c>
      <c r="M290" s="31">
        <v>91</v>
      </c>
      <c r="N290" s="31">
        <v>94</v>
      </c>
      <c r="O290" s="31">
        <f>IFERROR(weekly_deaths_location_cause_and_excess_deaths_home_non_institution[[#This Row],[Circulatory deaths]]-weekly_deaths_location_cause_and_excess_deaths_home_non_institution[[#This Row],[Circulatory five year average]],"")</f>
        <v>-3</v>
      </c>
      <c r="P290" s="31">
        <v>24</v>
      </c>
      <c r="Q290" s="31">
        <v>23</v>
      </c>
      <c r="R290" s="31">
        <f>IFERROR(weekly_deaths_location_cause_and_excess_deaths_home_non_institution[[#This Row],[Respiratory deaths]]-weekly_deaths_location_cause_and_excess_deaths_home_non_institution[[#This Row],[Respiratory five year average]],"")</f>
        <v>1</v>
      </c>
      <c r="S290" s="31">
        <v>6</v>
      </c>
      <c r="T290" s="31">
        <v>99</v>
      </c>
      <c r="U290" s="81">
        <v>83</v>
      </c>
      <c r="V290" s="31">
        <f>IFERROR(weekly_deaths_location_cause_and_excess_deaths_home_non_institution[[#This Row],[Other causes]]-weekly_deaths_location_cause_and_excess_deaths_home_non_institution[[#This Row],[Other causes five year average]],"")</f>
        <v>16</v>
      </c>
    </row>
    <row r="291" spans="1:22" x14ac:dyDescent="0.3">
      <c r="A291" s="16" t="s">
        <v>66</v>
      </c>
      <c r="B291" s="21">
        <v>19</v>
      </c>
      <c r="C291" s="22">
        <v>44690</v>
      </c>
      <c r="D291" s="86">
        <v>421</v>
      </c>
      <c r="E291" s="81">
        <v>312</v>
      </c>
      <c r="F291" s="81">
        <f>IFERROR(weekly_deaths_location_cause_and_excess_deaths_home_non_institution[[#This Row],[All causes]]-weekly_deaths_location_cause_and_excess_deaths_home_non_institution[[#This Row],[All causes five year average]],"")</f>
        <v>109</v>
      </c>
      <c r="G291" s="81">
        <v>138</v>
      </c>
      <c r="H291" s="81">
        <v>110</v>
      </c>
      <c r="I291" s="81">
        <f>IFERROR(weekly_deaths_location_cause_and_excess_deaths_home_non_institution[[#This Row],[Cancer deaths]]-weekly_deaths_location_cause_and_excess_deaths_home_non_institution[[#This Row],[Cancer five year average]],"")</f>
        <v>28</v>
      </c>
      <c r="J291" s="81">
        <v>13</v>
      </c>
      <c r="K291" s="81">
        <v>10</v>
      </c>
      <c r="L291" s="81">
        <f>IFERROR(weekly_deaths_location_cause_and_excess_deaths_home_non_institution[[#This Row],[Dementia / Alzhemier''s deaths]]-weekly_deaths_location_cause_and_excess_deaths_home_non_institution[[#This Row],[Dementia / Alzheimer''s five year average]],"")</f>
        <v>3</v>
      </c>
      <c r="M291" s="31">
        <v>117</v>
      </c>
      <c r="N291" s="31">
        <v>110</v>
      </c>
      <c r="O291" s="31">
        <f>IFERROR(weekly_deaths_location_cause_and_excess_deaths_home_non_institution[[#This Row],[Circulatory deaths]]-weekly_deaths_location_cause_and_excess_deaths_home_non_institution[[#This Row],[Circulatory five year average]],"")</f>
        <v>7</v>
      </c>
      <c r="P291" s="31">
        <v>29</v>
      </c>
      <c r="Q291" s="31">
        <v>21</v>
      </c>
      <c r="R291" s="31">
        <f>IFERROR(weekly_deaths_location_cause_and_excess_deaths_home_non_institution[[#This Row],[Respiratory deaths]]-weekly_deaths_location_cause_and_excess_deaths_home_non_institution[[#This Row],[Respiratory five year average]],"")</f>
        <v>8</v>
      </c>
      <c r="S291" s="31">
        <v>5</v>
      </c>
      <c r="T291" s="31">
        <v>119</v>
      </c>
      <c r="U291" s="81">
        <v>82</v>
      </c>
      <c r="V291" s="31">
        <f>IFERROR(weekly_deaths_location_cause_and_excess_deaths_home_non_institution[[#This Row],[Other causes]]-weekly_deaths_location_cause_and_excess_deaths_home_non_institution[[#This Row],[Other causes five year average]],"")</f>
        <v>37</v>
      </c>
    </row>
    <row r="292" spans="1:22" x14ac:dyDescent="0.3">
      <c r="A292" s="16" t="s">
        <v>66</v>
      </c>
      <c r="B292" s="21">
        <v>20</v>
      </c>
      <c r="C292" s="22">
        <v>44697</v>
      </c>
      <c r="D292" s="86">
        <v>400</v>
      </c>
      <c r="E292" s="81">
        <v>311</v>
      </c>
      <c r="F292" s="81">
        <f>IFERROR(weekly_deaths_location_cause_and_excess_deaths_home_non_institution[[#This Row],[All causes]]-weekly_deaths_location_cause_and_excess_deaths_home_non_institution[[#This Row],[All causes five year average]],"")</f>
        <v>89</v>
      </c>
      <c r="G292" s="81">
        <v>150</v>
      </c>
      <c r="H292" s="81">
        <v>103</v>
      </c>
      <c r="I292" s="81">
        <f>IFERROR(weekly_deaths_location_cause_and_excess_deaths_home_non_institution[[#This Row],[Cancer deaths]]-weekly_deaths_location_cause_and_excess_deaths_home_non_institution[[#This Row],[Cancer five year average]],"")</f>
        <v>47</v>
      </c>
      <c r="J292" s="81">
        <v>19</v>
      </c>
      <c r="K292" s="81">
        <v>10</v>
      </c>
      <c r="L292" s="81">
        <f>IFERROR(weekly_deaths_location_cause_and_excess_deaths_home_non_institution[[#This Row],[Dementia / Alzhemier''s deaths]]-weekly_deaths_location_cause_and_excess_deaths_home_non_institution[[#This Row],[Dementia / Alzheimer''s five year average]],"")</f>
        <v>9</v>
      </c>
      <c r="M292" s="31">
        <v>103</v>
      </c>
      <c r="N292" s="31">
        <v>103</v>
      </c>
      <c r="O292" s="31">
        <f>IFERROR(weekly_deaths_location_cause_and_excess_deaths_home_non_institution[[#This Row],[Circulatory deaths]]-weekly_deaths_location_cause_and_excess_deaths_home_non_institution[[#This Row],[Circulatory five year average]],"")</f>
        <v>0</v>
      </c>
      <c r="P292" s="31">
        <v>19</v>
      </c>
      <c r="Q292" s="31">
        <v>21</v>
      </c>
      <c r="R292" s="31">
        <f>IFERROR(weekly_deaths_location_cause_and_excess_deaths_home_non_institution[[#This Row],[Respiratory deaths]]-weekly_deaths_location_cause_and_excess_deaths_home_non_institution[[#This Row],[Respiratory five year average]],"")</f>
        <v>-2</v>
      </c>
      <c r="S292" s="31">
        <v>3</v>
      </c>
      <c r="T292" s="31">
        <v>106</v>
      </c>
      <c r="U292" s="81">
        <v>86</v>
      </c>
      <c r="V292" s="31">
        <f>IFERROR(weekly_deaths_location_cause_and_excess_deaths_home_non_institution[[#This Row],[Other causes]]-weekly_deaths_location_cause_and_excess_deaths_home_non_institution[[#This Row],[Other causes five year average]],"")</f>
        <v>20</v>
      </c>
    </row>
    <row r="293" spans="1:22" x14ac:dyDescent="0.3">
      <c r="A293" s="16" t="s">
        <v>66</v>
      </c>
      <c r="B293" s="21">
        <v>21</v>
      </c>
      <c r="C293" s="22">
        <v>44704</v>
      </c>
      <c r="D293" s="86">
        <v>373</v>
      </c>
      <c r="E293" s="81">
        <v>310</v>
      </c>
      <c r="F293" s="81">
        <f>IFERROR(weekly_deaths_location_cause_and_excess_deaths_home_non_institution[[#This Row],[All causes]]-weekly_deaths_location_cause_and_excess_deaths_home_non_institution[[#This Row],[All causes five year average]],"")</f>
        <v>63</v>
      </c>
      <c r="G293" s="81">
        <v>98</v>
      </c>
      <c r="H293" s="81">
        <v>105</v>
      </c>
      <c r="I293" s="81">
        <f>IFERROR(weekly_deaths_location_cause_and_excess_deaths_home_non_institution[[#This Row],[Cancer deaths]]-weekly_deaths_location_cause_and_excess_deaths_home_non_institution[[#This Row],[Cancer five year average]],"")</f>
        <v>-7</v>
      </c>
      <c r="J293" s="81">
        <v>15</v>
      </c>
      <c r="K293" s="81">
        <v>12</v>
      </c>
      <c r="L293" s="81">
        <f>IFERROR(weekly_deaths_location_cause_and_excess_deaths_home_non_institution[[#This Row],[Dementia / Alzhemier''s deaths]]-weekly_deaths_location_cause_and_excess_deaths_home_non_institution[[#This Row],[Dementia / Alzheimer''s five year average]],"")</f>
        <v>3</v>
      </c>
      <c r="M293" s="31">
        <v>119</v>
      </c>
      <c r="N293" s="31">
        <v>105</v>
      </c>
      <c r="O293" s="31">
        <f>IFERROR(weekly_deaths_location_cause_and_excess_deaths_home_non_institution[[#This Row],[Circulatory deaths]]-weekly_deaths_location_cause_and_excess_deaths_home_non_institution[[#This Row],[Circulatory five year average]],"")</f>
        <v>14</v>
      </c>
      <c r="P293" s="31">
        <v>20</v>
      </c>
      <c r="Q293" s="31">
        <v>24</v>
      </c>
      <c r="R293" s="31">
        <f>IFERROR(weekly_deaths_location_cause_and_excess_deaths_home_non_institution[[#This Row],[Respiratory deaths]]-weekly_deaths_location_cause_and_excess_deaths_home_non_institution[[#This Row],[Respiratory five year average]],"")</f>
        <v>-4</v>
      </c>
      <c r="S293" s="31">
        <v>4</v>
      </c>
      <c r="T293" s="31">
        <v>117</v>
      </c>
      <c r="U293" s="81">
        <v>75</v>
      </c>
      <c r="V293" s="31">
        <f>IFERROR(weekly_deaths_location_cause_and_excess_deaths_home_non_institution[[#This Row],[Other causes]]-weekly_deaths_location_cause_and_excess_deaths_home_non_institution[[#This Row],[Other causes five year average]],"")</f>
        <v>42</v>
      </c>
    </row>
    <row r="294" spans="1:22" x14ac:dyDescent="0.3">
      <c r="A294" s="16" t="s">
        <v>66</v>
      </c>
      <c r="B294" s="21">
        <v>22</v>
      </c>
      <c r="C294" s="22">
        <v>44711</v>
      </c>
      <c r="D294" s="86">
        <v>261</v>
      </c>
      <c r="E294" s="81">
        <v>292</v>
      </c>
      <c r="F294" s="81">
        <f>IFERROR(weekly_deaths_location_cause_and_excess_deaths_home_non_institution[[#This Row],[All causes]]-weekly_deaths_location_cause_and_excess_deaths_home_non_institution[[#This Row],[All causes five year average]],"")</f>
        <v>-31</v>
      </c>
      <c r="G294" s="81">
        <v>82</v>
      </c>
      <c r="H294" s="81">
        <v>103</v>
      </c>
      <c r="I294" s="81">
        <f>IFERROR(weekly_deaths_location_cause_and_excess_deaths_home_non_institution[[#This Row],[Cancer deaths]]-weekly_deaths_location_cause_and_excess_deaths_home_non_institution[[#This Row],[Cancer five year average]],"")</f>
        <v>-21</v>
      </c>
      <c r="J294" s="81">
        <v>10</v>
      </c>
      <c r="K294" s="81">
        <v>10</v>
      </c>
      <c r="L294" s="81">
        <f>IFERROR(weekly_deaths_location_cause_and_excess_deaths_home_non_institution[[#This Row],[Dementia / Alzhemier''s deaths]]-weekly_deaths_location_cause_and_excess_deaths_home_non_institution[[#This Row],[Dementia / Alzheimer''s five year average]],"")</f>
        <v>0</v>
      </c>
      <c r="M294" s="31">
        <v>83</v>
      </c>
      <c r="N294" s="31">
        <v>103</v>
      </c>
      <c r="O294" s="31">
        <f>IFERROR(weekly_deaths_location_cause_and_excess_deaths_home_non_institution[[#This Row],[Circulatory deaths]]-weekly_deaths_location_cause_and_excess_deaths_home_non_institution[[#This Row],[Circulatory five year average]],"")</f>
        <v>-20</v>
      </c>
      <c r="P294" s="31">
        <v>19</v>
      </c>
      <c r="Q294" s="31">
        <v>22</v>
      </c>
      <c r="R294" s="31">
        <f>IFERROR(weekly_deaths_location_cause_and_excess_deaths_home_non_institution[[#This Row],[Respiratory deaths]]-weekly_deaths_location_cause_and_excess_deaths_home_non_institution[[#This Row],[Respiratory five year average]],"")</f>
        <v>-3</v>
      </c>
      <c r="S294" s="31">
        <v>1</v>
      </c>
      <c r="T294" s="31">
        <v>66</v>
      </c>
      <c r="U294" s="81">
        <v>73</v>
      </c>
      <c r="V294" s="31">
        <f>IFERROR(weekly_deaths_location_cause_and_excess_deaths_home_non_institution[[#This Row],[Other causes]]-weekly_deaths_location_cause_and_excess_deaths_home_non_institution[[#This Row],[Other causes five year average]],"")</f>
        <v>-7</v>
      </c>
    </row>
    <row r="295" spans="1:22" x14ac:dyDescent="0.3">
      <c r="A295" s="16" t="s">
        <v>66</v>
      </c>
      <c r="B295" s="21">
        <v>23</v>
      </c>
      <c r="C295" s="22">
        <v>44718</v>
      </c>
      <c r="D295" s="86">
        <v>386</v>
      </c>
      <c r="E295" s="81">
        <v>330</v>
      </c>
      <c r="F295" s="81">
        <f>IFERROR(weekly_deaths_location_cause_and_excess_deaths_home_non_institution[[#This Row],[All causes]]-weekly_deaths_location_cause_and_excess_deaths_home_non_institution[[#This Row],[All causes five year average]],"")</f>
        <v>56</v>
      </c>
      <c r="G295" s="81">
        <v>116</v>
      </c>
      <c r="H295" s="81">
        <v>107</v>
      </c>
      <c r="I295" s="81">
        <f>IFERROR(weekly_deaths_location_cause_and_excess_deaths_home_non_institution[[#This Row],[Cancer deaths]]-weekly_deaths_location_cause_and_excess_deaths_home_non_institution[[#This Row],[Cancer five year average]],"")</f>
        <v>9</v>
      </c>
      <c r="J295" s="81">
        <v>18</v>
      </c>
      <c r="K295" s="81">
        <v>12</v>
      </c>
      <c r="L295" s="81">
        <f>IFERROR(weekly_deaths_location_cause_and_excess_deaths_home_non_institution[[#This Row],[Dementia / Alzhemier''s deaths]]-weekly_deaths_location_cause_and_excess_deaths_home_non_institution[[#This Row],[Dementia / Alzheimer''s five year average]],"")</f>
        <v>6</v>
      </c>
      <c r="M295" s="31">
        <v>117</v>
      </c>
      <c r="N295" s="31">
        <v>107</v>
      </c>
      <c r="O295" s="31">
        <f>IFERROR(weekly_deaths_location_cause_and_excess_deaths_home_non_institution[[#This Row],[Circulatory deaths]]-weekly_deaths_location_cause_and_excess_deaths_home_non_institution[[#This Row],[Circulatory five year average]],"")</f>
        <v>10</v>
      </c>
      <c r="P295" s="31">
        <v>25</v>
      </c>
      <c r="Q295" s="31">
        <v>23</v>
      </c>
      <c r="R295" s="31">
        <f>IFERROR(weekly_deaths_location_cause_and_excess_deaths_home_non_institution[[#This Row],[Respiratory deaths]]-weekly_deaths_location_cause_and_excess_deaths_home_non_institution[[#This Row],[Respiratory five year average]],"")</f>
        <v>2</v>
      </c>
      <c r="S295" s="31">
        <v>1</v>
      </c>
      <c r="T295" s="31">
        <v>109</v>
      </c>
      <c r="U295" s="81">
        <v>88</v>
      </c>
      <c r="V295" s="31">
        <f>IFERROR(weekly_deaths_location_cause_and_excess_deaths_home_non_institution[[#This Row],[Other causes]]-weekly_deaths_location_cause_and_excess_deaths_home_non_institution[[#This Row],[Other causes five year average]],"")</f>
        <v>21</v>
      </c>
    </row>
    <row r="296" spans="1:22" x14ac:dyDescent="0.3">
      <c r="A296" s="16" t="s">
        <v>66</v>
      </c>
      <c r="B296" s="21">
        <v>24</v>
      </c>
      <c r="C296" s="22">
        <v>44725</v>
      </c>
      <c r="D296" s="86">
        <v>403</v>
      </c>
      <c r="E296" s="81">
        <v>302</v>
      </c>
      <c r="F296" s="81">
        <f>IFERROR(weekly_deaths_location_cause_and_excess_deaths_home_non_institution[[#This Row],[All causes]]-weekly_deaths_location_cause_and_excess_deaths_home_non_institution[[#This Row],[All causes five year average]],"")</f>
        <v>101</v>
      </c>
      <c r="G296" s="81">
        <v>128</v>
      </c>
      <c r="H296" s="81">
        <v>98</v>
      </c>
      <c r="I296" s="81">
        <f>IFERROR(weekly_deaths_location_cause_and_excess_deaths_home_non_institution[[#This Row],[Cancer deaths]]-weekly_deaths_location_cause_and_excess_deaths_home_non_institution[[#This Row],[Cancer five year average]],"")</f>
        <v>30</v>
      </c>
      <c r="J296" s="81">
        <v>15</v>
      </c>
      <c r="K296" s="81">
        <v>10</v>
      </c>
      <c r="L296" s="81">
        <f>IFERROR(weekly_deaths_location_cause_and_excess_deaths_home_non_institution[[#This Row],[Dementia / Alzhemier''s deaths]]-weekly_deaths_location_cause_and_excess_deaths_home_non_institution[[#This Row],[Dementia / Alzheimer''s five year average]],"")</f>
        <v>5</v>
      </c>
      <c r="M296" s="31">
        <v>130</v>
      </c>
      <c r="N296" s="31">
        <v>98</v>
      </c>
      <c r="O296" s="31">
        <f>IFERROR(weekly_deaths_location_cause_and_excess_deaths_home_non_institution[[#This Row],[Circulatory deaths]]-weekly_deaths_location_cause_and_excess_deaths_home_non_institution[[#This Row],[Circulatory five year average]],"")</f>
        <v>32</v>
      </c>
      <c r="P296" s="31">
        <v>24</v>
      </c>
      <c r="Q296" s="31">
        <v>21</v>
      </c>
      <c r="R296" s="31">
        <f>IFERROR(weekly_deaths_location_cause_and_excess_deaths_home_non_institution[[#This Row],[Respiratory deaths]]-weekly_deaths_location_cause_and_excess_deaths_home_non_institution[[#This Row],[Respiratory five year average]],"")</f>
        <v>3</v>
      </c>
      <c r="S296" s="31">
        <v>2</v>
      </c>
      <c r="T296" s="31">
        <v>104</v>
      </c>
      <c r="U296" s="81">
        <v>83</v>
      </c>
      <c r="V296" s="31">
        <f>IFERROR(weekly_deaths_location_cause_and_excess_deaths_home_non_institution[[#This Row],[Other causes]]-weekly_deaths_location_cause_and_excess_deaths_home_non_institution[[#This Row],[Other causes five year average]],"")</f>
        <v>21</v>
      </c>
    </row>
    <row r="297" spans="1:22" x14ac:dyDescent="0.3">
      <c r="A297" s="16" t="s">
        <v>66</v>
      </c>
      <c r="B297" s="21">
        <v>25</v>
      </c>
      <c r="C297" s="22">
        <v>44732</v>
      </c>
      <c r="D297" s="86" t="s">
        <v>210</v>
      </c>
      <c r="E297" s="81">
        <v>300</v>
      </c>
      <c r="F297" s="81" t="str">
        <f>IFERROR(weekly_deaths_location_cause_and_excess_deaths_home_non_institution[[#This Row],[All causes]]-weekly_deaths_location_cause_and_excess_deaths_home_non_institution[[#This Row],[All causes five year average]],"")</f>
        <v/>
      </c>
      <c r="G297" s="81" t="s">
        <v>210</v>
      </c>
      <c r="H297" s="81">
        <v>104</v>
      </c>
      <c r="I297" s="81" t="str">
        <f>IFERROR(weekly_deaths_location_cause_and_excess_deaths_home_non_institution[[#This Row],[Cancer deaths]]-weekly_deaths_location_cause_and_excess_deaths_home_non_institution[[#This Row],[Cancer five year average]],"")</f>
        <v/>
      </c>
      <c r="J297" s="81" t="s">
        <v>210</v>
      </c>
      <c r="K297" s="81">
        <v>10</v>
      </c>
      <c r="L297" s="81" t="str">
        <f>IFERROR(weekly_deaths_location_cause_and_excess_deaths_home_non_institution[[#This Row],[Dementia / Alzhemier''s deaths]]-weekly_deaths_location_cause_and_excess_deaths_home_non_institution[[#This Row],[Dementia / Alzheimer''s five year average]],"")</f>
        <v/>
      </c>
      <c r="M297" s="31" t="s">
        <v>210</v>
      </c>
      <c r="N297" s="31">
        <v>104</v>
      </c>
      <c r="O297" s="31" t="str">
        <f>IFERROR(weekly_deaths_location_cause_and_excess_deaths_home_non_institution[[#This Row],[Circulatory deaths]]-weekly_deaths_location_cause_and_excess_deaths_home_non_institution[[#This Row],[Circulatory five year average]],"")</f>
        <v/>
      </c>
      <c r="P297" s="31" t="s">
        <v>210</v>
      </c>
      <c r="Q297" s="31">
        <v>22</v>
      </c>
      <c r="R297" s="31" t="str">
        <f>IFERROR(weekly_deaths_location_cause_and_excess_deaths_home_non_institution[[#This Row],[Respiratory deaths]]-weekly_deaths_location_cause_and_excess_deaths_home_non_institution[[#This Row],[Respiratory five year average]],"")</f>
        <v/>
      </c>
      <c r="S297" s="31" t="s">
        <v>210</v>
      </c>
      <c r="T297" s="31" t="s">
        <v>210</v>
      </c>
      <c r="U297" s="81">
        <v>78</v>
      </c>
      <c r="V297" s="31" t="str">
        <f>IFERROR(weekly_deaths_location_cause_and_excess_deaths_home_non_institution[[#This Row],[Other causes]]-weekly_deaths_location_cause_and_excess_deaths_home_non_institution[[#This Row],[Other causes five year average]],"")</f>
        <v/>
      </c>
    </row>
    <row r="298" spans="1:22" x14ac:dyDescent="0.3">
      <c r="A298" s="16" t="s">
        <v>66</v>
      </c>
      <c r="B298" s="21">
        <v>26</v>
      </c>
      <c r="C298" s="22">
        <v>44739</v>
      </c>
      <c r="D298" s="86" t="s">
        <v>210</v>
      </c>
      <c r="E298" s="81">
        <v>313</v>
      </c>
      <c r="F298" s="81" t="str">
        <f>IFERROR(weekly_deaths_location_cause_and_excess_deaths_home_non_institution[[#This Row],[All causes]]-weekly_deaths_location_cause_and_excess_deaths_home_non_institution[[#This Row],[All causes five year average]],"")</f>
        <v/>
      </c>
      <c r="G298" s="81" t="s">
        <v>210</v>
      </c>
      <c r="H298" s="81">
        <v>106</v>
      </c>
      <c r="I298" s="81" t="str">
        <f>IFERROR(weekly_deaths_location_cause_and_excess_deaths_home_non_institution[[#This Row],[Cancer deaths]]-weekly_deaths_location_cause_and_excess_deaths_home_non_institution[[#This Row],[Cancer five year average]],"")</f>
        <v/>
      </c>
      <c r="J298" s="81" t="s">
        <v>210</v>
      </c>
      <c r="K298" s="81">
        <v>10</v>
      </c>
      <c r="L298" s="81" t="str">
        <f>IFERROR(weekly_deaths_location_cause_and_excess_deaths_home_non_institution[[#This Row],[Dementia / Alzhemier''s deaths]]-weekly_deaths_location_cause_and_excess_deaths_home_non_institution[[#This Row],[Dementia / Alzheimer''s five year average]],"")</f>
        <v/>
      </c>
      <c r="M298" s="31" t="s">
        <v>210</v>
      </c>
      <c r="N298" s="31">
        <v>106</v>
      </c>
      <c r="O298" s="31" t="str">
        <f>IFERROR(weekly_deaths_location_cause_and_excess_deaths_home_non_institution[[#This Row],[Circulatory deaths]]-weekly_deaths_location_cause_and_excess_deaths_home_non_institution[[#This Row],[Circulatory five year average]],"")</f>
        <v/>
      </c>
      <c r="P298" s="31" t="s">
        <v>210</v>
      </c>
      <c r="Q298" s="31">
        <v>23</v>
      </c>
      <c r="R298" s="31" t="str">
        <f>IFERROR(weekly_deaths_location_cause_and_excess_deaths_home_non_institution[[#This Row],[Respiratory deaths]]-weekly_deaths_location_cause_and_excess_deaths_home_non_institution[[#This Row],[Respiratory five year average]],"")</f>
        <v/>
      </c>
      <c r="S298" s="31" t="s">
        <v>210</v>
      </c>
      <c r="T298" s="31" t="s">
        <v>210</v>
      </c>
      <c r="U298" s="81">
        <v>80</v>
      </c>
      <c r="V298" s="31" t="str">
        <f>IFERROR(weekly_deaths_location_cause_and_excess_deaths_home_non_institution[[#This Row],[Other causes]]-weekly_deaths_location_cause_and_excess_deaths_home_non_institution[[#This Row],[Other causes five year average]],"")</f>
        <v/>
      </c>
    </row>
    <row r="299" spans="1:22" x14ac:dyDescent="0.3">
      <c r="A299" s="16" t="s">
        <v>66</v>
      </c>
      <c r="B299" s="21">
        <v>27</v>
      </c>
      <c r="C299" s="22">
        <v>44746</v>
      </c>
      <c r="D299" s="86" t="s">
        <v>210</v>
      </c>
      <c r="E299" s="81">
        <v>300</v>
      </c>
      <c r="F299" s="81" t="str">
        <f>IFERROR(weekly_deaths_location_cause_and_excess_deaths_home_non_institution[[#This Row],[All causes]]-weekly_deaths_location_cause_and_excess_deaths_home_non_institution[[#This Row],[All causes five year average]],"")</f>
        <v/>
      </c>
      <c r="G299" s="81" t="s">
        <v>210</v>
      </c>
      <c r="H299" s="81">
        <v>101</v>
      </c>
      <c r="I299" s="81" t="str">
        <f>IFERROR(weekly_deaths_location_cause_and_excess_deaths_home_non_institution[[#This Row],[Cancer deaths]]-weekly_deaths_location_cause_and_excess_deaths_home_non_institution[[#This Row],[Cancer five year average]],"")</f>
        <v/>
      </c>
      <c r="J299" s="81" t="s">
        <v>210</v>
      </c>
      <c r="K299" s="81">
        <v>12</v>
      </c>
      <c r="L299" s="81" t="str">
        <f>IFERROR(weekly_deaths_location_cause_and_excess_deaths_home_non_institution[[#This Row],[Dementia / Alzhemier''s deaths]]-weekly_deaths_location_cause_and_excess_deaths_home_non_institution[[#This Row],[Dementia / Alzheimer''s five year average]],"")</f>
        <v/>
      </c>
      <c r="M299" s="31" t="s">
        <v>210</v>
      </c>
      <c r="N299" s="31">
        <v>101</v>
      </c>
      <c r="O299" s="31" t="str">
        <f>IFERROR(weekly_deaths_location_cause_and_excess_deaths_home_non_institution[[#This Row],[Circulatory deaths]]-weekly_deaths_location_cause_and_excess_deaths_home_non_institution[[#This Row],[Circulatory five year average]],"")</f>
        <v/>
      </c>
      <c r="P299" s="31" t="s">
        <v>210</v>
      </c>
      <c r="Q299" s="31">
        <v>23</v>
      </c>
      <c r="R299" s="31" t="str">
        <f>IFERROR(weekly_deaths_location_cause_and_excess_deaths_home_non_institution[[#This Row],[Respiratory deaths]]-weekly_deaths_location_cause_and_excess_deaths_home_non_institution[[#This Row],[Respiratory five year average]],"")</f>
        <v/>
      </c>
      <c r="S299" s="31" t="s">
        <v>210</v>
      </c>
      <c r="T299" s="31" t="s">
        <v>210</v>
      </c>
      <c r="U299" s="81">
        <v>76</v>
      </c>
      <c r="V299" s="31" t="str">
        <f>IFERROR(weekly_deaths_location_cause_and_excess_deaths_home_non_institution[[#This Row],[Other causes]]-weekly_deaths_location_cause_and_excess_deaths_home_non_institution[[#This Row],[Other causes five year average]],"")</f>
        <v/>
      </c>
    </row>
    <row r="300" spans="1:22" x14ac:dyDescent="0.3">
      <c r="A300" s="16" t="s">
        <v>66</v>
      </c>
      <c r="B300" s="21">
        <v>28</v>
      </c>
      <c r="C300" s="22">
        <v>44753</v>
      </c>
      <c r="D300" s="86" t="s">
        <v>210</v>
      </c>
      <c r="E300" s="81">
        <v>302</v>
      </c>
      <c r="F300" s="81" t="str">
        <f>IFERROR(weekly_deaths_location_cause_and_excess_deaths_home_non_institution[[#This Row],[All causes]]-weekly_deaths_location_cause_and_excess_deaths_home_non_institution[[#This Row],[All causes five year average]],"")</f>
        <v/>
      </c>
      <c r="G300" s="81" t="s">
        <v>210</v>
      </c>
      <c r="H300" s="81">
        <v>93</v>
      </c>
      <c r="I300" s="81" t="str">
        <f>IFERROR(weekly_deaths_location_cause_and_excess_deaths_home_non_institution[[#This Row],[Cancer deaths]]-weekly_deaths_location_cause_and_excess_deaths_home_non_institution[[#This Row],[Cancer five year average]],"")</f>
        <v/>
      </c>
      <c r="J300" s="81" t="s">
        <v>210</v>
      </c>
      <c r="K300" s="81">
        <v>9</v>
      </c>
      <c r="L300" s="81" t="str">
        <f>IFERROR(weekly_deaths_location_cause_and_excess_deaths_home_non_institution[[#This Row],[Dementia / Alzhemier''s deaths]]-weekly_deaths_location_cause_and_excess_deaths_home_non_institution[[#This Row],[Dementia / Alzheimer''s five year average]],"")</f>
        <v/>
      </c>
      <c r="M300" s="31" t="s">
        <v>210</v>
      </c>
      <c r="N300" s="31">
        <v>93</v>
      </c>
      <c r="O300" s="31" t="str">
        <f>IFERROR(weekly_deaths_location_cause_and_excess_deaths_home_non_institution[[#This Row],[Circulatory deaths]]-weekly_deaths_location_cause_and_excess_deaths_home_non_institution[[#This Row],[Circulatory five year average]],"")</f>
        <v/>
      </c>
      <c r="P300" s="31" t="s">
        <v>210</v>
      </c>
      <c r="Q300" s="31">
        <v>23</v>
      </c>
      <c r="R300" s="31" t="str">
        <f>IFERROR(weekly_deaths_location_cause_and_excess_deaths_home_non_institution[[#This Row],[Respiratory deaths]]-weekly_deaths_location_cause_and_excess_deaths_home_non_institution[[#This Row],[Respiratory five year average]],"")</f>
        <v/>
      </c>
      <c r="S300" s="31" t="s">
        <v>210</v>
      </c>
      <c r="T300" s="31" t="s">
        <v>210</v>
      </c>
      <c r="U300" s="81">
        <v>83</v>
      </c>
      <c r="V300" s="31" t="str">
        <f>IFERROR(weekly_deaths_location_cause_and_excess_deaths_home_non_institution[[#This Row],[Other causes]]-weekly_deaths_location_cause_and_excess_deaths_home_non_institution[[#This Row],[Other causes five year average]],"")</f>
        <v/>
      </c>
    </row>
    <row r="301" spans="1:22" x14ac:dyDescent="0.3">
      <c r="A301" s="16" t="s">
        <v>66</v>
      </c>
      <c r="B301" s="21">
        <v>29</v>
      </c>
      <c r="C301" s="22">
        <v>44760</v>
      </c>
      <c r="D301" s="86" t="s">
        <v>210</v>
      </c>
      <c r="E301" s="81">
        <v>301</v>
      </c>
      <c r="F301" s="81" t="str">
        <f>IFERROR(weekly_deaths_location_cause_and_excess_deaths_home_non_institution[[#This Row],[All causes]]-weekly_deaths_location_cause_and_excess_deaths_home_non_institution[[#This Row],[All causes five year average]],"")</f>
        <v/>
      </c>
      <c r="G301" s="81" t="s">
        <v>210</v>
      </c>
      <c r="H301" s="81">
        <v>101</v>
      </c>
      <c r="I301" s="81" t="str">
        <f>IFERROR(weekly_deaths_location_cause_and_excess_deaths_home_non_institution[[#This Row],[Cancer deaths]]-weekly_deaths_location_cause_and_excess_deaths_home_non_institution[[#This Row],[Cancer five year average]],"")</f>
        <v/>
      </c>
      <c r="J301" s="81" t="s">
        <v>210</v>
      </c>
      <c r="K301" s="81">
        <v>11</v>
      </c>
      <c r="L301" s="81" t="str">
        <f>IFERROR(weekly_deaths_location_cause_and_excess_deaths_home_non_institution[[#This Row],[Dementia / Alzhemier''s deaths]]-weekly_deaths_location_cause_and_excess_deaths_home_non_institution[[#This Row],[Dementia / Alzheimer''s five year average]],"")</f>
        <v/>
      </c>
      <c r="M301" s="31" t="s">
        <v>210</v>
      </c>
      <c r="N301" s="31">
        <v>101</v>
      </c>
      <c r="O301" s="31" t="str">
        <f>IFERROR(weekly_deaths_location_cause_and_excess_deaths_home_non_institution[[#This Row],[Circulatory deaths]]-weekly_deaths_location_cause_and_excess_deaths_home_non_institution[[#This Row],[Circulatory five year average]],"")</f>
        <v/>
      </c>
      <c r="P301" s="31" t="s">
        <v>210</v>
      </c>
      <c r="Q301" s="31">
        <v>22</v>
      </c>
      <c r="R301" s="31" t="str">
        <f>IFERROR(weekly_deaths_location_cause_and_excess_deaths_home_non_institution[[#This Row],[Respiratory deaths]]-weekly_deaths_location_cause_and_excess_deaths_home_non_institution[[#This Row],[Respiratory five year average]],"")</f>
        <v/>
      </c>
      <c r="S301" s="31" t="s">
        <v>210</v>
      </c>
      <c r="T301" s="31" t="s">
        <v>210</v>
      </c>
      <c r="U301" s="81">
        <v>82</v>
      </c>
      <c r="V301" s="31" t="str">
        <f>IFERROR(weekly_deaths_location_cause_and_excess_deaths_home_non_institution[[#This Row],[Other causes]]-weekly_deaths_location_cause_and_excess_deaths_home_non_institution[[#This Row],[Other causes five year average]],"")</f>
        <v/>
      </c>
    </row>
    <row r="302" spans="1:22" x14ac:dyDescent="0.3">
      <c r="A302" s="16" t="s">
        <v>66</v>
      </c>
      <c r="B302" s="21">
        <v>30</v>
      </c>
      <c r="C302" s="22">
        <v>44767</v>
      </c>
      <c r="D302" s="86" t="s">
        <v>210</v>
      </c>
      <c r="E302" s="81">
        <v>293</v>
      </c>
      <c r="F302" s="81" t="str">
        <f>IFERROR(weekly_deaths_location_cause_and_excess_deaths_home_non_institution[[#This Row],[All causes]]-weekly_deaths_location_cause_and_excess_deaths_home_non_institution[[#This Row],[All causes five year average]],"")</f>
        <v/>
      </c>
      <c r="G302" s="81" t="s">
        <v>210</v>
      </c>
      <c r="H302" s="81">
        <v>90</v>
      </c>
      <c r="I302" s="81" t="str">
        <f>IFERROR(weekly_deaths_location_cause_and_excess_deaths_home_non_institution[[#This Row],[Cancer deaths]]-weekly_deaths_location_cause_and_excess_deaths_home_non_institution[[#This Row],[Cancer five year average]],"")</f>
        <v/>
      </c>
      <c r="J302" s="81" t="s">
        <v>210</v>
      </c>
      <c r="K302" s="81">
        <v>13</v>
      </c>
      <c r="L302" s="81" t="str">
        <f>IFERROR(weekly_deaths_location_cause_and_excess_deaths_home_non_institution[[#This Row],[Dementia / Alzhemier''s deaths]]-weekly_deaths_location_cause_and_excess_deaths_home_non_institution[[#This Row],[Dementia / Alzheimer''s five year average]],"")</f>
        <v/>
      </c>
      <c r="M302" s="31" t="s">
        <v>210</v>
      </c>
      <c r="N302" s="31">
        <v>90</v>
      </c>
      <c r="O302" s="31" t="str">
        <f>IFERROR(weekly_deaths_location_cause_and_excess_deaths_home_non_institution[[#This Row],[Circulatory deaths]]-weekly_deaths_location_cause_and_excess_deaths_home_non_institution[[#This Row],[Circulatory five year average]],"")</f>
        <v/>
      </c>
      <c r="P302" s="31" t="s">
        <v>210</v>
      </c>
      <c r="Q302" s="31">
        <v>18</v>
      </c>
      <c r="R302" s="31" t="str">
        <f>IFERROR(weekly_deaths_location_cause_and_excess_deaths_home_non_institution[[#This Row],[Respiratory deaths]]-weekly_deaths_location_cause_and_excess_deaths_home_non_institution[[#This Row],[Respiratory five year average]],"")</f>
        <v/>
      </c>
      <c r="S302" s="31" t="s">
        <v>210</v>
      </c>
      <c r="T302" s="31" t="s">
        <v>210</v>
      </c>
      <c r="U302" s="81">
        <v>82</v>
      </c>
      <c r="V302" s="31" t="str">
        <f>IFERROR(weekly_deaths_location_cause_and_excess_deaths_home_non_institution[[#This Row],[Other causes]]-weekly_deaths_location_cause_and_excess_deaths_home_non_institution[[#This Row],[Other causes five year average]],"")</f>
        <v/>
      </c>
    </row>
    <row r="303" spans="1:22" x14ac:dyDescent="0.3">
      <c r="A303" s="16" t="s">
        <v>66</v>
      </c>
      <c r="B303" s="21">
        <v>31</v>
      </c>
      <c r="C303" s="22">
        <v>44774</v>
      </c>
      <c r="D303" s="86" t="s">
        <v>210</v>
      </c>
      <c r="E303" s="81">
        <v>295</v>
      </c>
      <c r="F303" s="81" t="str">
        <f>IFERROR(weekly_deaths_location_cause_and_excess_deaths_home_non_institution[[#This Row],[All causes]]-weekly_deaths_location_cause_and_excess_deaths_home_non_institution[[#This Row],[All causes five year average]],"")</f>
        <v/>
      </c>
      <c r="G303" s="81" t="s">
        <v>210</v>
      </c>
      <c r="H303" s="81">
        <v>100</v>
      </c>
      <c r="I303" s="81" t="str">
        <f>IFERROR(weekly_deaths_location_cause_and_excess_deaths_home_non_institution[[#This Row],[Cancer deaths]]-weekly_deaths_location_cause_and_excess_deaths_home_non_institution[[#This Row],[Cancer five year average]],"")</f>
        <v/>
      </c>
      <c r="J303" s="81" t="s">
        <v>210</v>
      </c>
      <c r="K303" s="81">
        <v>10</v>
      </c>
      <c r="L303" s="81" t="str">
        <f>IFERROR(weekly_deaths_location_cause_and_excess_deaths_home_non_institution[[#This Row],[Dementia / Alzhemier''s deaths]]-weekly_deaths_location_cause_and_excess_deaths_home_non_institution[[#This Row],[Dementia / Alzheimer''s five year average]],"")</f>
        <v/>
      </c>
      <c r="M303" s="31" t="s">
        <v>210</v>
      </c>
      <c r="N303" s="31">
        <v>100</v>
      </c>
      <c r="O303" s="31" t="str">
        <f>IFERROR(weekly_deaths_location_cause_and_excess_deaths_home_non_institution[[#This Row],[Circulatory deaths]]-weekly_deaths_location_cause_and_excess_deaths_home_non_institution[[#This Row],[Circulatory five year average]],"")</f>
        <v/>
      </c>
      <c r="P303" s="31" t="s">
        <v>210</v>
      </c>
      <c r="Q303" s="31">
        <v>24</v>
      </c>
      <c r="R303" s="31" t="str">
        <f>IFERROR(weekly_deaths_location_cause_and_excess_deaths_home_non_institution[[#This Row],[Respiratory deaths]]-weekly_deaths_location_cause_and_excess_deaths_home_non_institution[[#This Row],[Respiratory five year average]],"")</f>
        <v/>
      </c>
      <c r="S303" s="31" t="s">
        <v>210</v>
      </c>
      <c r="T303" s="31" t="s">
        <v>210</v>
      </c>
      <c r="U303" s="81">
        <v>78</v>
      </c>
      <c r="V303" s="31" t="str">
        <f>IFERROR(weekly_deaths_location_cause_and_excess_deaths_home_non_institution[[#This Row],[Other causes]]-weekly_deaths_location_cause_and_excess_deaths_home_non_institution[[#This Row],[Other causes five year average]],"")</f>
        <v/>
      </c>
    </row>
    <row r="304" spans="1:22" x14ac:dyDescent="0.3">
      <c r="A304" s="16" t="s">
        <v>66</v>
      </c>
      <c r="B304" s="21">
        <v>32</v>
      </c>
      <c r="C304" s="22">
        <v>44781</v>
      </c>
      <c r="D304" s="86" t="s">
        <v>210</v>
      </c>
      <c r="E304" s="81">
        <v>308</v>
      </c>
      <c r="F304" s="81" t="str">
        <f>IFERROR(weekly_deaths_location_cause_and_excess_deaths_home_non_institution[[#This Row],[All causes]]-weekly_deaths_location_cause_and_excess_deaths_home_non_institution[[#This Row],[All causes five year average]],"")</f>
        <v/>
      </c>
      <c r="G304" s="81" t="s">
        <v>210</v>
      </c>
      <c r="H304" s="81">
        <v>98</v>
      </c>
      <c r="I304" s="81" t="str">
        <f>IFERROR(weekly_deaths_location_cause_and_excess_deaths_home_non_institution[[#This Row],[Cancer deaths]]-weekly_deaths_location_cause_and_excess_deaths_home_non_institution[[#This Row],[Cancer five year average]],"")</f>
        <v/>
      </c>
      <c r="J304" s="81" t="s">
        <v>210</v>
      </c>
      <c r="K304" s="81">
        <v>13</v>
      </c>
      <c r="L304" s="81" t="str">
        <f>IFERROR(weekly_deaths_location_cause_and_excess_deaths_home_non_institution[[#This Row],[Dementia / Alzhemier''s deaths]]-weekly_deaths_location_cause_and_excess_deaths_home_non_institution[[#This Row],[Dementia / Alzheimer''s five year average]],"")</f>
        <v/>
      </c>
      <c r="M304" s="31" t="s">
        <v>210</v>
      </c>
      <c r="N304" s="31">
        <v>98</v>
      </c>
      <c r="O304" s="31" t="str">
        <f>IFERROR(weekly_deaths_location_cause_and_excess_deaths_home_non_institution[[#This Row],[Circulatory deaths]]-weekly_deaths_location_cause_and_excess_deaths_home_non_institution[[#This Row],[Circulatory five year average]],"")</f>
        <v/>
      </c>
      <c r="P304" s="31" t="s">
        <v>210</v>
      </c>
      <c r="Q304" s="31">
        <v>23</v>
      </c>
      <c r="R304" s="31" t="str">
        <f>IFERROR(weekly_deaths_location_cause_and_excess_deaths_home_non_institution[[#This Row],[Respiratory deaths]]-weekly_deaths_location_cause_and_excess_deaths_home_non_institution[[#This Row],[Respiratory five year average]],"")</f>
        <v/>
      </c>
      <c r="S304" s="31" t="s">
        <v>210</v>
      </c>
      <c r="T304" s="31" t="s">
        <v>210</v>
      </c>
      <c r="U304" s="81">
        <v>90</v>
      </c>
      <c r="V304" s="31" t="str">
        <f>IFERROR(weekly_deaths_location_cause_and_excess_deaths_home_non_institution[[#This Row],[Other causes]]-weekly_deaths_location_cause_and_excess_deaths_home_non_institution[[#This Row],[Other causes five year average]],"")</f>
        <v/>
      </c>
    </row>
    <row r="305" spans="1:22" x14ac:dyDescent="0.3">
      <c r="A305" s="16" t="s">
        <v>66</v>
      </c>
      <c r="B305" s="21">
        <v>33</v>
      </c>
      <c r="C305" s="22">
        <v>44788</v>
      </c>
      <c r="D305" s="86" t="s">
        <v>210</v>
      </c>
      <c r="E305" s="81">
        <v>301</v>
      </c>
      <c r="F305" s="81" t="str">
        <f>IFERROR(weekly_deaths_location_cause_and_excess_deaths_home_non_institution[[#This Row],[All causes]]-weekly_deaths_location_cause_and_excess_deaths_home_non_institution[[#This Row],[All causes five year average]],"")</f>
        <v/>
      </c>
      <c r="G305" s="81" t="s">
        <v>210</v>
      </c>
      <c r="H305" s="81">
        <v>98</v>
      </c>
      <c r="I305" s="81" t="str">
        <f>IFERROR(weekly_deaths_location_cause_and_excess_deaths_home_non_institution[[#This Row],[Cancer deaths]]-weekly_deaths_location_cause_and_excess_deaths_home_non_institution[[#This Row],[Cancer five year average]],"")</f>
        <v/>
      </c>
      <c r="J305" s="81" t="s">
        <v>210</v>
      </c>
      <c r="K305" s="81">
        <v>12</v>
      </c>
      <c r="L305" s="81" t="str">
        <f>IFERROR(weekly_deaths_location_cause_and_excess_deaths_home_non_institution[[#This Row],[Dementia / Alzhemier''s deaths]]-weekly_deaths_location_cause_and_excess_deaths_home_non_institution[[#This Row],[Dementia / Alzheimer''s five year average]],"")</f>
        <v/>
      </c>
      <c r="M305" s="31" t="s">
        <v>210</v>
      </c>
      <c r="N305" s="31">
        <v>98</v>
      </c>
      <c r="O305" s="31" t="str">
        <f>IFERROR(weekly_deaths_location_cause_and_excess_deaths_home_non_institution[[#This Row],[Circulatory deaths]]-weekly_deaths_location_cause_and_excess_deaths_home_non_institution[[#This Row],[Circulatory five year average]],"")</f>
        <v/>
      </c>
      <c r="P305" s="31" t="s">
        <v>210</v>
      </c>
      <c r="Q305" s="31">
        <v>19</v>
      </c>
      <c r="R305" s="31" t="str">
        <f>IFERROR(weekly_deaths_location_cause_and_excess_deaths_home_non_institution[[#This Row],[Respiratory deaths]]-weekly_deaths_location_cause_and_excess_deaths_home_non_institution[[#This Row],[Respiratory five year average]],"")</f>
        <v/>
      </c>
      <c r="S305" s="31" t="s">
        <v>210</v>
      </c>
      <c r="T305" s="31" t="s">
        <v>210</v>
      </c>
      <c r="U305" s="81">
        <v>81</v>
      </c>
      <c r="V305" s="31" t="str">
        <f>IFERROR(weekly_deaths_location_cause_and_excess_deaths_home_non_institution[[#This Row],[Other causes]]-weekly_deaths_location_cause_and_excess_deaths_home_non_institution[[#This Row],[Other causes five year average]],"")</f>
        <v/>
      </c>
    </row>
    <row r="306" spans="1:22" x14ac:dyDescent="0.3">
      <c r="A306" s="16" t="s">
        <v>66</v>
      </c>
      <c r="B306" s="21">
        <v>34</v>
      </c>
      <c r="C306" s="22">
        <v>44795</v>
      </c>
      <c r="D306" s="86" t="s">
        <v>210</v>
      </c>
      <c r="E306" s="81">
        <v>306</v>
      </c>
      <c r="F306" s="81" t="str">
        <f>IFERROR(weekly_deaths_location_cause_and_excess_deaths_home_non_institution[[#This Row],[All causes]]-weekly_deaths_location_cause_and_excess_deaths_home_non_institution[[#This Row],[All causes five year average]],"")</f>
        <v/>
      </c>
      <c r="G306" s="81" t="s">
        <v>210</v>
      </c>
      <c r="H306" s="81">
        <v>104</v>
      </c>
      <c r="I306" s="81" t="str">
        <f>IFERROR(weekly_deaths_location_cause_and_excess_deaths_home_non_institution[[#This Row],[Cancer deaths]]-weekly_deaths_location_cause_and_excess_deaths_home_non_institution[[#This Row],[Cancer five year average]],"")</f>
        <v/>
      </c>
      <c r="J306" s="81" t="s">
        <v>210</v>
      </c>
      <c r="K306" s="81">
        <v>10</v>
      </c>
      <c r="L306" s="81" t="str">
        <f>IFERROR(weekly_deaths_location_cause_and_excess_deaths_home_non_institution[[#This Row],[Dementia / Alzhemier''s deaths]]-weekly_deaths_location_cause_and_excess_deaths_home_non_institution[[#This Row],[Dementia / Alzheimer''s five year average]],"")</f>
        <v/>
      </c>
      <c r="M306" s="31" t="s">
        <v>210</v>
      </c>
      <c r="N306" s="31">
        <v>104</v>
      </c>
      <c r="O306" s="31" t="str">
        <f>IFERROR(weekly_deaths_location_cause_and_excess_deaths_home_non_institution[[#This Row],[Circulatory deaths]]-weekly_deaths_location_cause_and_excess_deaths_home_non_institution[[#This Row],[Circulatory five year average]],"")</f>
        <v/>
      </c>
      <c r="P306" s="31" t="s">
        <v>210</v>
      </c>
      <c r="Q306" s="31">
        <v>22</v>
      </c>
      <c r="R306" s="31" t="str">
        <f>IFERROR(weekly_deaths_location_cause_and_excess_deaths_home_non_institution[[#This Row],[Respiratory deaths]]-weekly_deaths_location_cause_and_excess_deaths_home_non_institution[[#This Row],[Respiratory five year average]],"")</f>
        <v/>
      </c>
      <c r="S306" s="31" t="s">
        <v>210</v>
      </c>
      <c r="T306" s="31" t="s">
        <v>210</v>
      </c>
      <c r="U306" s="81">
        <v>76</v>
      </c>
      <c r="V306" s="31" t="str">
        <f>IFERROR(weekly_deaths_location_cause_and_excess_deaths_home_non_institution[[#This Row],[Other causes]]-weekly_deaths_location_cause_and_excess_deaths_home_non_institution[[#This Row],[Other causes five year average]],"")</f>
        <v/>
      </c>
    </row>
    <row r="307" spans="1:22" x14ac:dyDescent="0.3">
      <c r="A307" s="16" t="s">
        <v>66</v>
      </c>
      <c r="B307" s="21">
        <v>35</v>
      </c>
      <c r="C307" s="22">
        <v>44802</v>
      </c>
      <c r="D307" s="86" t="s">
        <v>210</v>
      </c>
      <c r="E307" s="81">
        <v>300</v>
      </c>
      <c r="F307" s="81" t="str">
        <f>IFERROR(weekly_deaths_location_cause_and_excess_deaths_home_non_institution[[#This Row],[All causes]]-weekly_deaths_location_cause_and_excess_deaths_home_non_institution[[#This Row],[All causes five year average]],"")</f>
        <v/>
      </c>
      <c r="G307" s="81" t="s">
        <v>210</v>
      </c>
      <c r="H307" s="81">
        <v>105</v>
      </c>
      <c r="I307" s="81" t="str">
        <f>IFERROR(weekly_deaths_location_cause_and_excess_deaths_home_non_institution[[#This Row],[Cancer deaths]]-weekly_deaths_location_cause_and_excess_deaths_home_non_institution[[#This Row],[Cancer five year average]],"")</f>
        <v/>
      </c>
      <c r="J307" s="81" t="s">
        <v>210</v>
      </c>
      <c r="K307" s="81">
        <v>11</v>
      </c>
      <c r="L307" s="81" t="str">
        <f>IFERROR(weekly_deaths_location_cause_and_excess_deaths_home_non_institution[[#This Row],[Dementia / Alzhemier''s deaths]]-weekly_deaths_location_cause_and_excess_deaths_home_non_institution[[#This Row],[Dementia / Alzheimer''s five year average]],"")</f>
        <v/>
      </c>
      <c r="M307" s="31" t="s">
        <v>210</v>
      </c>
      <c r="N307" s="31">
        <v>105</v>
      </c>
      <c r="O307" s="31" t="str">
        <f>IFERROR(weekly_deaths_location_cause_and_excess_deaths_home_non_institution[[#This Row],[Circulatory deaths]]-weekly_deaths_location_cause_and_excess_deaths_home_non_institution[[#This Row],[Circulatory five year average]],"")</f>
        <v/>
      </c>
      <c r="P307" s="31" t="s">
        <v>210</v>
      </c>
      <c r="Q307" s="31">
        <v>23</v>
      </c>
      <c r="R307" s="31" t="str">
        <f>IFERROR(weekly_deaths_location_cause_and_excess_deaths_home_non_institution[[#This Row],[Respiratory deaths]]-weekly_deaths_location_cause_and_excess_deaths_home_non_institution[[#This Row],[Respiratory five year average]],"")</f>
        <v/>
      </c>
      <c r="S307" s="31" t="s">
        <v>210</v>
      </c>
      <c r="T307" s="31" t="s">
        <v>210</v>
      </c>
      <c r="U307" s="81">
        <v>72</v>
      </c>
      <c r="V307" s="31" t="str">
        <f>IFERROR(weekly_deaths_location_cause_and_excess_deaths_home_non_institution[[#This Row],[Other causes]]-weekly_deaths_location_cause_and_excess_deaths_home_non_institution[[#This Row],[Other causes five year average]],"")</f>
        <v/>
      </c>
    </row>
    <row r="308" spans="1:22" x14ac:dyDescent="0.3">
      <c r="A308" s="16" t="s">
        <v>66</v>
      </c>
      <c r="B308" s="21">
        <v>36</v>
      </c>
      <c r="C308" s="22">
        <v>44809</v>
      </c>
      <c r="D308" s="86" t="s">
        <v>210</v>
      </c>
      <c r="E308" s="81">
        <v>284</v>
      </c>
      <c r="F308" s="81" t="str">
        <f>IFERROR(weekly_deaths_location_cause_and_excess_deaths_home_non_institution[[#This Row],[All causes]]-weekly_deaths_location_cause_and_excess_deaths_home_non_institution[[#This Row],[All causes five year average]],"")</f>
        <v/>
      </c>
      <c r="G308" s="81" t="s">
        <v>210</v>
      </c>
      <c r="H308" s="81">
        <v>90</v>
      </c>
      <c r="I308" s="81" t="str">
        <f>IFERROR(weekly_deaths_location_cause_and_excess_deaths_home_non_institution[[#This Row],[Cancer deaths]]-weekly_deaths_location_cause_and_excess_deaths_home_non_institution[[#This Row],[Cancer five year average]],"")</f>
        <v/>
      </c>
      <c r="J308" s="81" t="s">
        <v>210</v>
      </c>
      <c r="K308" s="81">
        <v>9</v>
      </c>
      <c r="L308" s="81" t="str">
        <f>IFERROR(weekly_deaths_location_cause_and_excess_deaths_home_non_institution[[#This Row],[Dementia / Alzhemier''s deaths]]-weekly_deaths_location_cause_and_excess_deaths_home_non_institution[[#This Row],[Dementia / Alzheimer''s five year average]],"")</f>
        <v/>
      </c>
      <c r="M308" s="31" t="s">
        <v>210</v>
      </c>
      <c r="N308" s="31">
        <v>90</v>
      </c>
      <c r="O308" s="31" t="str">
        <f>IFERROR(weekly_deaths_location_cause_and_excess_deaths_home_non_institution[[#This Row],[Circulatory deaths]]-weekly_deaths_location_cause_and_excess_deaths_home_non_institution[[#This Row],[Circulatory five year average]],"")</f>
        <v/>
      </c>
      <c r="P308" s="31" t="s">
        <v>210</v>
      </c>
      <c r="Q308" s="31">
        <v>23</v>
      </c>
      <c r="R308" s="31" t="str">
        <f>IFERROR(weekly_deaths_location_cause_and_excess_deaths_home_non_institution[[#This Row],[Respiratory deaths]]-weekly_deaths_location_cause_and_excess_deaths_home_non_institution[[#This Row],[Respiratory five year average]],"")</f>
        <v/>
      </c>
      <c r="S308" s="31" t="s">
        <v>210</v>
      </c>
      <c r="T308" s="31" t="s">
        <v>210</v>
      </c>
      <c r="U308" s="81">
        <v>82</v>
      </c>
      <c r="V308" s="31" t="str">
        <f>IFERROR(weekly_deaths_location_cause_and_excess_deaths_home_non_institution[[#This Row],[Other causes]]-weekly_deaths_location_cause_and_excess_deaths_home_non_institution[[#This Row],[Other causes five year average]],"")</f>
        <v/>
      </c>
    </row>
    <row r="309" spans="1:22" x14ac:dyDescent="0.3">
      <c r="A309" s="16" t="s">
        <v>66</v>
      </c>
      <c r="B309" s="21">
        <v>37</v>
      </c>
      <c r="C309" s="22">
        <v>44816</v>
      </c>
      <c r="D309" s="86" t="s">
        <v>210</v>
      </c>
      <c r="E309" s="81">
        <v>307</v>
      </c>
      <c r="F309" s="81" t="str">
        <f>IFERROR(weekly_deaths_location_cause_and_excess_deaths_home_non_institution[[#This Row],[All causes]]-weekly_deaths_location_cause_and_excess_deaths_home_non_institution[[#This Row],[All causes five year average]],"")</f>
        <v/>
      </c>
      <c r="G309" s="81" t="s">
        <v>210</v>
      </c>
      <c r="H309" s="81">
        <v>102</v>
      </c>
      <c r="I309" s="81" t="str">
        <f>IFERROR(weekly_deaths_location_cause_and_excess_deaths_home_non_institution[[#This Row],[Cancer deaths]]-weekly_deaths_location_cause_and_excess_deaths_home_non_institution[[#This Row],[Cancer five year average]],"")</f>
        <v/>
      </c>
      <c r="J309" s="81" t="s">
        <v>210</v>
      </c>
      <c r="K309" s="81">
        <v>12</v>
      </c>
      <c r="L309" s="81" t="str">
        <f>IFERROR(weekly_deaths_location_cause_and_excess_deaths_home_non_institution[[#This Row],[Dementia / Alzhemier''s deaths]]-weekly_deaths_location_cause_and_excess_deaths_home_non_institution[[#This Row],[Dementia / Alzheimer''s five year average]],"")</f>
        <v/>
      </c>
      <c r="M309" s="31" t="s">
        <v>210</v>
      </c>
      <c r="N309" s="31">
        <v>102</v>
      </c>
      <c r="O309" s="31" t="str">
        <f>IFERROR(weekly_deaths_location_cause_and_excess_deaths_home_non_institution[[#This Row],[Circulatory deaths]]-weekly_deaths_location_cause_and_excess_deaths_home_non_institution[[#This Row],[Circulatory five year average]],"")</f>
        <v/>
      </c>
      <c r="P309" s="31" t="s">
        <v>210</v>
      </c>
      <c r="Q309" s="31">
        <v>24</v>
      </c>
      <c r="R309" s="31" t="str">
        <f>IFERROR(weekly_deaths_location_cause_and_excess_deaths_home_non_institution[[#This Row],[Respiratory deaths]]-weekly_deaths_location_cause_and_excess_deaths_home_non_institution[[#This Row],[Respiratory five year average]],"")</f>
        <v/>
      </c>
      <c r="S309" s="31" t="s">
        <v>210</v>
      </c>
      <c r="T309" s="31" t="s">
        <v>210</v>
      </c>
      <c r="U309" s="81">
        <v>79</v>
      </c>
      <c r="V309" s="31" t="str">
        <f>IFERROR(weekly_deaths_location_cause_and_excess_deaths_home_non_institution[[#This Row],[Other causes]]-weekly_deaths_location_cause_and_excess_deaths_home_non_institution[[#This Row],[Other causes five year average]],"")</f>
        <v/>
      </c>
    </row>
    <row r="310" spans="1:22" x14ac:dyDescent="0.3">
      <c r="A310" s="16" t="s">
        <v>66</v>
      </c>
      <c r="B310" s="21">
        <v>38</v>
      </c>
      <c r="C310" s="22">
        <v>44823</v>
      </c>
      <c r="D310" s="86" t="s">
        <v>210</v>
      </c>
      <c r="E310" s="81">
        <v>300</v>
      </c>
      <c r="F310" s="81" t="str">
        <f>IFERROR(weekly_deaths_location_cause_and_excess_deaths_home_non_institution[[#This Row],[All causes]]-weekly_deaths_location_cause_and_excess_deaths_home_non_institution[[#This Row],[All causes five year average]],"")</f>
        <v/>
      </c>
      <c r="G310" s="81" t="s">
        <v>210</v>
      </c>
      <c r="H310" s="81">
        <v>98</v>
      </c>
      <c r="I310" s="81" t="str">
        <f>IFERROR(weekly_deaths_location_cause_and_excess_deaths_home_non_institution[[#This Row],[Cancer deaths]]-weekly_deaths_location_cause_and_excess_deaths_home_non_institution[[#This Row],[Cancer five year average]],"")</f>
        <v/>
      </c>
      <c r="J310" s="81" t="s">
        <v>210</v>
      </c>
      <c r="K310" s="81">
        <v>12</v>
      </c>
      <c r="L310" s="81" t="str">
        <f>IFERROR(weekly_deaths_location_cause_and_excess_deaths_home_non_institution[[#This Row],[Dementia / Alzhemier''s deaths]]-weekly_deaths_location_cause_and_excess_deaths_home_non_institution[[#This Row],[Dementia / Alzheimer''s five year average]],"")</f>
        <v/>
      </c>
      <c r="M310" s="31" t="s">
        <v>210</v>
      </c>
      <c r="N310" s="31">
        <v>98</v>
      </c>
      <c r="O310" s="31" t="str">
        <f>IFERROR(weekly_deaths_location_cause_and_excess_deaths_home_non_institution[[#This Row],[Circulatory deaths]]-weekly_deaths_location_cause_and_excess_deaths_home_non_institution[[#This Row],[Circulatory five year average]],"")</f>
        <v/>
      </c>
      <c r="P310" s="31" t="s">
        <v>210</v>
      </c>
      <c r="Q310" s="31">
        <v>22</v>
      </c>
      <c r="R310" s="31" t="str">
        <f>IFERROR(weekly_deaths_location_cause_and_excess_deaths_home_non_institution[[#This Row],[Respiratory deaths]]-weekly_deaths_location_cause_and_excess_deaths_home_non_institution[[#This Row],[Respiratory five year average]],"")</f>
        <v/>
      </c>
      <c r="S310" s="31" t="s">
        <v>210</v>
      </c>
      <c r="T310" s="31" t="s">
        <v>210</v>
      </c>
      <c r="U310" s="81">
        <v>80</v>
      </c>
      <c r="V310" s="31" t="str">
        <f>IFERROR(weekly_deaths_location_cause_and_excess_deaths_home_non_institution[[#This Row],[Other causes]]-weekly_deaths_location_cause_and_excess_deaths_home_non_institution[[#This Row],[Other causes five year average]],"")</f>
        <v/>
      </c>
    </row>
    <row r="311" spans="1:22" x14ac:dyDescent="0.3">
      <c r="A311" s="16" t="s">
        <v>66</v>
      </c>
      <c r="B311" s="21">
        <v>39</v>
      </c>
      <c r="C311" s="22">
        <v>44830</v>
      </c>
      <c r="D311" s="86" t="s">
        <v>210</v>
      </c>
      <c r="E311" s="81">
        <v>299</v>
      </c>
      <c r="F311" s="81" t="str">
        <f>IFERROR(weekly_deaths_location_cause_and_excess_deaths_home_non_institution[[#This Row],[All causes]]-weekly_deaths_location_cause_and_excess_deaths_home_non_institution[[#This Row],[All causes five year average]],"")</f>
        <v/>
      </c>
      <c r="G311" s="81" t="s">
        <v>210</v>
      </c>
      <c r="H311" s="81">
        <v>97</v>
      </c>
      <c r="I311" s="81" t="str">
        <f>IFERROR(weekly_deaths_location_cause_and_excess_deaths_home_non_institution[[#This Row],[Cancer deaths]]-weekly_deaths_location_cause_and_excess_deaths_home_non_institution[[#This Row],[Cancer five year average]],"")</f>
        <v/>
      </c>
      <c r="J311" s="81" t="s">
        <v>210</v>
      </c>
      <c r="K311" s="81">
        <v>10</v>
      </c>
      <c r="L311" s="81" t="str">
        <f>IFERROR(weekly_deaths_location_cause_and_excess_deaths_home_non_institution[[#This Row],[Dementia / Alzhemier''s deaths]]-weekly_deaths_location_cause_and_excess_deaths_home_non_institution[[#This Row],[Dementia / Alzheimer''s five year average]],"")</f>
        <v/>
      </c>
      <c r="M311" s="31" t="s">
        <v>210</v>
      </c>
      <c r="N311" s="31">
        <v>97</v>
      </c>
      <c r="O311" s="31" t="str">
        <f>IFERROR(weekly_deaths_location_cause_and_excess_deaths_home_non_institution[[#This Row],[Circulatory deaths]]-weekly_deaths_location_cause_and_excess_deaths_home_non_institution[[#This Row],[Circulatory five year average]],"")</f>
        <v/>
      </c>
      <c r="P311" s="31" t="s">
        <v>210</v>
      </c>
      <c r="Q311" s="31">
        <v>21</v>
      </c>
      <c r="R311" s="31" t="str">
        <f>IFERROR(weekly_deaths_location_cause_and_excess_deaths_home_non_institution[[#This Row],[Respiratory deaths]]-weekly_deaths_location_cause_and_excess_deaths_home_non_institution[[#This Row],[Respiratory five year average]],"")</f>
        <v/>
      </c>
      <c r="S311" s="31" t="s">
        <v>210</v>
      </c>
      <c r="T311" s="31" t="s">
        <v>210</v>
      </c>
      <c r="U311" s="81">
        <v>85</v>
      </c>
      <c r="V311" s="31" t="str">
        <f>IFERROR(weekly_deaths_location_cause_and_excess_deaths_home_non_institution[[#This Row],[Other causes]]-weekly_deaths_location_cause_and_excess_deaths_home_non_institution[[#This Row],[Other causes five year average]],"")</f>
        <v/>
      </c>
    </row>
    <row r="312" spans="1:22" x14ac:dyDescent="0.3">
      <c r="A312" s="16" t="s">
        <v>66</v>
      </c>
      <c r="B312" s="21">
        <v>40</v>
      </c>
      <c r="C312" s="22">
        <v>44837</v>
      </c>
      <c r="D312" s="86" t="s">
        <v>210</v>
      </c>
      <c r="E312" s="81">
        <v>317</v>
      </c>
      <c r="F312" s="81" t="str">
        <f>IFERROR(weekly_deaths_location_cause_and_excess_deaths_home_non_institution[[#This Row],[All causes]]-weekly_deaths_location_cause_and_excess_deaths_home_non_institution[[#This Row],[All causes five year average]],"")</f>
        <v/>
      </c>
      <c r="G312" s="81" t="s">
        <v>210</v>
      </c>
      <c r="H312" s="81">
        <v>105</v>
      </c>
      <c r="I312" s="81" t="str">
        <f>IFERROR(weekly_deaths_location_cause_and_excess_deaths_home_non_institution[[#This Row],[Cancer deaths]]-weekly_deaths_location_cause_and_excess_deaths_home_non_institution[[#This Row],[Cancer five year average]],"")</f>
        <v/>
      </c>
      <c r="J312" s="81" t="s">
        <v>210</v>
      </c>
      <c r="K312" s="81">
        <v>12</v>
      </c>
      <c r="L312" s="81" t="str">
        <f>IFERROR(weekly_deaths_location_cause_and_excess_deaths_home_non_institution[[#This Row],[Dementia / Alzhemier''s deaths]]-weekly_deaths_location_cause_and_excess_deaths_home_non_institution[[#This Row],[Dementia / Alzheimer''s five year average]],"")</f>
        <v/>
      </c>
      <c r="M312" s="31" t="s">
        <v>210</v>
      </c>
      <c r="N312" s="31">
        <v>105</v>
      </c>
      <c r="O312" s="31" t="str">
        <f>IFERROR(weekly_deaths_location_cause_and_excess_deaths_home_non_institution[[#This Row],[Circulatory deaths]]-weekly_deaths_location_cause_and_excess_deaths_home_non_institution[[#This Row],[Circulatory five year average]],"")</f>
        <v/>
      </c>
      <c r="P312" s="31" t="s">
        <v>210</v>
      </c>
      <c r="Q312" s="31">
        <v>23</v>
      </c>
      <c r="R312" s="31" t="str">
        <f>IFERROR(weekly_deaths_location_cause_and_excess_deaths_home_non_institution[[#This Row],[Respiratory deaths]]-weekly_deaths_location_cause_and_excess_deaths_home_non_institution[[#This Row],[Respiratory five year average]],"")</f>
        <v/>
      </c>
      <c r="S312" s="31" t="s">
        <v>210</v>
      </c>
      <c r="T312" s="31" t="s">
        <v>210</v>
      </c>
      <c r="U312" s="81">
        <v>82</v>
      </c>
      <c r="V312" s="31" t="str">
        <f>IFERROR(weekly_deaths_location_cause_and_excess_deaths_home_non_institution[[#This Row],[Other causes]]-weekly_deaths_location_cause_and_excess_deaths_home_non_institution[[#This Row],[Other causes five year average]],"")</f>
        <v/>
      </c>
    </row>
    <row r="313" spans="1:22" x14ac:dyDescent="0.3">
      <c r="A313" s="16" t="s">
        <v>66</v>
      </c>
      <c r="B313" s="21">
        <v>41</v>
      </c>
      <c r="C313" s="22">
        <v>44844</v>
      </c>
      <c r="D313" s="86" t="s">
        <v>210</v>
      </c>
      <c r="E313" s="81">
        <v>304</v>
      </c>
      <c r="F313" s="81" t="str">
        <f>IFERROR(weekly_deaths_location_cause_and_excess_deaths_home_non_institution[[#This Row],[All causes]]-weekly_deaths_location_cause_and_excess_deaths_home_non_institution[[#This Row],[All causes five year average]],"")</f>
        <v/>
      </c>
      <c r="G313" s="81" t="s">
        <v>210</v>
      </c>
      <c r="H313" s="81">
        <v>104</v>
      </c>
      <c r="I313" s="81" t="str">
        <f>IFERROR(weekly_deaths_location_cause_and_excess_deaths_home_non_institution[[#This Row],[Cancer deaths]]-weekly_deaths_location_cause_and_excess_deaths_home_non_institution[[#This Row],[Cancer five year average]],"")</f>
        <v/>
      </c>
      <c r="J313" s="81" t="s">
        <v>210</v>
      </c>
      <c r="K313" s="81">
        <v>13</v>
      </c>
      <c r="L313" s="81" t="str">
        <f>IFERROR(weekly_deaths_location_cause_and_excess_deaths_home_non_institution[[#This Row],[Dementia / Alzhemier''s deaths]]-weekly_deaths_location_cause_and_excess_deaths_home_non_institution[[#This Row],[Dementia / Alzheimer''s five year average]],"")</f>
        <v/>
      </c>
      <c r="M313" s="31" t="s">
        <v>210</v>
      </c>
      <c r="N313" s="31">
        <v>104</v>
      </c>
      <c r="O313" s="31" t="str">
        <f>IFERROR(weekly_deaths_location_cause_and_excess_deaths_home_non_institution[[#This Row],[Circulatory deaths]]-weekly_deaths_location_cause_and_excess_deaths_home_non_institution[[#This Row],[Circulatory five year average]],"")</f>
        <v/>
      </c>
      <c r="P313" s="31" t="s">
        <v>210</v>
      </c>
      <c r="Q313" s="31">
        <v>18</v>
      </c>
      <c r="R313" s="31" t="str">
        <f>IFERROR(weekly_deaths_location_cause_and_excess_deaths_home_non_institution[[#This Row],[Respiratory deaths]]-weekly_deaths_location_cause_and_excess_deaths_home_non_institution[[#This Row],[Respiratory five year average]],"")</f>
        <v/>
      </c>
      <c r="S313" s="31" t="s">
        <v>210</v>
      </c>
      <c r="T313" s="31" t="s">
        <v>210</v>
      </c>
      <c r="U313" s="81">
        <v>75</v>
      </c>
      <c r="V313" s="31" t="str">
        <f>IFERROR(weekly_deaths_location_cause_and_excess_deaths_home_non_institution[[#This Row],[Other causes]]-weekly_deaths_location_cause_and_excess_deaths_home_non_institution[[#This Row],[Other causes five year average]],"")</f>
        <v/>
      </c>
    </row>
    <row r="314" spans="1:22" x14ac:dyDescent="0.3">
      <c r="A314" s="16" t="s">
        <v>66</v>
      </c>
      <c r="B314" s="21">
        <v>42</v>
      </c>
      <c r="C314" s="22">
        <v>44851</v>
      </c>
      <c r="D314" s="86" t="s">
        <v>210</v>
      </c>
      <c r="E314" s="81">
        <v>317</v>
      </c>
      <c r="F314" s="81" t="str">
        <f>IFERROR(weekly_deaths_location_cause_and_excess_deaths_home_non_institution[[#This Row],[All causes]]-weekly_deaths_location_cause_and_excess_deaths_home_non_institution[[#This Row],[All causes five year average]],"")</f>
        <v/>
      </c>
      <c r="G314" s="81" t="s">
        <v>210</v>
      </c>
      <c r="H314" s="81">
        <v>105</v>
      </c>
      <c r="I314" s="81" t="str">
        <f>IFERROR(weekly_deaths_location_cause_and_excess_deaths_home_non_institution[[#This Row],[Cancer deaths]]-weekly_deaths_location_cause_and_excess_deaths_home_non_institution[[#This Row],[Cancer five year average]],"")</f>
        <v/>
      </c>
      <c r="J314" s="81" t="s">
        <v>210</v>
      </c>
      <c r="K314" s="81">
        <v>12</v>
      </c>
      <c r="L314" s="81" t="str">
        <f>IFERROR(weekly_deaths_location_cause_and_excess_deaths_home_non_institution[[#This Row],[Dementia / Alzhemier''s deaths]]-weekly_deaths_location_cause_and_excess_deaths_home_non_institution[[#This Row],[Dementia / Alzheimer''s five year average]],"")</f>
        <v/>
      </c>
      <c r="M314" s="31" t="s">
        <v>210</v>
      </c>
      <c r="N314" s="31">
        <v>105</v>
      </c>
      <c r="O314" s="31" t="str">
        <f>IFERROR(weekly_deaths_location_cause_and_excess_deaths_home_non_institution[[#This Row],[Circulatory deaths]]-weekly_deaths_location_cause_and_excess_deaths_home_non_institution[[#This Row],[Circulatory five year average]],"")</f>
        <v/>
      </c>
      <c r="P314" s="31" t="s">
        <v>210</v>
      </c>
      <c r="Q314" s="31">
        <v>25</v>
      </c>
      <c r="R314" s="31" t="str">
        <f>IFERROR(weekly_deaths_location_cause_and_excess_deaths_home_non_institution[[#This Row],[Respiratory deaths]]-weekly_deaths_location_cause_and_excess_deaths_home_non_institution[[#This Row],[Respiratory five year average]],"")</f>
        <v/>
      </c>
      <c r="S314" s="31" t="s">
        <v>210</v>
      </c>
      <c r="T314" s="31" t="s">
        <v>210</v>
      </c>
      <c r="U314" s="81">
        <v>81</v>
      </c>
      <c r="V314" s="31" t="str">
        <f>IFERROR(weekly_deaths_location_cause_and_excess_deaths_home_non_institution[[#This Row],[Other causes]]-weekly_deaths_location_cause_and_excess_deaths_home_non_institution[[#This Row],[Other causes five year average]],"")</f>
        <v/>
      </c>
    </row>
    <row r="315" spans="1:22" x14ac:dyDescent="0.3">
      <c r="A315" s="16" t="s">
        <v>66</v>
      </c>
      <c r="B315" s="21">
        <v>43</v>
      </c>
      <c r="C315" s="22">
        <v>44858</v>
      </c>
      <c r="D315" s="86" t="s">
        <v>210</v>
      </c>
      <c r="E315" s="81">
        <v>318</v>
      </c>
      <c r="F315" s="81" t="str">
        <f>IFERROR(weekly_deaths_location_cause_and_excess_deaths_home_non_institution[[#This Row],[All causes]]-weekly_deaths_location_cause_and_excess_deaths_home_non_institution[[#This Row],[All causes five year average]],"")</f>
        <v/>
      </c>
      <c r="G315" s="81" t="s">
        <v>210</v>
      </c>
      <c r="H315" s="81">
        <v>97</v>
      </c>
      <c r="I315" s="81" t="str">
        <f>IFERROR(weekly_deaths_location_cause_and_excess_deaths_home_non_institution[[#This Row],[Cancer deaths]]-weekly_deaths_location_cause_and_excess_deaths_home_non_institution[[#This Row],[Cancer five year average]],"")</f>
        <v/>
      </c>
      <c r="J315" s="81" t="s">
        <v>210</v>
      </c>
      <c r="K315" s="81">
        <v>12</v>
      </c>
      <c r="L315" s="81" t="str">
        <f>IFERROR(weekly_deaths_location_cause_and_excess_deaths_home_non_institution[[#This Row],[Dementia / Alzhemier''s deaths]]-weekly_deaths_location_cause_and_excess_deaths_home_non_institution[[#This Row],[Dementia / Alzheimer''s five year average]],"")</f>
        <v/>
      </c>
      <c r="M315" s="31" t="s">
        <v>210</v>
      </c>
      <c r="N315" s="31">
        <v>97</v>
      </c>
      <c r="O315" s="31" t="str">
        <f>IFERROR(weekly_deaths_location_cause_and_excess_deaths_home_non_institution[[#This Row],[Circulatory deaths]]-weekly_deaths_location_cause_and_excess_deaths_home_non_institution[[#This Row],[Circulatory five year average]],"")</f>
        <v/>
      </c>
      <c r="P315" s="31" t="s">
        <v>210</v>
      </c>
      <c r="Q315" s="31">
        <v>27</v>
      </c>
      <c r="R315" s="31" t="str">
        <f>IFERROR(weekly_deaths_location_cause_and_excess_deaths_home_non_institution[[#This Row],[Respiratory deaths]]-weekly_deaths_location_cause_and_excess_deaths_home_non_institution[[#This Row],[Respiratory five year average]],"")</f>
        <v/>
      </c>
      <c r="S315" s="31" t="s">
        <v>210</v>
      </c>
      <c r="T315" s="31" t="s">
        <v>210</v>
      </c>
      <c r="U315" s="81">
        <v>80</v>
      </c>
      <c r="V315" s="31" t="str">
        <f>IFERROR(weekly_deaths_location_cause_and_excess_deaths_home_non_institution[[#This Row],[Other causes]]-weekly_deaths_location_cause_and_excess_deaths_home_non_institution[[#This Row],[Other causes five year average]],"")</f>
        <v/>
      </c>
    </row>
    <row r="316" spans="1:22" x14ac:dyDescent="0.3">
      <c r="A316" s="16" t="s">
        <v>66</v>
      </c>
      <c r="B316" s="21">
        <v>44</v>
      </c>
      <c r="C316" s="22">
        <v>44865</v>
      </c>
      <c r="D316" s="86" t="s">
        <v>210</v>
      </c>
      <c r="E316" s="81">
        <v>315</v>
      </c>
      <c r="F316" s="81" t="str">
        <f>IFERROR(weekly_deaths_location_cause_and_excess_deaths_home_non_institution[[#This Row],[All causes]]-weekly_deaths_location_cause_and_excess_deaths_home_non_institution[[#This Row],[All causes five year average]],"")</f>
        <v/>
      </c>
      <c r="G316" s="81" t="s">
        <v>210</v>
      </c>
      <c r="H316" s="81">
        <v>109</v>
      </c>
      <c r="I316" s="81" t="str">
        <f>IFERROR(weekly_deaths_location_cause_and_excess_deaths_home_non_institution[[#This Row],[Cancer deaths]]-weekly_deaths_location_cause_and_excess_deaths_home_non_institution[[#This Row],[Cancer five year average]],"")</f>
        <v/>
      </c>
      <c r="J316" s="81" t="s">
        <v>210</v>
      </c>
      <c r="K316" s="81">
        <v>12</v>
      </c>
      <c r="L316" s="81" t="str">
        <f>IFERROR(weekly_deaths_location_cause_and_excess_deaths_home_non_institution[[#This Row],[Dementia / Alzhemier''s deaths]]-weekly_deaths_location_cause_and_excess_deaths_home_non_institution[[#This Row],[Dementia / Alzheimer''s five year average]],"")</f>
        <v/>
      </c>
      <c r="M316" s="31" t="s">
        <v>210</v>
      </c>
      <c r="N316" s="31">
        <v>109</v>
      </c>
      <c r="O316" s="31" t="str">
        <f>IFERROR(weekly_deaths_location_cause_and_excess_deaths_home_non_institution[[#This Row],[Circulatory deaths]]-weekly_deaths_location_cause_and_excess_deaths_home_non_institution[[#This Row],[Circulatory five year average]],"")</f>
        <v/>
      </c>
      <c r="P316" s="31" t="s">
        <v>210</v>
      </c>
      <c r="Q316" s="31">
        <v>24</v>
      </c>
      <c r="R316" s="31" t="str">
        <f>IFERROR(weekly_deaths_location_cause_and_excess_deaths_home_non_institution[[#This Row],[Respiratory deaths]]-weekly_deaths_location_cause_and_excess_deaths_home_non_institution[[#This Row],[Respiratory five year average]],"")</f>
        <v/>
      </c>
      <c r="S316" s="31" t="s">
        <v>210</v>
      </c>
      <c r="T316" s="31" t="s">
        <v>210</v>
      </c>
      <c r="U316" s="81">
        <v>74</v>
      </c>
      <c r="V316" s="31" t="str">
        <f>IFERROR(weekly_deaths_location_cause_and_excess_deaths_home_non_institution[[#This Row],[Other causes]]-weekly_deaths_location_cause_and_excess_deaths_home_non_institution[[#This Row],[Other causes five year average]],"")</f>
        <v/>
      </c>
    </row>
    <row r="317" spans="1:22" x14ac:dyDescent="0.3">
      <c r="A317" s="16" t="s">
        <v>66</v>
      </c>
      <c r="B317" s="21">
        <v>45</v>
      </c>
      <c r="C317" s="22">
        <v>44872</v>
      </c>
      <c r="D317" s="86" t="s">
        <v>210</v>
      </c>
      <c r="E317" s="81">
        <v>324</v>
      </c>
      <c r="F317" s="81" t="str">
        <f>IFERROR(weekly_deaths_location_cause_and_excess_deaths_home_non_institution[[#This Row],[All causes]]-weekly_deaths_location_cause_and_excess_deaths_home_non_institution[[#This Row],[All causes five year average]],"")</f>
        <v/>
      </c>
      <c r="G317" s="81" t="s">
        <v>210</v>
      </c>
      <c r="H317" s="81">
        <v>108</v>
      </c>
      <c r="I317" s="81" t="str">
        <f>IFERROR(weekly_deaths_location_cause_and_excess_deaths_home_non_institution[[#This Row],[Cancer deaths]]-weekly_deaths_location_cause_and_excess_deaths_home_non_institution[[#This Row],[Cancer five year average]],"")</f>
        <v/>
      </c>
      <c r="J317" s="81" t="s">
        <v>210</v>
      </c>
      <c r="K317" s="81">
        <v>14</v>
      </c>
      <c r="L317" s="81" t="str">
        <f>IFERROR(weekly_deaths_location_cause_and_excess_deaths_home_non_institution[[#This Row],[Dementia / Alzhemier''s deaths]]-weekly_deaths_location_cause_and_excess_deaths_home_non_institution[[#This Row],[Dementia / Alzheimer''s five year average]],"")</f>
        <v/>
      </c>
      <c r="M317" s="31" t="s">
        <v>210</v>
      </c>
      <c r="N317" s="31">
        <v>108</v>
      </c>
      <c r="O317" s="31" t="str">
        <f>IFERROR(weekly_deaths_location_cause_and_excess_deaths_home_non_institution[[#This Row],[Circulatory deaths]]-weekly_deaths_location_cause_and_excess_deaths_home_non_institution[[#This Row],[Circulatory five year average]],"")</f>
        <v/>
      </c>
      <c r="P317" s="31" t="s">
        <v>210</v>
      </c>
      <c r="Q317" s="31">
        <v>24</v>
      </c>
      <c r="R317" s="31" t="str">
        <f>IFERROR(weekly_deaths_location_cause_and_excess_deaths_home_non_institution[[#This Row],[Respiratory deaths]]-weekly_deaths_location_cause_and_excess_deaths_home_non_institution[[#This Row],[Respiratory five year average]],"")</f>
        <v/>
      </c>
      <c r="S317" s="31" t="s">
        <v>210</v>
      </c>
      <c r="T317" s="31" t="s">
        <v>210</v>
      </c>
      <c r="U317" s="81">
        <v>82</v>
      </c>
      <c r="V317" s="31" t="str">
        <f>IFERROR(weekly_deaths_location_cause_and_excess_deaths_home_non_institution[[#This Row],[Other causes]]-weekly_deaths_location_cause_and_excess_deaths_home_non_institution[[#This Row],[Other causes five year average]],"")</f>
        <v/>
      </c>
    </row>
    <row r="318" spans="1:22" x14ac:dyDescent="0.3">
      <c r="A318" s="16" t="s">
        <v>66</v>
      </c>
      <c r="B318" s="21">
        <v>46</v>
      </c>
      <c r="C318" s="22">
        <v>44879</v>
      </c>
      <c r="D318" s="86" t="s">
        <v>210</v>
      </c>
      <c r="E318" s="81">
        <v>326</v>
      </c>
      <c r="F318" s="81" t="str">
        <f>IFERROR(weekly_deaths_location_cause_and_excess_deaths_home_non_institution[[#This Row],[All causes]]-weekly_deaths_location_cause_and_excess_deaths_home_non_institution[[#This Row],[All causes five year average]],"")</f>
        <v/>
      </c>
      <c r="G318" s="81" t="s">
        <v>210</v>
      </c>
      <c r="H318" s="81">
        <v>103</v>
      </c>
      <c r="I318" s="81" t="str">
        <f>IFERROR(weekly_deaths_location_cause_and_excess_deaths_home_non_institution[[#This Row],[Cancer deaths]]-weekly_deaths_location_cause_and_excess_deaths_home_non_institution[[#This Row],[Cancer five year average]],"")</f>
        <v/>
      </c>
      <c r="J318" s="81" t="s">
        <v>210</v>
      </c>
      <c r="K318" s="81">
        <v>11</v>
      </c>
      <c r="L318" s="81" t="str">
        <f>IFERROR(weekly_deaths_location_cause_and_excess_deaths_home_non_institution[[#This Row],[Dementia / Alzhemier''s deaths]]-weekly_deaths_location_cause_and_excess_deaths_home_non_institution[[#This Row],[Dementia / Alzheimer''s five year average]],"")</f>
        <v/>
      </c>
      <c r="M318" s="31" t="s">
        <v>210</v>
      </c>
      <c r="N318" s="31">
        <v>103</v>
      </c>
      <c r="O318" s="31" t="str">
        <f>IFERROR(weekly_deaths_location_cause_and_excess_deaths_home_non_institution[[#This Row],[Circulatory deaths]]-weekly_deaths_location_cause_and_excess_deaths_home_non_institution[[#This Row],[Circulatory five year average]],"")</f>
        <v/>
      </c>
      <c r="P318" s="31" t="s">
        <v>210</v>
      </c>
      <c r="Q318" s="31">
        <v>26</v>
      </c>
      <c r="R318" s="31" t="str">
        <f>IFERROR(weekly_deaths_location_cause_and_excess_deaths_home_non_institution[[#This Row],[Respiratory deaths]]-weekly_deaths_location_cause_and_excess_deaths_home_non_institution[[#This Row],[Respiratory five year average]],"")</f>
        <v/>
      </c>
      <c r="S318" s="31" t="s">
        <v>210</v>
      </c>
      <c r="T318" s="31" t="s">
        <v>210</v>
      </c>
      <c r="U318" s="81">
        <v>84</v>
      </c>
      <c r="V318" s="31" t="str">
        <f>IFERROR(weekly_deaths_location_cause_and_excess_deaths_home_non_institution[[#This Row],[Other causes]]-weekly_deaths_location_cause_and_excess_deaths_home_non_institution[[#This Row],[Other causes five year average]],"")</f>
        <v/>
      </c>
    </row>
    <row r="319" spans="1:22" x14ac:dyDescent="0.3">
      <c r="A319" s="16" t="s">
        <v>66</v>
      </c>
      <c r="B319" s="21">
        <v>47</v>
      </c>
      <c r="C319" s="22">
        <v>44886</v>
      </c>
      <c r="D319" s="86" t="s">
        <v>210</v>
      </c>
      <c r="E319" s="81">
        <v>323</v>
      </c>
      <c r="F319" s="81" t="str">
        <f>IFERROR(weekly_deaths_location_cause_and_excess_deaths_home_non_institution[[#This Row],[All causes]]-weekly_deaths_location_cause_and_excess_deaths_home_non_institution[[#This Row],[All causes five year average]],"")</f>
        <v/>
      </c>
      <c r="G319" s="81" t="s">
        <v>210</v>
      </c>
      <c r="H319" s="81">
        <v>103</v>
      </c>
      <c r="I319" s="81" t="str">
        <f>IFERROR(weekly_deaths_location_cause_and_excess_deaths_home_non_institution[[#This Row],[Cancer deaths]]-weekly_deaths_location_cause_and_excess_deaths_home_non_institution[[#This Row],[Cancer five year average]],"")</f>
        <v/>
      </c>
      <c r="J319" s="81" t="s">
        <v>210</v>
      </c>
      <c r="K319" s="81">
        <v>11</v>
      </c>
      <c r="L319" s="81" t="str">
        <f>IFERROR(weekly_deaths_location_cause_and_excess_deaths_home_non_institution[[#This Row],[Dementia / Alzhemier''s deaths]]-weekly_deaths_location_cause_and_excess_deaths_home_non_institution[[#This Row],[Dementia / Alzheimer''s five year average]],"")</f>
        <v/>
      </c>
      <c r="M319" s="31" t="s">
        <v>210</v>
      </c>
      <c r="N319" s="31">
        <v>103</v>
      </c>
      <c r="O319" s="31" t="str">
        <f>IFERROR(weekly_deaths_location_cause_and_excess_deaths_home_non_institution[[#This Row],[Circulatory deaths]]-weekly_deaths_location_cause_and_excess_deaths_home_non_institution[[#This Row],[Circulatory five year average]],"")</f>
        <v/>
      </c>
      <c r="P319" s="31" t="s">
        <v>210</v>
      </c>
      <c r="Q319" s="31">
        <v>28</v>
      </c>
      <c r="R319" s="31" t="str">
        <f>IFERROR(weekly_deaths_location_cause_and_excess_deaths_home_non_institution[[#This Row],[Respiratory deaths]]-weekly_deaths_location_cause_and_excess_deaths_home_non_institution[[#This Row],[Respiratory five year average]],"")</f>
        <v/>
      </c>
      <c r="S319" s="31" t="s">
        <v>210</v>
      </c>
      <c r="T319" s="31" t="s">
        <v>210</v>
      </c>
      <c r="U319" s="81">
        <v>86</v>
      </c>
      <c r="V319" s="31" t="str">
        <f>IFERROR(weekly_deaths_location_cause_and_excess_deaths_home_non_institution[[#This Row],[Other causes]]-weekly_deaths_location_cause_and_excess_deaths_home_non_institution[[#This Row],[Other causes five year average]],"")</f>
        <v/>
      </c>
    </row>
    <row r="320" spans="1:22" x14ac:dyDescent="0.3">
      <c r="A320" s="16" t="s">
        <v>66</v>
      </c>
      <c r="B320" s="21">
        <v>48</v>
      </c>
      <c r="C320" s="22">
        <v>44893</v>
      </c>
      <c r="D320" s="86" t="s">
        <v>210</v>
      </c>
      <c r="E320" s="81">
        <v>337</v>
      </c>
      <c r="F320" s="81" t="str">
        <f>IFERROR(weekly_deaths_location_cause_and_excess_deaths_home_non_institution[[#This Row],[All causes]]-weekly_deaths_location_cause_and_excess_deaths_home_non_institution[[#This Row],[All causes five year average]],"")</f>
        <v/>
      </c>
      <c r="G320" s="81" t="s">
        <v>210</v>
      </c>
      <c r="H320" s="81">
        <v>102</v>
      </c>
      <c r="I320" s="81" t="str">
        <f>IFERROR(weekly_deaths_location_cause_and_excess_deaths_home_non_institution[[#This Row],[Cancer deaths]]-weekly_deaths_location_cause_and_excess_deaths_home_non_institution[[#This Row],[Cancer five year average]],"")</f>
        <v/>
      </c>
      <c r="J320" s="81" t="s">
        <v>210</v>
      </c>
      <c r="K320" s="81">
        <v>11</v>
      </c>
      <c r="L320" s="81" t="str">
        <f>IFERROR(weekly_deaths_location_cause_and_excess_deaths_home_non_institution[[#This Row],[Dementia / Alzhemier''s deaths]]-weekly_deaths_location_cause_and_excess_deaths_home_non_institution[[#This Row],[Dementia / Alzheimer''s five year average]],"")</f>
        <v/>
      </c>
      <c r="M320" s="31" t="s">
        <v>210</v>
      </c>
      <c r="N320" s="31">
        <v>102</v>
      </c>
      <c r="O320" s="31" t="str">
        <f>IFERROR(weekly_deaths_location_cause_and_excess_deaths_home_non_institution[[#This Row],[Circulatory deaths]]-weekly_deaths_location_cause_and_excess_deaths_home_non_institution[[#This Row],[Circulatory five year average]],"")</f>
        <v/>
      </c>
      <c r="P320" s="31" t="s">
        <v>210</v>
      </c>
      <c r="Q320" s="31">
        <v>28</v>
      </c>
      <c r="R320" s="31" t="str">
        <f>IFERROR(weekly_deaths_location_cause_and_excess_deaths_home_non_institution[[#This Row],[Respiratory deaths]]-weekly_deaths_location_cause_and_excess_deaths_home_non_institution[[#This Row],[Respiratory five year average]],"")</f>
        <v/>
      </c>
      <c r="S320" s="31" t="s">
        <v>210</v>
      </c>
      <c r="T320" s="31" t="s">
        <v>210</v>
      </c>
      <c r="U320" s="81">
        <v>80</v>
      </c>
      <c r="V320" s="31" t="str">
        <f>IFERROR(weekly_deaths_location_cause_and_excess_deaths_home_non_institution[[#This Row],[Other causes]]-weekly_deaths_location_cause_and_excess_deaths_home_non_institution[[#This Row],[Other causes five year average]],"")</f>
        <v/>
      </c>
    </row>
    <row r="321" spans="1:23" x14ac:dyDescent="0.3">
      <c r="A321" s="16" t="s">
        <v>66</v>
      </c>
      <c r="B321" s="21">
        <v>49</v>
      </c>
      <c r="C321" s="22">
        <v>44900</v>
      </c>
      <c r="D321" s="86" t="s">
        <v>210</v>
      </c>
      <c r="E321" s="81">
        <v>340</v>
      </c>
      <c r="F321" s="81" t="str">
        <f>IFERROR(weekly_deaths_location_cause_and_excess_deaths_home_non_institution[[#This Row],[All causes]]-weekly_deaths_location_cause_and_excess_deaths_home_non_institution[[#This Row],[All causes five year average]],"")</f>
        <v/>
      </c>
      <c r="G321" s="81" t="s">
        <v>210</v>
      </c>
      <c r="H321" s="81">
        <v>106</v>
      </c>
      <c r="I321" s="81" t="str">
        <f>IFERROR(weekly_deaths_location_cause_and_excess_deaths_home_non_institution[[#This Row],[Cancer deaths]]-weekly_deaths_location_cause_and_excess_deaths_home_non_institution[[#This Row],[Cancer five year average]],"")</f>
        <v/>
      </c>
      <c r="J321" s="81" t="s">
        <v>210</v>
      </c>
      <c r="K321" s="81">
        <v>15</v>
      </c>
      <c r="L321" s="81" t="str">
        <f>IFERROR(weekly_deaths_location_cause_and_excess_deaths_home_non_institution[[#This Row],[Dementia / Alzhemier''s deaths]]-weekly_deaths_location_cause_and_excess_deaths_home_non_institution[[#This Row],[Dementia / Alzheimer''s five year average]],"")</f>
        <v/>
      </c>
      <c r="M321" s="31" t="s">
        <v>210</v>
      </c>
      <c r="N321" s="31">
        <v>106</v>
      </c>
      <c r="O321" s="31" t="str">
        <f>IFERROR(weekly_deaths_location_cause_and_excess_deaths_home_non_institution[[#This Row],[Circulatory deaths]]-weekly_deaths_location_cause_and_excess_deaths_home_non_institution[[#This Row],[Circulatory five year average]],"")</f>
        <v/>
      </c>
      <c r="P321" s="31" t="s">
        <v>210</v>
      </c>
      <c r="Q321" s="31">
        <v>32</v>
      </c>
      <c r="R321" s="31" t="str">
        <f>IFERROR(weekly_deaths_location_cause_and_excess_deaths_home_non_institution[[#This Row],[Respiratory deaths]]-weekly_deaths_location_cause_and_excess_deaths_home_non_institution[[#This Row],[Respiratory five year average]],"")</f>
        <v/>
      </c>
      <c r="S321" s="31" t="s">
        <v>210</v>
      </c>
      <c r="T321" s="31" t="s">
        <v>210</v>
      </c>
      <c r="U321" s="81">
        <v>84</v>
      </c>
      <c r="V321" s="31" t="str">
        <f>IFERROR(weekly_deaths_location_cause_and_excess_deaths_home_non_institution[[#This Row],[Other causes]]-weekly_deaths_location_cause_and_excess_deaths_home_non_institution[[#This Row],[Other causes five year average]],"")</f>
        <v/>
      </c>
    </row>
    <row r="322" spans="1:23" x14ac:dyDescent="0.3">
      <c r="A322" s="16" t="s">
        <v>66</v>
      </c>
      <c r="B322" s="21">
        <v>50</v>
      </c>
      <c r="C322" s="22">
        <v>44907</v>
      </c>
      <c r="D322" s="86" t="s">
        <v>210</v>
      </c>
      <c r="E322" s="81">
        <v>351</v>
      </c>
      <c r="F322" s="81" t="str">
        <f>IFERROR(weekly_deaths_location_cause_and_excess_deaths_home_non_institution[[#This Row],[All causes]]-weekly_deaths_location_cause_and_excess_deaths_home_non_institution[[#This Row],[All causes five year average]],"")</f>
        <v/>
      </c>
      <c r="G322" s="81" t="s">
        <v>210</v>
      </c>
      <c r="H322" s="81">
        <v>103</v>
      </c>
      <c r="I322" s="81" t="str">
        <f>IFERROR(weekly_deaths_location_cause_and_excess_deaths_home_non_institution[[#This Row],[Cancer deaths]]-weekly_deaths_location_cause_and_excess_deaths_home_non_institution[[#This Row],[Cancer five year average]],"")</f>
        <v/>
      </c>
      <c r="J322" s="81" t="s">
        <v>210</v>
      </c>
      <c r="K322" s="81">
        <v>10</v>
      </c>
      <c r="L322" s="81" t="str">
        <f>IFERROR(weekly_deaths_location_cause_and_excess_deaths_home_non_institution[[#This Row],[Dementia / Alzhemier''s deaths]]-weekly_deaths_location_cause_and_excess_deaths_home_non_institution[[#This Row],[Dementia / Alzheimer''s five year average]],"")</f>
        <v/>
      </c>
      <c r="M322" s="31" t="s">
        <v>210</v>
      </c>
      <c r="N322" s="31">
        <v>103</v>
      </c>
      <c r="O322" s="31" t="str">
        <f>IFERROR(weekly_deaths_location_cause_and_excess_deaths_home_non_institution[[#This Row],[Circulatory deaths]]-weekly_deaths_location_cause_and_excess_deaths_home_non_institution[[#This Row],[Circulatory five year average]],"")</f>
        <v/>
      </c>
      <c r="P322" s="31" t="s">
        <v>210</v>
      </c>
      <c r="Q322" s="31">
        <v>33</v>
      </c>
      <c r="R322" s="31" t="str">
        <f>IFERROR(weekly_deaths_location_cause_and_excess_deaths_home_non_institution[[#This Row],[Respiratory deaths]]-weekly_deaths_location_cause_and_excess_deaths_home_non_institution[[#This Row],[Respiratory five year average]],"")</f>
        <v/>
      </c>
      <c r="S322" s="31" t="s">
        <v>210</v>
      </c>
      <c r="T322" s="31" t="s">
        <v>210</v>
      </c>
      <c r="U322" s="81">
        <v>91</v>
      </c>
      <c r="V322" s="31" t="str">
        <f>IFERROR(weekly_deaths_location_cause_and_excess_deaths_home_non_institution[[#This Row],[Other causes]]-weekly_deaths_location_cause_and_excess_deaths_home_non_institution[[#This Row],[Other causes five year average]],"")</f>
        <v/>
      </c>
    </row>
    <row r="323" spans="1:23" x14ac:dyDescent="0.3">
      <c r="A323" s="16" t="s">
        <v>66</v>
      </c>
      <c r="B323" s="21">
        <v>51</v>
      </c>
      <c r="C323" s="22">
        <v>44914</v>
      </c>
      <c r="D323" s="86" t="s">
        <v>210</v>
      </c>
      <c r="E323" s="81">
        <v>358</v>
      </c>
      <c r="F323" s="81" t="str">
        <f>IFERROR(weekly_deaths_location_cause_and_excess_deaths_home_non_institution[[#This Row],[All causes]]-weekly_deaths_location_cause_and_excess_deaths_home_non_institution[[#This Row],[All causes five year average]],"")</f>
        <v/>
      </c>
      <c r="G323" s="81" t="s">
        <v>210</v>
      </c>
      <c r="H323" s="81">
        <v>109</v>
      </c>
      <c r="I323" s="81" t="str">
        <f>IFERROR(weekly_deaths_location_cause_and_excess_deaths_home_non_institution[[#This Row],[Cancer deaths]]-weekly_deaths_location_cause_and_excess_deaths_home_non_institution[[#This Row],[Cancer five year average]],"")</f>
        <v/>
      </c>
      <c r="J323" s="81" t="s">
        <v>210</v>
      </c>
      <c r="K323" s="81">
        <v>15</v>
      </c>
      <c r="L323" s="81" t="str">
        <f>IFERROR(weekly_deaths_location_cause_and_excess_deaths_home_non_institution[[#This Row],[Dementia / Alzhemier''s deaths]]-weekly_deaths_location_cause_and_excess_deaths_home_non_institution[[#This Row],[Dementia / Alzheimer''s five year average]],"")</f>
        <v/>
      </c>
      <c r="M323" s="31" t="s">
        <v>210</v>
      </c>
      <c r="N323" s="31">
        <v>109</v>
      </c>
      <c r="O323" s="31" t="str">
        <f>IFERROR(weekly_deaths_location_cause_and_excess_deaths_home_non_institution[[#This Row],[Circulatory deaths]]-weekly_deaths_location_cause_and_excess_deaths_home_non_institution[[#This Row],[Circulatory five year average]],"")</f>
        <v/>
      </c>
      <c r="P323" s="31" t="s">
        <v>210</v>
      </c>
      <c r="Q323" s="31">
        <v>32</v>
      </c>
      <c r="R323" s="31" t="str">
        <f>IFERROR(weekly_deaths_location_cause_and_excess_deaths_home_non_institution[[#This Row],[Respiratory deaths]]-weekly_deaths_location_cause_and_excess_deaths_home_non_institution[[#This Row],[Respiratory five year average]],"")</f>
        <v/>
      </c>
      <c r="S323" s="31" t="s">
        <v>210</v>
      </c>
      <c r="T323" s="31" t="s">
        <v>210</v>
      </c>
      <c r="U323" s="81">
        <v>83</v>
      </c>
      <c r="V323" s="31" t="str">
        <f>IFERROR(weekly_deaths_location_cause_and_excess_deaths_home_non_institution[[#This Row],[Other causes]]-weekly_deaths_location_cause_and_excess_deaths_home_non_institution[[#This Row],[Other causes five year average]],"")</f>
        <v/>
      </c>
    </row>
    <row r="324" spans="1:23" x14ac:dyDescent="0.3">
      <c r="A324" s="16" t="s">
        <v>66</v>
      </c>
      <c r="B324" s="21">
        <v>52</v>
      </c>
      <c r="C324" s="22">
        <v>44921</v>
      </c>
      <c r="D324" s="86" t="s">
        <v>210</v>
      </c>
      <c r="E324" s="81">
        <v>268</v>
      </c>
      <c r="F324" s="81" t="str">
        <f>IFERROR(weekly_deaths_location_cause_and_excess_deaths_home_non_institution[[#This Row],[All causes]]-weekly_deaths_location_cause_and_excess_deaths_home_non_institution[[#This Row],[All causes five year average]],"")</f>
        <v/>
      </c>
      <c r="G324" s="81" t="s">
        <v>210</v>
      </c>
      <c r="H324" s="81">
        <v>87</v>
      </c>
      <c r="I324" s="81" t="str">
        <f>IFERROR(weekly_deaths_location_cause_and_excess_deaths_home_non_institution[[#This Row],[Cancer deaths]]-weekly_deaths_location_cause_and_excess_deaths_home_non_institution[[#This Row],[Cancer five year average]],"")</f>
        <v/>
      </c>
      <c r="J324" s="81" t="s">
        <v>210</v>
      </c>
      <c r="K324" s="81">
        <v>16</v>
      </c>
      <c r="L324" s="81" t="str">
        <f>IFERROR(weekly_deaths_location_cause_and_excess_deaths_home_non_institution[[#This Row],[Dementia / Alzhemier''s deaths]]-weekly_deaths_location_cause_and_excess_deaths_home_non_institution[[#This Row],[Dementia / Alzheimer''s five year average]],"")</f>
        <v/>
      </c>
      <c r="M324" s="31" t="s">
        <v>210</v>
      </c>
      <c r="N324" s="31">
        <v>87</v>
      </c>
      <c r="O324" s="31" t="str">
        <f>IFERROR(weekly_deaths_location_cause_and_excess_deaths_home_non_institution[[#This Row],[Circulatory deaths]]-weekly_deaths_location_cause_and_excess_deaths_home_non_institution[[#This Row],[Circulatory five year average]],"")</f>
        <v/>
      </c>
      <c r="P324" s="31" t="s">
        <v>210</v>
      </c>
      <c r="Q324" s="31">
        <v>29</v>
      </c>
      <c r="R324" s="31" t="str">
        <f>IFERROR(weekly_deaths_location_cause_and_excess_deaths_home_non_institution[[#This Row],[Respiratory deaths]]-weekly_deaths_location_cause_and_excess_deaths_home_non_institution[[#This Row],[Respiratory five year average]],"")</f>
        <v/>
      </c>
      <c r="S324" s="31" t="s">
        <v>210</v>
      </c>
      <c r="T324" s="31" t="s">
        <v>210</v>
      </c>
      <c r="U324" s="81">
        <v>49</v>
      </c>
      <c r="V324" s="31" t="str">
        <f>IFERROR(weekly_deaths_location_cause_and_excess_deaths_home_non_institution[[#This Row],[Other causes]]-weekly_deaths_location_cause_and_excess_deaths_home_non_institution[[#This Row],[Other causes five year average]],"")</f>
        <v/>
      </c>
    </row>
    <row r="326" spans="1:23" x14ac:dyDescent="0.3">
      <c r="A326" s="28" t="s">
        <v>97</v>
      </c>
      <c r="B326" s="29"/>
      <c r="E326" s="30"/>
      <c r="F326" s="30"/>
    </row>
    <row r="327" spans="1:23" s="94" customFormat="1" ht="63" thickBot="1" x14ac:dyDescent="0.35">
      <c r="A327" s="10" t="s">
        <v>64</v>
      </c>
      <c r="B327" s="19" t="s">
        <v>59</v>
      </c>
      <c r="C327" s="19" t="s">
        <v>119</v>
      </c>
      <c r="D327" s="9" t="s">
        <v>89</v>
      </c>
      <c r="E327" s="10" t="s">
        <v>179</v>
      </c>
      <c r="F327" s="10" t="s">
        <v>186</v>
      </c>
      <c r="G327" s="10" t="s">
        <v>90</v>
      </c>
      <c r="H327" s="10" t="s">
        <v>182</v>
      </c>
      <c r="I327" s="10" t="s">
        <v>183</v>
      </c>
      <c r="J327" s="10" t="s">
        <v>94</v>
      </c>
      <c r="K327" s="10" t="s">
        <v>184</v>
      </c>
      <c r="L327" s="10" t="s">
        <v>185</v>
      </c>
      <c r="M327" s="10" t="s">
        <v>194</v>
      </c>
      <c r="N327" s="10" t="s">
        <v>195</v>
      </c>
      <c r="O327" s="10" t="s">
        <v>196</v>
      </c>
      <c r="P327" s="10" t="s">
        <v>91</v>
      </c>
      <c r="Q327" s="10" t="s">
        <v>187</v>
      </c>
      <c r="R327" s="10" t="s">
        <v>188</v>
      </c>
      <c r="S327" s="10" t="s">
        <v>92</v>
      </c>
      <c r="T327" s="10" t="s">
        <v>121</v>
      </c>
      <c r="U327" s="10" t="s">
        <v>189</v>
      </c>
      <c r="V327" s="10" t="s">
        <v>190</v>
      </c>
      <c r="W327" s="39"/>
    </row>
    <row r="328" spans="1:23" x14ac:dyDescent="0.3">
      <c r="A328" s="20" t="s">
        <v>65</v>
      </c>
      <c r="B328" s="21">
        <v>1</v>
      </c>
      <c r="C328" s="22">
        <v>44200</v>
      </c>
      <c r="D328" s="84">
        <v>819</v>
      </c>
      <c r="E328" s="2">
        <v>642</v>
      </c>
      <c r="F328" s="2">
        <f>IFERROR(weekly_deaths_location_cause_and_excess_deaths_hospital[[#This Row],[All causes]]-weekly_deaths_location_cause_and_excess_deaths_hospital[[#This Row],[All causes five year average]],"")</f>
        <v>177</v>
      </c>
      <c r="G328" s="2">
        <v>158</v>
      </c>
      <c r="H328" s="2">
        <v>156</v>
      </c>
      <c r="I328" s="2">
        <f>IFERROR(weekly_deaths_location_cause_and_excess_deaths_hospital[[#This Row],[Cancer deaths]]-weekly_deaths_location_cause_and_excess_deaths_hospital[[#This Row],[Cancer five year average]],"")</f>
        <v>2</v>
      </c>
      <c r="J328" s="2">
        <v>28</v>
      </c>
      <c r="K328" s="2">
        <v>34</v>
      </c>
      <c r="L328" s="2">
        <f>IFERROR(weekly_deaths_location_cause_and_excess_deaths_hospital[[#This Row],[Dementia / Alzhemier''s deaths]]-weekly_deaths_location_cause_and_excess_deaths_hospital[[#This Row],[Dementia / Alzheimer''s five year average]],"")</f>
        <v>-6</v>
      </c>
      <c r="M328" s="31">
        <v>159</v>
      </c>
      <c r="N328" s="31">
        <v>162</v>
      </c>
      <c r="O328" s="31">
        <f>IFERROR(weekly_deaths_location_cause_and_excess_deaths_hospital[[#This Row],[Circulatory deaths]]-weekly_deaths_location_cause_and_excess_deaths_hospital[[#This Row],[Circulatory five year average]],"")</f>
        <v>-3</v>
      </c>
      <c r="P328" s="72">
        <v>71</v>
      </c>
      <c r="Q328" s="72">
        <v>135</v>
      </c>
      <c r="R328" s="72">
        <f>IFERROR(weekly_deaths_location_cause_and_excess_deaths_hospital[[#This Row],[Respiratory deaths]]-weekly_deaths_location_cause_and_excess_deaths_hospital[[#This Row],[Respiratory five year average]],"")</f>
        <v>-64</v>
      </c>
      <c r="S328" s="72">
        <v>212</v>
      </c>
      <c r="T328" s="78">
        <v>191</v>
      </c>
      <c r="U328" s="78">
        <v>154</v>
      </c>
      <c r="V328" s="72">
        <f>IFERROR(weekly_deaths_location_cause_and_excess_deaths_hospital[[#This Row],[Other causes]]-weekly_deaths_location_cause_and_excess_deaths_hospital[[#This Row],[Other causes five year average]],"")</f>
        <v>37</v>
      </c>
    </row>
    <row r="329" spans="1:23" x14ac:dyDescent="0.3">
      <c r="A329" s="20" t="s">
        <v>65</v>
      </c>
      <c r="B329" s="21">
        <v>2</v>
      </c>
      <c r="C329" s="22">
        <v>44207</v>
      </c>
      <c r="D329" s="84">
        <v>735</v>
      </c>
      <c r="E329" s="2">
        <v>785</v>
      </c>
      <c r="F329" s="2">
        <f>IFERROR(weekly_deaths_location_cause_and_excess_deaths_hospital[[#This Row],[All causes]]-weekly_deaths_location_cause_and_excess_deaths_hospital[[#This Row],[All causes five year average]],"")</f>
        <v>-50</v>
      </c>
      <c r="G329" s="2">
        <v>127</v>
      </c>
      <c r="H329" s="2">
        <v>177</v>
      </c>
      <c r="I329" s="2">
        <f>IFERROR(weekly_deaths_location_cause_and_excess_deaths_hospital[[#This Row],[Cancer deaths]]-weekly_deaths_location_cause_and_excess_deaths_hospital[[#This Row],[Cancer five year average]],"")</f>
        <v>-50</v>
      </c>
      <c r="J329" s="2">
        <v>28</v>
      </c>
      <c r="K329" s="2">
        <v>38</v>
      </c>
      <c r="L329" s="2">
        <f>IFERROR(weekly_deaths_location_cause_and_excess_deaths_hospital[[#This Row],[Dementia / Alzhemier''s deaths]]-weekly_deaths_location_cause_and_excess_deaths_hospital[[#This Row],[Dementia / Alzheimer''s five year average]],"")</f>
        <v>-10</v>
      </c>
      <c r="M329" s="31">
        <v>140</v>
      </c>
      <c r="N329" s="31">
        <v>198</v>
      </c>
      <c r="O329" s="31">
        <f>IFERROR(weekly_deaths_location_cause_and_excess_deaths_hospital[[#This Row],[Circulatory deaths]]-weekly_deaths_location_cause_and_excess_deaths_hospital[[#This Row],[Circulatory five year average]],"")</f>
        <v>-58</v>
      </c>
      <c r="P329" s="72">
        <v>64</v>
      </c>
      <c r="Q329" s="72">
        <v>177</v>
      </c>
      <c r="R329" s="72">
        <f>IFERROR(weekly_deaths_location_cause_and_excess_deaths_hospital[[#This Row],[Respiratory deaths]]-weekly_deaths_location_cause_and_excess_deaths_hospital[[#This Row],[Respiratory five year average]],"")</f>
        <v>-113</v>
      </c>
      <c r="S329" s="72">
        <v>213</v>
      </c>
      <c r="T329" s="78">
        <v>163</v>
      </c>
      <c r="U329" s="78">
        <v>195</v>
      </c>
      <c r="V329" s="72">
        <f>IFERROR(weekly_deaths_location_cause_and_excess_deaths_hospital[[#This Row],[Other causes]]-weekly_deaths_location_cause_and_excess_deaths_hospital[[#This Row],[Other causes five year average]],"")</f>
        <v>-32</v>
      </c>
    </row>
    <row r="330" spans="1:23" x14ac:dyDescent="0.3">
      <c r="A330" s="20" t="s">
        <v>65</v>
      </c>
      <c r="B330" s="21">
        <v>3</v>
      </c>
      <c r="C330" s="22">
        <v>44214</v>
      </c>
      <c r="D330" s="84">
        <v>745</v>
      </c>
      <c r="E330" s="2">
        <v>694</v>
      </c>
      <c r="F330" s="2">
        <f>IFERROR(weekly_deaths_location_cause_and_excess_deaths_hospital[[#This Row],[All causes]]-weekly_deaths_location_cause_and_excess_deaths_hospital[[#This Row],[All causes five year average]],"")</f>
        <v>51</v>
      </c>
      <c r="G330" s="2">
        <v>120</v>
      </c>
      <c r="H330" s="2">
        <v>155</v>
      </c>
      <c r="I330" s="2">
        <f>IFERROR(weekly_deaths_location_cause_and_excess_deaths_hospital[[#This Row],[Cancer deaths]]-weekly_deaths_location_cause_and_excess_deaths_hospital[[#This Row],[Cancer five year average]],"")</f>
        <v>-35</v>
      </c>
      <c r="J330" s="2">
        <v>20</v>
      </c>
      <c r="K330" s="2">
        <v>32</v>
      </c>
      <c r="L330" s="2">
        <f>IFERROR(weekly_deaths_location_cause_and_excess_deaths_hospital[[#This Row],[Dementia / Alzhemier''s deaths]]-weekly_deaths_location_cause_and_excess_deaths_hospital[[#This Row],[Dementia / Alzheimer''s five year average]],"")</f>
        <v>-12</v>
      </c>
      <c r="M330" s="31">
        <v>135</v>
      </c>
      <c r="N330" s="31">
        <v>185</v>
      </c>
      <c r="O330" s="31">
        <f>IFERROR(weekly_deaths_location_cause_and_excess_deaths_hospital[[#This Row],[Circulatory deaths]]-weekly_deaths_location_cause_and_excess_deaths_hospital[[#This Row],[Circulatory five year average]],"")</f>
        <v>-50</v>
      </c>
      <c r="P330" s="72">
        <v>60</v>
      </c>
      <c r="Q330" s="72">
        <v>148</v>
      </c>
      <c r="R330" s="72">
        <f>IFERROR(weekly_deaths_location_cause_and_excess_deaths_hospital[[#This Row],[Respiratory deaths]]-weekly_deaths_location_cause_and_excess_deaths_hospital[[#This Row],[Respiratory five year average]],"")</f>
        <v>-88</v>
      </c>
      <c r="S330" s="72">
        <v>261</v>
      </c>
      <c r="T330" s="78">
        <v>149</v>
      </c>
      <c r="U330" s="78">
        <v>174</v>
      </c>
      <c r="V330" s="72">
        <f>IFERROR(weekly_deaths_location_cause_and_excess_deaths_hospital[[#This Row],[Other causes]]-weekly_deaths_location_cause_and_excess_deaths_hospital[[#This Row],[Other causes five year average]],"")</f>
        <v>-25</v>
      </c>
    </row>
    <row r="331" spans="1:23" x14ac:dyDescent="0.3">
      <c r="A331" s="20" t="s">
        <v>65</v>
      </c>
      <c r="B331" s="21">
        <v>4</v>
      </c>
      <c r="C331" s="22">
        <v>44221</v>
      </c>
      <c r="D331" s="84">
        <v>774</v>
      </c>
      <c r="E331" s="2">
        <v>651</v>
      </c>
      <c r="F331" s="2">
        <f>IFERROR(weekly_deaths_location_cause_and_excess_deaths_hospital[[#This Row],[All causes]]-weekly_deaths_location_cause_and_excess_deaths_hospital[[#This Row],[All causes five year average]],"")</f>
        <v>123</v>
      </c>
      <c r="G331" s="2">
        <v>111</v>
      </c>
      <c r="H331" s="2">
        <v>157</v>
      </c>
      <c r="I331" s="2">
        <f>IFERROR(weekly_deaths_location_cause_and_excess_deaths_hospital[[#This Row],[Cancer deaths]]-weekly_deaths_location_cause_and_excess_deaths_hospital[[#This Row],[Cancer five year average]],"")</f>
        <v>-46</v>
      </c>
      <c r="J331" s="2">
        <v>24</v>
      </c>
      <c r="K331" s="2">
        <v>36</v>
      </c>
      <c r="L331" s="2">
        <f>IFERROR(weekly_deaths_location_cause_and_excess_deaths_hospital[[#This Row],[Dementia / Alzhemier''s deaths]]-weekly_deaths_location_cause_and_excess_deaths_hospital[[#This Row],[Dementia / Alzheimer''s five year average]],"")</f>
        <v>-12</v>
      </c>
      <c r="M331" s="31">
        <v>145</v>
      </c>
      <c r="N331" s="31">
        <v>172</v>
      </c>
      <c r="O331" s="31">
        <f>IFERROR(weekly_deaths_location_cause_and_excess_deaths_hospital[[#This Row],[Circulatory deaths]]-weekly_deaths_location_cause_and_excess_deaths_hospital[[#This Row],[Circulatory five year average]],"")</f>
        <v>-27</v>
      </c>
      <c r="P331" s="72">
        <v>58</v>
      </c>
      <c r="Q331" s="72">
        <v>127</v>
      </c>
      <c r="R331" s="72">
        <f>IFERROR(weekly_deaths_location_cause_and_excess_deaths_hospital[[#This Row],[Respiratory deaths]]-weekly_deaths_location_cause_and_excess_deaths_hospital[[#This Row],[Respiratory five year average]],"")</f>
        <v>-69</v>
      </c>
      <c r="S331" s="72">
        <v>263</v>
      </c>
      <c r="T331" s="78">
        <v>173</v>
      </c>
      <c r="U331" s="78">
        <v>160</v>
      </c>
      <c r="V331" s="72">
        <f>IFERROR(weekly_deaths_location_cause_and_excess_deaths_hospital[[#This Row],[Other causes]]-weekly_deaths_location_cause_and_excess_deaths_hospital[[#This Row],[Other causes five year average]],"")</f>
        <v>13</v>
      </c>
    </row>
    <row r="332" spans="1:23" x14ac:dyDescent="0.3">
      <c r="A332" s="20" t="s">
        <v>65</v>
      </c>
      <c r="B332" s="21">
        <v>5</v>
      </c>
      <c r="C332" s="22">
        <v>44228</v>
      </c>
      <c r="D332" s="84">
        <v>735</v>
      </c>
      <c r="E332" s="2">
        <v>649</v>
      </c>
      <c r="F332" s="2">
        <f>IFERROR(weekly_deaths_location_cause_and_excess_deaths_hospital[[#This Row],[All causes]]-weekly_deaths_location_cause_and_excess_deaths_hospital[[#This Row],[All causes five year average]],"")</f>
        <v>86</v>
      </c>
      <c r="G332" s="2">
        <v>115</v>
      </c>
      <c r="H332" s="2">
        <v>155</v>
      </c>
      <c r="I332" s="2">
        <f>IFERROR(weekly_deaths_location_cause_and_excess_deaths_hospital[[#This Row],[Cancer deaths]]-weekly_deaths_location_cause_and_excess_deaths_hospital[[#This Row],[Cancer five year average]],"")</f>
        <v>-40</v>
      </c>
      <c r="J332" s="2">
        <v>29</v>
      </c>
      <c r="K332" s="2">
        <v>37</v>
      </c>
      <c r="L332" s="2">
        <f>IFERROR(weekly_deaths_location_cause_and_excess_deaths_hospital[[#This Row],[Dementia / Alzhemier''s deaths]]-weekly_deaths_location_cause_and_excess_deaths_hospital[[#This Row],[Dementia / Alzheimer''s five year average]],"")</f>
        <v>-8</v>
      </c>
      <c r="M332" s="31">
        <v>130</v>
      </c>
      <c r="N332" s="31">
        <v>173</v>
      </c>
      <c r="O332" s="31">
        <f>IFERROR(weekly_deaths_location_cause_and_excess_deaths_hospital[[#This Row],[Circulatory deaths]]-weekly_deaths_location_cause_and_excess_deaths_hospital[[#This Row],[Circulatory five year average]],"")</f>
        <v>-43</v>
      </c>
      <c r="P332" s="72">
        <v>52</v>
      </c>
      <c r="Q332" s="72">
        <v>123</v>
      </c>
      <c r="R332" s="72">
        <f>IFERROR(weekly_deaths_location_cause_and_excess_deaths_hospital[[#This Row],[Respiratory deaths]]-weekly_deaths_location_cause_and_excess_deaths_hospital[[#This Row],[Respiratory five year average]],"")</f>
        <v>-71</v>
      </c>
      <c r="S332" s="72">
        <v>239</v>
      </c>
      <c r="T332" s="78">
        <v>170</v>
      </c>
      <c r="U332" s="78">
        <v>160</v>
      </c>
      <c r="V332" s="72">
        <f>IFERROR(weekly_deaths_location_cause_and_excess_deaths_hospital[[#This Row],[Other causes]]-weekly_deaths_location_cause_and_excess_deaths_hospital[[#This Row],[Other causes five year average]],"")</f>
        <v>10</v>
      </c>
    </row>
    <row r="333" spans="1:23" x14ac:dyDescent="0.3">
      <c r="A333" s="20" t="s">
        <v>65</v>
      </c>
      <c r="B333" s="21">
        <v>6</v>
      </c>
      <c r="C333" s="22">
        <v>44235</v>
      </c>
      <c r="D333" s="84">
        <v>707</v>
      </c>
      <c r="E333" s="2">
        <v>633</v>
      </c>
      <c r="F333" s="2">
        <f>IFERROR(weekly_deaths_location_cause_and_excess_deaths_hospital[[#This Row],[All causes]]-weekly_deaths_location_cause_and_excess_deaths_hospital[[#This Row],[All causes five year average]],"")</f>
        <v>74</v>
      </c>
      <c r="G333" s="2">
        <v>116</v>
      </c>
      <c r="H333" s="2">
        <v>152</v>
      </c>
      <c r="I333" s="2">
        <f>IFERROR(weekly_deaths_location_cause_and_excess_deaths_hospital[[#This Row],[Cancer deaths]]-weekly_deaths_location_cause_and_excess_deaths_hospital[[#This Row],[Cancer five year average]],"")</f>
        <v>-36</v>
      </c>
      <c r="J333" s="2">
        <v>29</v>
      </c>
      <c r="K333" s="2">
        <v>34</v>
      </c>
      <c r="L333" s="2">
        <f>IFERROR(weekly_deaths_location_cause_and_excess_deaths_hospital[[#This Row],[Dementia / Alzhemier''s deaths]]-weekly_deaths_location_cause_and_excess_deaths_hospital[[#This Row],[Dementia / Alzheimer''s five year average]],"")</f>
        <v>-5</v>
      </c>
      <c r="M333" s="31">
        <v>131</v>
      </c>
      <c r="N333" s="31">
        <v>165</v>
      </c>
      <c r="O333" s="31">
        <f>IFERROR(weekly_deaths_location_cause_and_excess_deaths_hospital[[#This Row],[Circulatory deaths]]-weekly_deaths_location_cause_and_excess_deaths_hospital[[#This Row],[Circulatory five year average]],"")</f>
        <v>-34</v>
      </c>
      <c r="P333" s="72">
        <v>56</v>
      </c>
      <c r="Q333" s="72">
        <v>118</v>
      </c>
      <c r="R333" s="72">
        <f>IFERROR(weekly_deaths_location_cause_and_excess_deaths_hospital[[#This Row],[Respiratory deaths]]-weekly_deaths_location_cause_and_excess_deaths_hospital[[#This Row],[Respiratory five year average]],"")</f>
        <v>-62</v>
      </c>
      <c r="S333" s="72">
        <v>226</v>
      </c>
      <c r="T333" s="78">
        <v>149</v>
      </c>
      <c r="U333" s="78">
        <v>165</v>
      </c>
      <c r="V333" s="72">
        <f>IFERROR(weekly_deaths_location_cause_and_excess_deaths_hospital[[#This Row],[Other causes]]-weekly_deaths_location_cause_and_excess_deaths_hospital[[#This Row],[Other causes five year average]],"")</f>
        <v>-16</v>
      </c>
    </row>
    <row r="334" spans="1:23" x14ac:dyDescent="0.3">
      <c r="A334" s="20" t="s">
        <v>65</v>
      </c>
      <c r="B334" s="21">
        <v>7</v>
      </c>
      <c r="C334" s="22">
        <v>44242</v>
      </c>
      <c r="D334" s="84">
        <v>696</v>
      </c>
      <c r="E334" s="2">
        <v>642</v>
      </c>
      <c r="F334" s="2">
        <f>IFERROR(weekly_deaths_location_cause_and_excess_deaths_hospital[[#This Row],[All causes]]-weekly_deaths_location_cause_and_excess_deaths_hospital[[#This Row],[All causes five year average]],"")</f>
        <v>54</v>
      </c>
      <c r="G334" s="2">
        <v>102</v>
      </c>
      <c r="H334" s="2">
        <v>154</v>
      </c>
      <c r="I334" s="2">
        <f>IFERROR(weekly_deaths_location_cause_and_excess_deaths_hospital[[#This Row],[Cancer deaths]]-weekly_deaths_location_cause_and_excess_deaths_hospital[[#This Row],[Cancer five year average]],"")</f>
        <v>-52</v>
      </c>
      <c r="J334" s="2">
        <v>32</v>
      </c>
      <c r="K334" s="2">
        <v>28</v>
      </c>
      <c r="L334" s="2">
        <f>IFERROR(weekly_deaths_location_cause_and_excess_deaths_hospital[[#This Row],[Dementia / Alzhemier''s deaths]]-weekly_deaths_location_cause_and_excess_deaths_hospital[[#This Row],[Dementia / Alzheimer''s five year average]],"")</f>
        <v>4</v>
      </c>
      <c r="M334" s="31">
        <v>154</v>
      </c>
      <c r="N334" s="31">
        <v>170</v>
      </c>
      <c r="O334" s="31">
        <f>IFERROR(weekly_deaths_location_cause_and_excess_deaths_hospital[[#This Row],[Circulatory deaths]]-weekly_deaths_location_cause_and_excess_deaths_hospital[[#This Row],[Circulatory five year average]],"")</f>
        <v>-16</v>
      </c>
      <c r="P334" s="72">
        <v>51</v>
      </c>
      <c r="Q334" s="72">
        <v>120</v>
      </c>
      <c r="R334" s="72">
        <f>IFERROR(weekly_deaths_location_cause_and_excess_deaths_hospital[[#This Row],[Respiratory deaths]]-weekly_deaths_location_cause_and_excess_deaths_hospital[[#This Row],[Respiratory five year average]],"")</f>
        <v>-69</v>
      </c>
      <c r="S334" s="72">
        <v>204</v>
      </c>
      <c r="T334" s="78">
        <v>153</v>
      </c>
      <c r="U334" s="78">
        <v>171</v>
      </c>
      <c r="V334" s="72">
        <f>IFERROR(weekly_deaths_location_cause_and_excess_deaths_hospital[[#This Row],[Other causes]]-weekly_deaths_location_cause_and_excess_deaths_hospital[[#This Row],[Other causes five year average]],"")</f>
        <v>-18</v>
      </c>
    </row>
    <row r="335" spans="1:23" x14ac:dyDescent="0.3">
      <c r="A335" s="20" t="s">
        <v>65</v>
      </c>
      <c r="B335" s="21">
        <v>8</v>
      </c>
      <c r="C335" s="22">
        <v>44249</v>
      </c>
      <c r="D335" s="84">
        <v>646</v>
      </c>
      <c r="E335" s="2">
        <v>616</v>
      </c>
      <c r="F335" s="2">
        <f>IFERROR(weekly_deaths_location_cause_and_excess_deaths_hospital[[#This Row],[All causes]]-weekly_deaths_location_cause_and_excess_deaths_hospital[[#This Row],[All causes five year average]],"")</f>
        <v>30</v>
      </c>
      <c r="G335" s="2">
        <v>103</v>
      </c>
      <c r="H335" s="2">
        <v>144</v>
      </c>
      <c r="I335" s="2">
        <f>IFERROR(weekly_deaths_location_cause_and_excess_deaths_hospital[[#This Row],[Cancer deaths]]-weekly_deaths_location_cause_and_excess_deaths_hospital[[#This Row],[Cancer five year average]],"")</f>
        <v>-41</v>
      </c>
      <c r="J335" s="2">
        <v>21</v>
      </c>
      <c r="K335" s="2">
        <v>32</v>
      </c>
      <c r="L335" s="2">
        <f>IFERROR(weekly_deaths_location_cause_and_excess_deaths_hospital[[#This Row],[Dementia / Alzhemier''s deaths]]-weekly_deaths_location_cause_and_excess_deaths_hospital[[#This Row],[Dementia / Alzheimer''s five year average]],"")</f>
        <v>-11</v>
      </c>
      <c r="M335" s="31">
        <v>141</v>
      </c>
      <c r="N335" s="31">
        <v>166</v>
      </c>
      <c r="O335" s="31">
        <f>IFERROR(weekly_deaths_location_cause_and_excess_deaths_hospital[[#This Row],[Circulatory deaths]]-weekly_deaths_location_cause_and_excess_deaths_hospital[[#This Row],[Circulatory five year average]],"")</f>
        <v>-25</v>
      </c>
      <c r="P335" s="72">
        <v>57</v>
      </c>
      <c r="Q335" s="72">
        <v>121</v>
      </c>
      <c r="R335" s="72">
        <f>IFERROR(weekly_deaths_location_cause_and_excess_deaths_hospital[[#This Row],[Respiratory deaths]]-weekly_deaths_location_cause_and_excess_deaths_hospital[[#This Row],[Respiratory five year average]],"")</f>
        <v>-64</v>
      </c>
      <c r="S335" s="72">
        <v>165</v>
      </c>
      <c r="T335" s="78">
        <v>159</v>
      </c>
      <c r="U335" s="78">
        <v>154</v>
      </c>
      <c r="V335" s="72">
        <f>IFERROR(weekly_deaths_location_cause_and_excess_deaths_hospital[[#This Row],[Other causes]]-weekly_deaths_location_cause_and_excess_deaths_hospital[[#This Row],[Other causes five year average]],"")</f>
        <v>5</v>
      </c>
    </row>
    <row r="336" spans="1:23" x14ac:dyDescent="0.3">
      <c r="A336" s="20" t="s">
        <v>65</v>
      </c>
      <c r="B336" s="21">
        <v>9</v>
      </c>
      <c r="C336" s="22">
        <v>44256</v>
      </c>
      <c r="D336" s="84">
        <v>564</v>
      </c>
      <c r="E336" s="2">
        <v>577</v>
      </c>
      <c r="F336" s="2">
        <f>IFERROR(weekly_deaths_location_cause_and_excess_deaths_hospital[[#This Row],[All causes]]-weekly_deaths_location_cause_and_excess_deaths_hospital[[#This Row],[All causes five year average]],"")</f>
        <v>-13</v>
      </c>
      <c r="G336" s="2">
        <v>103</v>
      </c>
      <c r="H336" s="2">
        <v>142</v>
      </c>
      <c r="I336" s="2">
        <f>IFERROR(weekly_deaths_location_cause_and_excess_deaths_hospital[[#This Row],[Cancer deaths]]-weekly_deaths_location_cause_and_excess_deaths_hospital[[#This Row],[Cancer five year average]],"")</f>
        <v>-39</v>
      </c>
      <c r="J336" s="2">
        <v>21</v>
      </c>
      <c r="K336" s="2">
        <v>28</v>
      </c>
      <c r="L336" s="2">
        <f>IFERROR(weekly_deaths_location_cause_and_excess_deaths_hospital[[#This Row],[Dementia / Alzhemier''s deaths]]-weekly_deaths_location_cause_and_excess_deaths_hospital[[#This Row],[Dementia / Alzheimer''s five year average]],"")</f>
        <v>-7</v>
      </c>
      <c r="M336" s="31">
        <v>156</v>
      </c>
      <c r="N336" s="31">
        <v>154</v>
      </c>
      <c r="O336" s="31">
        <f>IFERROR(weekly_deaths_location_cause_and_excess_deaths_hospital[[#This Row],[Circulatory deaths]]-weekly_deaths_location_cause_and_excess_deaths_hospital[[#This Row],[Circulatory five year average]],"")</f>
        <v>2</v>
      </c>
      <c r="P336" s="72">
        <v>60</v>
      </c>
      <c r="Q336" s="72">
        <v>111</v>
      </c>
      <c r="R336" s="72">
        <f>IFERROR(weekly_deaths_location_cause_and_excess_deaths_hospital[[#This Row],[Respiratory deaths]]-weekly_deaths_location_cause_and_excess_deaths_hospital[[#This Row],[Respiratory five year average]],"")</f>
        <v>-51</v>
      </c>
      <c r="S336" s="72">
        <v>104</v>
      </c>
      <c r="T336" s="78">
        <v>120</v>
      </c>
      <c r="U336" s="78">
        <v>142</v>
      </c>
      <c r="V336" s="72">
        <f>IFERROR(weekly_deaths_location_cause_and_excess_deaths_hospital[[#This Row],[Other causes]]-weekly_deaths_location_cause_and_excess_deaths_hospital[[#This Row],[Other causes five year average]],"")</f>
        <v>-22</v>
      </c>
    </row>
    <row r="337" spans="1:22" x14ac:dyDescent="0.3">
      <c r="A337" s="20" t="s">
        <v>65</v>
      </c>
      <c r="B337" s="21">
        <v>10</v>
      </c>
      <c r="C337" s="22">
        <v>44263</v>
      </c>
      <c r="D337" s="84">
        <v>528</v>
      </c>
      <c r="E337" s="2">
        <v>604</v>
      </c>
      <c r="F337" s="2">
        <f>IFERROR(weekly_deaths_location_cause_and_excess_deaths_hospital[[#This Row],[All causes]]-weekly_deaths_location_cause_and_excess_deaths_hospital[[#This Row],[All causes five year average]],"")</f>
        <v>-76</v>
      </c>
      <c r="G337" s="2">
        <v>117</v>
      </c>
      <c r="H337" s="2">
        <v>151</v>
      </c>
      <c r="I337" s="2">
        <f>IFERROR(weekly_deaths_location_cause_and_excess_deaths_hospital[[#This Row],[Cancer deaths]]-weekly_deaths_location_cause_and_excess_deaths_hospital[[#This Row],[Cancer five year average]],"")</f>
        <v>-34</v>
      </c>
      <c r="J337" s="2">
        <v>14</v>
      </c>
      <c r="K337" s="2">
        <v>33</v>
      </c>
      <c r="L337" s="2">
        <f>IFERROR(weekly_deaths_location_cause_and_excess_deaths_hospital[[#This Row],[Dementia / Alzhemier''s deaths]]-weekly_deaths_location_cause_and_excess_deaths_hospital[[#This Row],[Dementia / Alzheimer''s five year average]],"")</f>
        <v>-19</v>
      </c>
      <c r="M337" s="31">
        <v>121</v>
      </c>
      <c r="N337" s="31">
        <v>166</v>
      </c>
      <c r="O337" s="31">
        <f>IFERROR(weekly_deaths_location_cause_and_excess_deaths_hospital[[#This Row],[Circulatory deaths]]-weekly_deaths_location_cause_and_excess_deaths_hospital[[#This Row],[Circulatory five year average]],"")</f>
        <v>-45</v>
      </c>
      <c r="P337" s="72">
        <v>58</v>
      </c>
      <c r="Q337" s="72">
        <v>100</v>
      </c>
      <c r="R337" s="72">
        <f>IFERROR(weekly_deaths_location_cause_and_excess_deaths_hospital[[#This Row],[Respiratory deaths]]-weekly_deaths_location_cause_and_excess_deaths_hospital[[#This Row],[Respiratory five year average]],"")</f>
        <v>-42</v>
      </c>
      <c r="S337" s="72">
        <v>67</v>
      </c>
      <c r="T337" s="78">
        <v>151</v>
      </c>
      <c r="U337" s="78">
        <v>154</v>
      </c>
      <c r="V337" s="72">
        <f>IFERROR(weekly_deaths_location_cause_and_excess_deaths_hospital[[#This Row],[Other causes]]-weekly_deaths_location_cause_and_excess_deaths_hospital[[#This Row],[Other causes five year average]],"")</f>
        <v>-3</v>
      </c>
    </row>
    <row r="338" spans="1:22" x14ac:dyDescent="0.3">
      <c r="A338" s="20" t="s">
        <v>65</v>
      </c>
      <c r="B338" s="21">
        <v>11</v>
      </c>
      <c r="C338" s="22">
        <v>44270</v>
      </c>
      <c r="D338" s="84">
        <v>485</v>
      </c>
      <c r="E338" s="2">
        <v>587</v>
      </c>
      <c r="F338" s="2">
        <f>IFERROR(weekly_deaths_location_cause_and_excess_deaths_hospital[[#This Row],[All causes]]-weekly_deaths_location_cause_and_excess_deaths_hospital[[#This Row],[All causes five year average]],"")</f>
        <v>-102</v>
      </c>
      <c r="G338" s="2">
        <v>114</v>
      </c>
      <c r="H338" s="2">
        <v>153</v>
      </c>
      <c r="I338" s="2">
        <f>IFERROR(weekly_deaths_location_cause_and_excess_deaths_hospital[[#This Row],[Cancer deaths]]-weekly_deaths_location_cause_and_excess_deaths_hospital[[#This Row],[Cancer five year average]],"")</f>
        <v>-39</v>
      </c>
      <c r="J338" s="2">
        <v>14</v>
      </c>
      <c r="K338" s="2">
        <v>30</v>
      </c>
      <c r="L338" s="2">
        <f>IFERROR(weekly_deaths_location_cause_and_excess_deaths_hospital[[#This Row],[Dementia / Alzhemier''s deaths]]-weekly_deaths_location_cause_and_excess_deaths_hospital[[#This Row],[Dementia / Alzheimer''s five year average]],"")</f>
        <v>-16</v>
      </c>
      <c r="M338" s="31">
        <v>131</v>
      </c>
      <c r="N338" s="31">
        <v>155</v>
      </c>
      <c r="O338" s="31">
        <f>IFERROR(weekly_deaths_location_cause_and_excess_deaths_hospital[[#This Row],[Circulatory deaths]]-weekly_deaths_location_cause_and_excess_deaths_hospital[[#This Row],[Circulatory five year average]],"")</f>
        <v>-24</v>
      </c>
      <c r="P338" s="72">
        <v>54</v>
      </c>
      <c r="Q338" s="72">
        <v>107</v>
      </c>
      <c r="R338" s="72">
        <f>IFERROR(weekly_deaths_location_cause_and_excess_deaths_hospital[[#This Row],[Respiratory deaths]]-weekly_deaths_location_cause_and_excess_deaths_hospital[[#This Row],[Respiratory five year average]],"")</f>
        <v>-53</v>
      </c>
      <c r="S338" s="72">
        <v>40</v>
      </c>
      <c r="T338" s="78">
        <v>132</v>
      </c>
      <c r="U338" s="78">
        <v>142</v>
      </c>
      <c r="V338" s="72">
        <f>IFERROR(weekly_deaths_location_cause_and_excess_deaths_hospital[[#This Row],[Other causes]]-weekly_deaths_location_cause_and_excess_deaths_hospital[[#This Row],[Other causes five year average]],"")</f>
        <v>-10</v>
      </c>
    </row>
    <row r="339" spans="1:22" x14ac:dyDescent="0.3">
      <c r="A339" s="20" t="s">
        <v>65</v>
      </c>
      <c r="B339" s="21">
        <v>12</v>
      </c>
      <c r="C339" s="22">
        <v>44277</v>
      </c>
      <c r="D339" s="84">
        <v>494</v>
      </c>
      <c r="E339" s="2">
        <v>551</v>
      </c>
      <c r="F339" s="2">
        <f>IFERROR(weekly_deaths_location_cause_and_excess_deaths_hospital[[#This Row],[All causes]]-weekly_deaths_location_cause_and_excess_deaths_hospital[[#This Row],[All causes five year average]],"")</f>
        <v>-57</v>
      </c>
      <c r="G339" s="2">
        <v>127</v>
      </c>
      <c r="H339" s="2">
        <v>135</v>
      </c>
      <c r="I339" s="2">
        <f>IFERROR(weekly_deaths_location_cause_and_excess_deaths_hospital[[#This Row],[Cancer deaths]]-weekly_deaths_location_cause_and_excess_deaths_hospital[[#This Row],[Cancer five year average]],"")</f>
        <v>-8</v>
      </c>
      <c r="J339" s="2">
        <v>14</v>
      </c>
      <c r="K339" s="2">
        <v>21</v>
      </c>
      <c r="L339" s="2">
        <f>IFERROR(weekly_deaths_location_cause_and_excess_deaths_hospital[[#This Row],[Dementia / Alzhemier''s deaths]]-weekly_deaths_location_cause_and_excess_deaths_hospital[[#This Row],[Dementia / Alzheimer''s five year average]],"")</f>
        <v>-7</v>
      </c>
      <c r="M339" s="31">
        <v>134</v>
      </c>
      <c r="N339" s="31">
        <v>156</v>
      </c>
      <c r="O339" s="31">
        <f>IFERROR(weekly_deaths_location_cause_and_excess_deaths_hospital[[#This Row],[Circulatory deaths]]-weekly_deaths_location_cause_and_excess_deaths_hospital[[#This Row],[Circulatory five year average]],"")</f>
        <v>-22</v>
      </c>
      <c r="P339" s="72">
        <v>55</v>
      </c>
      <c r="Q339" s="72">
        <v>102</v>
      </c>
      <c r="R339" s="72">
        <f>IFERROR(weekly_deaths_location_cause_and_excess_deaths_hospital[[#This Row],[Respiratory deaths]]-weekly_deaths_location_cause_and_excess_deaths_hospital[[#This Row],[Respiratory five year average]],"")</f>
        <v>-47</v>
      </c>
      <c r="S339" s="72">
        <v>35</v>
      </c>
      <c r="T339" s="78">
        <v>129</v>
      </c>
      <c r="U339" s="78">
        <v>136</v>
      </c>
      <c r="V339" s="72">
        <f>IFERROR(weekly_deaths_location_cause_and_excess_deaths_hospital[[#This Row],[Other causes]]-weekly_deaths_location_cause_and_excess_deaths_hospital[[#This Row],[Other causes five year average]],"")</f>
        <v>-7</v>
      </c>
    </row>
    <row r="340" spans="1:22" x14ac:dyDescent="0.3">
      <c r="A340" s="20" t="s">
        <v>65</v>
      </c>
      <c r="B340" s="21">
        <v>13</v>
      </c>
      <c r="C340" s="22">
        <v>44284</v>
      </c>
      <c r="D340" s="84">
        <v>420</v>
      </c>
      <c r="E340" s="2">
        <v>548</v>
      </c>
      <c r="F340" s="2">
        <f>IFERROR(weekly_deaths_location_cause_and_excess_deaths_hospital[[#This Row],[All causes]]-weekly_deaths_location_cause_and_excess_deaths_hospital[[#This Row],[All causes five year average]],"")</f>
        <v>-128</v>
      </c>
      <c r="G340" s="2">
        <v>103</v>
      </c>
      <c r="H340" s="2">
        <v>143</v>
      </c>
      <c r="I340" s="2">
        <f>IFERROR(weekly_deaths_location_cause_and_excess_deaths_hospital[[#This Row],[Cancer deaths]]-weekly_deaths_location_cause_and_excess_deaths_hospital[[#This Row],[Cancer five year average]],"")</f>
        <v>-40</v>
      </c>
      <c r="J340" s="2">
        <v>16</v>
      </c>
      <c r="K340" s="2">
        <v>23</v>
      </c>
      <c r="L340" s="2">
        <f>IFERROR(weekly_deaths_location_cause_and_excess_deaths_hospital[[#This Row],[Dementia / Alzhemier''s deaths]]-weekly_deaths_location_cause_and_excess_deaths_hospital[[#This Row],[Dementia / Alzheimer''s five year average]],"")</f>
        <v>-7</v>
      </c>
      <c r="M340" s="31">
        <v>116</v>
      </c>
      <c r="N340" s="31">
        <v>158</v>
      </c>
      <c r="O340" s="31">
        <f>IFERROR(weekly_deaths_location_cause_and_excess_deaths_hospital[[#This Row],[Circulatory deaths]]-weekly_deaths_location_cause_and_excess_deaths_hospital[[#This Row],[Circulatory five year average]],"")</f>
        <v>-42</v>
      </c>
      <c r="P340" s="72">
        <v>46</v>
      </c>
      <c r="Q340" s="72">
        <v>87</v>
      </c>
      <c r="R340" s="72">
        <f>IFERROR(weekly_deaths_location_cause_and_excess_deaths_hospital[[#This Row],[Respiratory deaths]]-weekly_deaths_location_cause_and_excess_deaths_hospital[[#This Row],[Respiratory five year average]],"")</f>
        <v>-41</v>
      </c>
      <c r="S340" s="72">
        <v>24</v>
      </c>
      <c r="T340" s="78">
        <v>115</v>
      </c>
      <c r="U340" s="78">
        <v>137</v>
      </c>
      <c r="V340" s="72">
        <f>IFERROR(weekly_deaths_location_cause_and_excess_deaths_hospital[[#This Row],[Other causes]]-weekly_deaths_location_cause_and_excess_deaths_hospital[[#This Row],[Other causes five year average]],"")</f>
        <v>-22</v>
      </c>
    </row>
    <row r="341" spans="1:22" x14ac:dyDescent="0.3">
      <c r="A341" s="20" t="s">
        <v>65</v>
      </c>
      <c r="B341" s="21">
        <v>14</v>
      </c>
      <c r="C341" s="22">
        <v>44291</v>
      </c>
      <c r="D341" s="84">
        <v>465</v>
      </c>
      <c r="E341" s="2">
        <v>558</v>
      </c>
      <c r="F341" s="2">
        <f>IFERROR(weekly_deaths_location_cause_and_excess_deaths_hospital[[#This Row],[All causes]]-weekly_deaths_location_cause_and_excess_deaths_hospital[[#This Row],[All causes five year average]],"")</f>
        <v>-93</v>
      </c>
      <c r="G341" s="2">
        <v>107</v>
      </c>
      <c r="H341" s="2">
        <v>139</v>
      </c>
      <c r="I341" s="2">
        <f>IFERROR(weekly_deaths_location_cause_and_excess_deaths_hospital[[#This Row],[Cancer deaths]]-weekly_deaths_location_cause_and_excess_deaths_hospital[[#This Row],[Cancer five year average]],"")</f>
        <v>-32</v>
      </c>
      <c r="J341" s="2">
        <v>22</v>
      </c>
      <c r="K341" s="2">
        <v>25</v>
      </c>
      <c r="L341" s="2">
        <f>IFERROR(weekly_deaths_location_cause_and_excess_deaths_hospital[[#This Row],[Dementia / Alzhemier''s deaths]]-weekly_deaths_location_cause_and_excess_deaths_hospital[[#This Row],[Dementia / Alzheimer''s five year average]],"")</f>
        <v>-3</v>
      </c>
      <c r="M341" s="31">
        <v>132</v>
      </c>
      <c r="N341" s="31">
        <v>153</v>
      </c>
      <c r="O341" s="31">
        <f>IFERROR(weekly_deaths_location_cause_and_excess_deaths_hospital[[#This Row],[Circulatory deaths]]-weekly_deaths_location_cause_and_excess_deaths_hospital[[#This Row],[Circulatory five year average]],"")</f>
        <v>-21</v>
      </c>
      <c r="P341" s="72">
        <v>52</v>
      </c>
      <c r="Q341" s="72">
        <v>94</v>
      </c>
      <c r="R341" s="72">
        <f>IFERROR(weekly_deaths_location_cause_and_excess_deaths_hospital[[#This Row],[Respiratory deaths]]-weekly_deaths_location_cause_and_excess_deaths_hospital[[#This Row],[Respiratory five year average]],"")</f>
        <v>-42</v>
      </c>
      <c r="S341" s="72">
        <v>17</v>
      </c>
      <c r="T341" s="78">
        <v>135</v>
      </c>
      <c r="U341" s="78">
        <v>148</v>
      </c>
      <c r="V341" s="72">
        <f>IFERROR(weekly_deaths_location_cause_and_excess_deaths_hospital[[#This Row],[Other causes]]-weekly_deaths_location_cause_and_excess_deaths_hospital[[#This Row],[Other causes five year average]],"")</f>
        <v>-13</v>
      </c>
    </row>
    <row r="342" spans="1:22" x14ac:dyDescent="0.3">
      <c r="A342" s="20" t="s">
        <v>65</v>
      </c>
      <c r="B342" s="21">
        <v>15</v>
      </c>
      <c r="C342" s="22">
        <v>44298</v>
      </c>
      <c r="D342" s="84">
        <v>501</v>
      </c>
      <c r="E342" s="2">
        <v>554</v>
      </c>
      <c r="F342" s="2">
        <f>IFERROR(weekly_deaths_location_cause_and_excess_deaths_hospital[[#This Row],[All causes]]-weekly_deaths_location_cause_and_excess_deaths_hospital[[#This Row],[All causes five year average]],"")</f>
        <v>-53</v>
      </c>
      <c r="G342" s="2">
        <v>137</v>
      </c>
      <c r="H342" s="2">
        <v>146</v>
      </c>
      <c r="I342" s="2">
        <f>IFERROR(weekly_deaths_location_cause_and_excess_deaths_hospital[[#This Row],[Cancer deaths]]-weekly_deaths_location_cause_and_excess_deaths_hospital[[#This Row],[Cancer five year average]],"")</f>
        <v>-9</v>
      </c>
      <c r="J342" s="2">
        <v>21</v>
      </c>
      <c r="K342" s="2">
        <v>25</v>
      </c>
      <c r="L342" s="2">
        <f>IFERROR(weekly_deaths_location_cause_and_excess_deaths_hospital[[#This Row],[Dementia / Alzhemier''s deaths]]-weekly_deaths_location_cause_and_excess_deaths_hospital[[#This Row],[Dementia / Alzheimer''s five year average]],"")</f>
        <v>-4</v>
      </c>
      <c r="M342" s="31">
        <v>140</v>
      </c>
      <c r="N342" s="31">
        <v>154</v>
      </c>
      <c r="O342" s="31">
        <f>IFERROR(weekly_deaths_location_cause_and_excess_deaths_hospital[[#This Row],[Circulatory deaths]]-weekly_deaths_location_cause_and_excess_deaths_hospital[[#This Row],[Circulatory five year average]],"")</f>
        <v>-14</v>
      </c>
      <c r="P342" s="72">
        <v>52</v>
      </c>
      <c r="Q342" s="72">
        <v>90</v>
      </c>
      <c r="R342" s="72">
        <f>IFERROR(weekly_deaths_location_cause_and_excess_deaths_hospital[[#This Row],[Respiratory deaths]]-weekly_deaths_location_cause_and_excess_deaths_hospital[[#This Row],[Respiratory five year average]],"")</f>
        <v>-38</v>
      </c>
      <c r="S342" s="72">
        <v>10</v>
      </c>
      <c r="T342" s="78">
        <v>141</v>
      </c>
      <c r="U342" s="78">
        <v>138</v>
      </c>
      <c r="V342" s="72">
        <f>IFERROR(weekly_deaths_location_cause_and_excess_deaths_hospital[[#This Row],[Other causes]]-weekly_deaths_location_cause_and_excess_deaths_hospital[[#This Row],[Other causes five year average]],"")</f>
        <v>3</v>
      </c>
    </row>
    <row r="343" spans="1:22" x14ac:dyDescent="0.3">
      <c r="A343" s="20" t="s">
        <v>65</v>
      </c>
      <c r="B343" s="21">
        <v>16</v>
      </c>
      <c r="C343" s="22">
        <v>44305</v>
      </c>
      <c r="D343" s="84">
        <v>465</v>
      </c>
      <c r="E343" s="2">
        <v>536</v>
      </c>
      <c r="F343" s="2">
        <f>IFERROR(weekly_deaths_location_cause_and_excess_deaths_hospital[[#This Row],[All causes]]-weekly_deaths_location_cause_and_excess_deaths_hospital[[#This Row],[All causes five year average]],"")</f>
        <v>-71</v>
      </c>
      <c r="G343" s="2">
        <v>119</v>
      </c>
      <c r="H343" s="2">
        <v>143</v>
      </c>
      <c r="I343" s="2">
        <f>IFERROR(weekly_deaths_location_cause_and_excess_deaths_hospital[[#This Row],[Cancer deaths]]-weekly_deaths_location_cause_and_excess_deaths_hospital[[#This Row],[Cancer five year average]],"")</f>
        <v>-24</v>
      </c>
      <c r="J343" s="2">
        <v>22</v>
      </c>
      <c r="K343" s="2">
        <v>23</v>
      </c>
      <c r="L343" s="2">
        <f>IFERROR(weekly_deaths_location_cause_and_excess_deaths_hospital[[#This Row],[Dementia / Alzhemier''s deaths]]-weekly_deaths_location_cause_and_excess_deaths_hospital[[#This Row],[Dementia / Alzheimer''s five year average]],"")</f>
        <v>-1</v>
      </c>
      <c r="M343" s="31">
        <v>125</v>
      </c>
      <c r="N343" s="31">
        <v>150</v>
      </c>
      <c r="O343" s="31">
        <f>IFERROR(weekly_deaths_location_cause_and_excess_deaths_hospital[[#This Row],[Circulatory deaths]]-weekly_deaths_location_cause_and_excess_deaths_hospital[[#This Row],[Circulatory five year average]],"")</f>
        <v>-25</v>
      </c>
      <c r="P343" s="72">
        <v>55</v>
      </c>
      <c r="Q343" s="72">
        <v>82</v>
      </c>
      <c r="R343" s="72">
        <f>IFERROR(weekly_deaths_location_cause_and_excess_deaths_hospital[[#This Row],[Respiratory deaths]]-weekly_deaths_location_cause_and_excess_deaths_hospital[[#This Row],[Respiratory five year average]],"")</f>
        <v>-27</v>
      </c>
      <c r="S343" s="72">
        <v>11</v>
      </c>
      <c r="T343" s="78">
        <v>133</v>
      </c>
      <c r="U343" s="78">
        <v>137</v>
      </c>
      <c r="V343" s="72">
        <f>IFERROR(weekly_deaths_location_cause_and_excess_deaths_hospital[[#This Row],[Other causes]]-weekly_deaths_location_cause_and_excess_deaths_hospital[[#This Row],[Other causes five year average]],"")</f>
        <v>-4</v>
      </c>
    </row>
    <row r="344" spans="1:22" x14ac:dyDescent="0.3">
      <c r="A344" s="20" t="s">
        <v>65</v>
      </c>
      <c r="B344" s="21">
        <v>17</v>
      </c>
      <c r="C344" s="22">
        <v>44312</v>
      </c>
      <c r="D344" s="84">
        <v>454</v>
      </c>
      <c r="E344" s="2">
        <v>539</v>
      </c>
      <c r="F344" s="2">
        <f>IFERROR(weekly_deaths_location_cause_and_excess_deaths_hospital[[#This Row],[All causes]]-weekly_deaths_location_cause_and_excess_deaths_hospital[[#This Row],[All causes five year average]],"")</f>
        <v>-85</v>
      </c>
      <c r="G344" s="2">
        <v>114</v>
      </c>
      <c r="H344" s="2">
        <v>141</v>
      </c>
      <c r="I344" s="2">
        <f>IFERROR(weekly_deaths_location_cause_and_excess_deaths_hospital[[#This Row],[Cancer deaths]]-weekly_deaths_location_cause_and_excess_deaths_hospital[[#This Row],[Cancer five year average]],"")</f>
        <v>-27</v>
      </c>
      <c r="J344" s="2">
        <v>15</v>
      </c>
      <c r="K344" s="2">
        <v>23</v>
      </c>
      <c r="L344" s="2">
        <f>IFERROR(weekly_deaths_location_cause_and_excess_deaths_hospital[[#This Row],[Dementia / Alzhemier''s deaths]]-weekly_deaths_location_cause_and_excess_deaths_hospital[[#This Row],[Dementia / Alzheimer''s five year average]],"")</f>
        <v>-8</v>
      </c>
      <c r="M344" s="31">
        <v>129</v>
      </c>
      <c r="N344" s="31">
        <v>150</v>
      </c>
      <c r="O344" s="31">
        <f>IFERROR(weekly_deaths_location_cause_and_excess_deaths_hospital[[#This Row],[Circulatory deaths]]-weekly_deaths_location_cause_and_excess_deaths_hospital[[#This Row],[Circulatory five year average]],"")</f>
        <v>-21</v>
      </c>
      <c r="P344" s="72">
        <v>57</v>
      </c>
      <c r="Q344" s="72">
        <v>83</v>
      </c>
      <c r="R344" s="72">
        <f>IFERROR(weekly_deaths_location_cause_and_excess_deaths_hospital[[#This Row],[Respiratory deaths]]-weekly_deaths_location_cause_and_excess_deaths_hospital[[#This Row],[Respiratory five year average]],"")</f>
        <v>-26</v>
      </c>
      <c r="S344" s="72">
        <v>5</v>
      </c>
      <c r="T344" s="78">
        <v>134</v>
      </c>
      <c r="U344" s="78">
        <v>142</v>
      </c>
      <c r="V344" s="72">
        <f>IFERROR(weekly_deaths_location_cause_and_excess_deaths_hospital[[#This Row],[Other causes]]-weekly_deaths_location_cause_and_excess_deaths_hospital[[#This Row],[Other causes five year average]],"")</f>
        <v>-8</v>
      </c>
    </row>
    <row r="345" spans="1:22" x14ac:dyDescent="0.3">
      <c r="A345" s="20" t="s">
        <v>65</v>
      </c>
      <c r="B345" s="21">
        <v>18</v>
      </c>
      <c r="C345" s="22">
        <v>44319</v>
      </c>
      <c r="D345" s="84">
        <v>450</v>
      </c>
      <c r="E345" s="2">
        <v>528</v>
      </c>
      <c r="F345" s="2">
        <f>IFERROR(weekly_deaths_location_cause_and_excess_deaths_hospital[[#This Row],[All causes]]-weekly_deaths_location_cause_and_excess_deaths_hospital[[#This Row],[All causes five year average]],"")</f>
        <v>-78</v>
      </c>
      <c r="G345" s="2">
        <v>115</v>
      </c>
      <c r="H345" s="2">
        <v>148</v>
      </c>
      <c r="I345" s="2">
        <f>IFERROR(weekly_deaths_location_cause_and_excess_deaths_hospital[[#This Row],[Cancer deaths]]-weekly_deaths_location_cause_and_excess_deaths_hospital[[#This Row],[Cancer five year average]],"")</f>
        <v>-33</v>
      </c>
      <c r="J345" s="2">
        <v>14</v>
      </c>
      <c r="K345" s="2">
        <v>27</v>
      </c>
      <c r="L345" s="2">
        <f>IFERROR(weekly_deaths_location_cause_and_excess_deaths_hospital[[#This Row],[Dementia / Alzhemier''s deaths]]-weekly_deaths_location_cause_and_excess_deaths_hospital[[#This Row],[Dementia / Alzheimer''s five year average]],"")</f>
        <v>-13</v>
      </c>
      <c r="M345" s="31">
        <v>120</v>
      </c>
      <c r="N345" s="31">
        <v>141</v>
      </c>
      <c r="O345" s="31">
        <f>IFERROR(weekly_deaths_location_cause_and_excess_deaths_hospital[[#This Row],[Circulatory deaths]]-weekly_deaths_location_cause_and_excess_deaths_hospital[[#This Row],[Circulatory five year average]],"")</f>
        <v>-21</v>
      </c>
      <c r="P345" s="72">
        <v>58</v>
      </c>
      <c r="Q345" s="72">
        <v>75</v>
      </c>
      <c r="R345" s="72">
        <f>IFERROR(weekly_deaths_location_cause_and_excess_deaths_hospital[[#This Row],[Respiratory deaths]]-weekly_deaths_location_cause_and_excess_deaths_hospital[[#This Row],[Respiratory five year average]],"")</f>
        <v>-17</v>
      </c>
      <c r="S345" s="72">
        <v>2</v>
      </c>
      <c r="T345" s="78">
        <v>141</v>
      </c>
      <c r="U345" s="78">
        <v>137</v>
      </c>
      <c r="V345" s="72">
        <f>IFERROR(weekly_deaths_location_cause_and_excess_deaths_hospital[[#This Row],[Other causes]]-weekly_deaths_location_cause_and_excess_deaths_hospital[[#This Row],[Other causes five year average]],"")</f>
        <v>4</v>
      </c>
    </row>
    <row r="346" spans="1:22" x14ac:dyDescent="0.3">
      <c r="A346" s="20" t="s">
        <v>65</v>
      </c>
      <c r="B346" s="21">
        <v>19</v>
      </c>
      <c r="C346" s="22">
        <v>44326</v>
      </c>
      <c r="D346" s="84">
        <v>449</v>
      </c>
      <c r="E346" s="2">
        <v>510</v>
      </c>
      <c r="F346" s="2">
        <f>IFERROR(weekly_deaths_location_cause_and_excess_deaths_hospital[[#This Row],[All causes]]-weekly_deaths_location_cause_and_excess_deaths_hospital[[#This Row],[All causes five year average]],"")</f>
        <v>-61</v>
      </c>
      <c r="G346" s="2">
        <v>136</v>
      </c>
      <c r="H346" s="2">
        <v>135</v>
      </c>
      <c r="I346" s="2">
        <f>IFERROR(weekly_deaths_location_cause_and_excess_deaths_hospital[[#This Row],[Cancer deaths]]-weekly_deaths_location_cause_and_excess_deaths_hospital[[#This Row],[Cancer five year average]],"")</f>
        <v>1</v>
      </c>
      <c r="J346" s="2">
        <v>9</v>
      </c>
      <c r="K346" s="2">
        <v>23</v>
      </c>
      <c r="L346" s="2">
        <f>IFERROR(weekly_deaths_location_cause_and_excess_deaths_hospital[[#This Row],[Dementia / Alzhemier''s deaths]]-weekly_deaths_location_cause_and_excess_deaths_hospital[[#This Row],[Dementia / Alzheimer''s five year average]],"")</f>
        <v>-14</v>
      </c>
      <c r="M346" s="31">
        <v>119</v>
      </c>
      <c r="N346" s="31">
        <v>148</v>
      </c>
      <c r="O346" s="31">
        <f>IFERROR(weekly_deaths_location_cause_and_excess_deaths_hospital[[#This Row],[Circulatory deaths]]-weekly_deaths_location_cause_and_excess_deaths_hospital[[#This Row],[Circulatory five year average]],"")</f>
        <v>-29</v>
      </c>
      <c r="P346" s="72">
        <v>49</v>
      </c>
      <c r="Q346" s="72">
        <v>76</v>
      </c>
      <c r="R346" s="72">
        <f>IFERROR(weekly_deaths_location_cause_and_excess_deaths_hospital[[#This Row],[Respiratory deaths]]-weekly_deaths_location_cause_and_excess_deaths_hospital[[#This Row],[Respiratory five year average]],"")</f>
        <v>-27</v>
      </c>
      <c r="S346" s="72">
        <v>4</v>
      </c>
      <c r="T346" s="78">
        <v>132</v>
      </c>
      <c r="U346" s="78">
        <v>127</v>
      </c>
      <c r="V346" s="72">
        <f>IFERROR(weekly_deaths_location_cause_and_excess_deaths_hospital[[#This Row],[Other causes]]-weekly_deaths_location_cause_and_excess_deaths_hospital[[#This Row],[Other causes five year average]],"")</f>
        <v>5</v>
      </c>
    </row>
    <row r="347" spans="1:22" x14ac:dyDescent="0.3">
      <c r="A347" s="20" t="s">
        <v>65</v>
      </c>
      <c r="B347" s="21">
        <v>20</v>
      </c>
      <c r="C347" s="22">
        <v>44333</v>
      </c>
      <c r="D347" s="84">
        <v>447</v>
      </c>
      <c r="E347" s="2">
        <v>532</v>
      </c>
      <c r="F347" s="2">
        <f>IFERROR(weekly_deaths_location_cause_and_excess_deaths_hospital[[#This Row],[All causes]]-weekly_deaths_location_cause_and_excess_deaths_hospital[[#This Row],[All causes five year average]],"")</f>
        <v>-85</v>
      </c>
      <c r="G347" s="2">
        <v>117</v>
      </c>
      <c r="H347" s="2">
        <v>146</v>
      </c>
      <c r="I347" s="2">
        <f>IFERROR(weekly_deaths_location_cause_and_excess_deaths_hospital[[#This Row],[Cancer deaths]]-weekly_deaths_location_cause_and_excess_deaths_hospital[[#This Row],[Cancer five year average]],"")</f>
        <v>-29</v>
      </c>
      <c r="J347" s="2">
        <v>18</v>
      </c>
      <c r="K347" s="2">
        <v>21</v>
      </c>
      <c r="L347" s="2">
        <f>IFERROR(weekly_deaths_location_cause_and_excess_deaths_hospital[[#This Row],[Dementia / Alzhemier''s deaths]]-weekly_deaths_location_cause_and_excess_deaths_hospital[[#This Row],[Dementia / Alzheimer''s five year average]],"")</f>
        <v>-3</v>
      </c>
      <c r="M347" s="31">
        <v>120</v>
      </c>
      <c r="N347" s="31">
        <v>143</v>
      </c>
      <c r="O347" s="31">
        <f>IFERROR(weekly_deaths_location_cause_and_excess_deaths_hospital[[#This Row],[Circulatory deaths]]-weekly_deaths_location_cause_and_excess_deaths_hospital[[#This Row],[Circulatory five year average]],"")</f>
        <v>-23</v>
      </c>
      <c r="P347" s="72">
        <v>40</v>
      </c>
      <c r="Q347" s="72">
        <v>83</v>
      </c>
      <c r="R347" s="72">
        <f>IFERROR(weekly_deaths_location_cause_and_excess_deaths_hospital[[#This Row],[Respiratory deaths]]-weekly_deaths_location_cause_and_excess_deaths_hospital[[#This Row],[Respiratory five year average]],"")</f>
        <v>-43</v>
      </c>
      <c r="S347" s="72">
        <v>2</v>
      </c>
      <c r="T347" s="78">
        <v>150</v>
      </c>
      <c r="U347" s="78">
        <v>139</v>
      </c>
      <c r="V347" s="72">
        <f>IFERROR(weekly_deaths_location_cause_and_excess_deaths_hospital[[#This Row],[Other causes]]-weekly_deaths_location_cause_and_excess_deaths_hospital[[#This Row],[Other causes five year average]],"")</f>
        <v>11</v>
      </c>
    </row>
    <row r="348" spans="1:22" x14ac:dyDescent="0.3">
      <c r="A348" s="20" t="s">
        <v>65</v>
      </c>
      <c r="B348" s="21">
        <v>21</v>
      </c>
      <c r="C348" s="22">
        <v>44340</v>
      </c>
      <c r="D348" s="84">
        <v>488</v>
      </c>
      <c r="E348" s="2">
        <v>516</v>
      </c>
      <c r="F348" s="2">
        <f>IFERROR(weekly_deaths_location_cause_and_excess_deaths_hospital[[#This Row],[All causes]]-weekly_deaths_location_cause_and_excess_deaths_hospital[[#This Row],[All causes five year average]],"")</f>
        <v>-28</v>
      </c>
      <c r="G348" s="2">
        <v>116</v>
      </c>
      <c r="H348" s="2">
        <v>137</v>
      </c>
      <c r="I348" s="2">
        <f>IFERROR(weekly_deaths_location_cause_and_excess_deaths_hospital[[#This Row],[Cancer deaths]]-weekly_deaths_location_cause_and_excess_deaths_hospital[[#This Row],[Cancer five year average]],"")</f>
        <v>-21</v>
      </c>
      <c r="J348" s="2">
        <v>22</v>
      </c>
      <c r="K348" s="2">
        <v>23</v>
      </c>
      <c r="L348" s="2">
        <f>IFERROR(weekly_deaths_location_cause_and_excess_deaths_hospital[[#This Row],[Dementia / Alzhemier''s deaths]]-weekly_deaths_location_cause_and_excess_deaths_hospital[[#This Row],[Dementia / Alzheimer''s five year average]],"")</f>
        <v>-1</v>
      </c>
      <c r="M348" s="31">
        <v>139</v>
      </c>
      <c r="N348" s="31">
        <v>149</v>
      </c>
      <c r="O348" s="31">
        <f>IFERROR(weekly_deaths_location_cause_and_excess_deaths_hospital[[#This Row],[Circulatory deaths]]-weekly_deaths_location_cause_and_excess_deaths_hospital[[#This Row],[Circulatory five year average]],"")</f>
        <v>-10</v>
      </c>
      <c r="P348" s="72">
        <v>63</v>
      </c>
      <c r="Q348" s="72">
        <v>78</v>
      </c>
      <c r="R348" s="72">
        <f>IFERROR(weekly_deaths_location_cause_and_excess_deaths_hospital[[#This Row],[Respiratory deaths]]-weekly_deaths_location_cause_and_excess_deaths_hospital[[#This Row],[Respiratory five year average]],"")</f>
        <v>-15</v>
      </c>
      <c r="S348" s="72">
        <v>5</v>
      </c>
      <c r="T348" s="78">
        <v>143</v>
      </c>
      <c r="U348" s="78">
        <v>129</v>
      </c>
      <c r="V348" s="72">
        <f>IFERROR(weekly_deaths_location_cause_and_excess_deaths_hospital[[#This Row],[Other causes]]-weekly_deaths_location_cause_and_excess_deaths_hospital[[#This Row],[Other causes five year average]],"")</f>
        <v>14</v>
      </c>
    </row>
    <row r="349" spans="1:22" x14ac:dyDescent="0.3">
      <c r="A349" s="20" t="s">
        <v>65</v>
      </c>
      <c r="B349" s="21">
        <v>22</v>
      </c>
      <c r="C349" s="22">
        <v>44347</v>
      </c>
      <c r="D349" s="84">
        <v>460</v>
      </c>
      <c r="E349" s="2">
        <v>498</v>
      </c>
      <c r="F349" s="2">
        <f>IFERROR(weekly_deaths_location_cause_and_excess_deaths_hospital[[#This Row],[All causes]]-weekly_deaths_location_cause_and_excess_deaths_hospital[[#This Row],[All causes five year average]],"")</f>
        <v>-38</v>
      </c>
      <c r="G349" s="2">
        <v>129</v>
      </c>
      <c r="H349" s="2">
        <v>127</v>
      </c>
      <c r="I349" s="2">
        <f>IFERROR(weekly_deaths_location_cause_and_excess_deaths_hospital[[#This Row],[Cancer deaths]]-weekly_deaths_location_cause_and_excess_deaths_hospital[[#This Row],[Cancer five year average]],"")</f>
        <v>2</v>
      </c>
      <c r="J349" s="2">
        <v>30</v>
      </c>
      <c r="K349" s="2">
        <v>23</v>
      </c>
      <c r="L349" s="2">
        <f>IFERROR(weekly_deaths_location_cause_and_excess_deaths_hospital[[#This Row],[Dementia / Alzhemier''s deaths]]-weekly_deaths_location_cause_and_excess_deaths_hospital[[#This Row],[Dementia / Alzheimer''s five year average]],"")</f>
        <v>7</v>
      </c>
      <c r="M349" s="31">
        <v>123</v>
      </c>
      <c r="N349" s="31">
        <v>146</v>
      </c>
      <c r="O349" s="31">
        <f>IFERROR(weekly_deaths_location_cause_and_excess_deaths_hospital[[#This Row],[Circulatory deaths]]-weekly_deaths_location_cause_and_excess_deaths_hospital[[#This Row],[Circulatory five year average]],"")</f>
        <v>-23</v>
      </c>
      <c r="P349" s="72">
        <v>54</v>
      </c>
      <c r="Q349" s="72">
        <v>71</v>
      </c>
      <c r="R349" s="72">
        <f>IFERROR(weekly_deaths_location_cause_and_excess_deaths_hospital[[#This Row],[Respiratory deaths]]-weekly_deaths_location_cause_and_excess_deaths_hospital[[#This Row],[Respiratory five year average]],"")</f>
        <v>-17</v>
      </c>
      <c r="S349" s="72">
        <v>7</v>
      </c>
      <c r="T349" s="78">
        <v>117</v>
      </c>
      <c r="U349" s="78">
        <v>131</v>
      </c>
      <c r="V349" s="72">
        <f>IFERROR(weekly_deaths_location_cause_and_excess_deaths_hospital[[#This Row],[Other causes]]-weekly_deaths_location_cause_and_excess_deaths_hospital[[#This Row],[Other causes five year average]],"")</f>
        <v>-14</v>
      </c>
    </row>
    <row r="350" spans="1:22" x14ac:dyDescent="0.3">
      <c r="A350" s="20" t="s">
        <v>65</v>
      </c>
      <c r="B350" s="21">
        <v>23</v>
      </c>
      <c r="C350" s="22">
        <v>44354</v>
      </c>
      <c r="D350" s="84">
        <v>526</v>
      </c>
      <c r="E350" s="2">
        <v>505</v>
      </c>
      <c r="F350" s="2">
        <f>IFERROR(weekly_deaths_location_cause_and_excess_deaths_hospital[[#This Row],[All causes]]-weekly_deaths_location_cause_and_excess_deaths_hospital[[#This Row],[All causes five year average]],"")</f>
        <v>21</v>
      </c>
      <c r="G350" s="2">
        <v>142</v>
      </c>
      <c r="H350" s="2">
        <v>139</v>
      </c>
      <c r="I350" s="2">
        <f>IFERROR(weekly_deaths_location_cause_and_excess_deaths_hospital[[#This Row],[Cancer deaths]]-weekly_deaths_location_cause_and_excess_deaths_hospital[[#This Row],[Cancer five year average]],"")</f>
        <v>3</v>
      </c>
      <c r="J350" s="2">
        <v>22</v>
      </c>
      <c r="K350" s="2">
        <v>20</v>
      </c>
      <c r="L350" s="2">
        <f>IFERROR(weekly_deaths_location_cause_and_excess_deaths_hospital[[#This Row],[Dementia / Alzhemier''s deaths]]-weekly_deaths_location_cause_and_excess_deaths_hospital[[#This Row],[Dementia / Alzheimer''s five year average]],"")</f>
        <v>2</v>
      </c>
      <c r="M350" s="31">
        <v>147</v>
      </c>
      <c r="N350" s="31">
        <v>138</v>
      </c>
      <c r="O350" s="31">
        <f>IFERROR(weekly_deaths_location_cause_and_excess_deaths_hospital[[#This Row],[Circulatory deaths]]-weekly_deaths_location_cause_and_excess_deaths_hospital[[#This Row],[Circulatory five year average]],"")</f>
        <v>9</v>
      </c>
      <c r="P350" s="72">
        <v>64</v>
      </c>
      <c r="Q350" s="72">
        <v>73</v>
      </c>
      <c r="R350" s="72">
        <f>IFERROR(weekly_deaths_location_cause_and_excess_deaths_hospital[[#This Row],[Respiratory deaths]]-weekly_deaths_location_cause_and_excess_deaths_hospital[[#This Row],[Respiratory five year average]],"")</f>
        <v>-9</v>
      </c>
      <c r="S350" s="72">
        <v>2</v>
      </c>
      <c r="T350" s="78">
        <v>149</v>
      </c>
      <c r="U350" s="78">
        <v>135</v>
      </c>
      <c r="V350" s="72">
        <f>IFERROR(weekly_deaths_location_cause_and_excess_deaths_hospital[[#This Row],[Other causes]]-weekly_deaths_location_cause_and_excess_deaths_hospital[[#This Row],[Other causes five year average]],"")</f>
        <v>14</v>
      </c>
    </row>
    <row r="351" spans="1:22" x14ac:dyDescent="0.3">
      <c r="A351" s="20" t="s">
        <v>65</v>
      </c>
      <c r="B351" s="21">
        <v>24</v>
      </c>
      <c r="C351" s="22">
        <v>44361</v>
      </c>
      <c r="D351" s="84">
        <v>456</v>
      </c>
      <c r="E351" s="2">
        <v>481</v>
      </c>
      <c r="F351" s="2">
        <f>IFERROR(weekly_deaths_location_cause_and_excess_deaths_hospital[[#This Row],[All causes]]-weekly_deaths_location_cause_and_excess_deaths_hospital[[#This Row],[All causes five year average]],"")</f>
        <v>-25</v>
      </c>
      <c r="G351" s="2">
        <v>120</v>
      </c>
      <c r="H351" s="2">
        <v>139</v>
      </c>
      <c r="I351" s="2">
        <f>IFERROR(weekly_deaths_location_cause_and_excess_deaths_hospital[[#This Row],[Cancer deaths]]-weekly_deaths_location_cause_and_excess_deaths_hospital[[#This Row],[Cancer five year average]],"")</f>
        <v>-19</v>
      </c>
      <c r="J351" s="2">
        <v>14</v>
      </c>
      <c r="K351" s="2">
        <v>21</v>
      </c>
      <c r="L351" s="2">
        <f>IFERROR(weekly_deaths_location_cause_and_excess_deaths_hospital[[#This Row],[Dementia / Alzhemier''s deaths]]-weekly_deaths_location_cause_and_excess_deaths_hospital[[#This Row],[Dementia / Alzheimer''s five year average]],"")</f>
        <v>-7</v>
      </c>
      <c r="M351" s="31">
        <v>121</v>
      </c>
      <c r="N351" s="31">
        <v>130</v>
      </c>
      <c r="O351" s="31">
        <f>IFERROR(weekly_deaths_location_cause_and_excess_deaths_hospital[[#This Row],[Circulatory deaths]]-weekly_deaths_location_cause_and_excess_deaths_hospital[[#This Row],[Circulatory five year average]],"")</f>
        <v>-9</v>
      </c>
      <c r="P351" s="72">
        <v>40</v>
      </c>
      <c r="Q351" s="72">
        <v>68</v>
      </c>
      <c r="R351" s="72">
        <f>IFERROR(weekly_deaths_location_cause_and_excess_deaths_hospital[[#This Row],[Respiratory deaths]]-weekly_deaths_location_cause_and_excess_deaths_hospital[[#This Row],[Respiratory five year average]],"")</f>
        <v>-28</v>
      </c>
      <c r="S351" s="72">
        <v>8</v>
      </c>
      <c r="T351" s="78">
        <v>153</v>
      </c>
      <c r="U351" s="78">
        <v>124</v>
      </c>
      <c r="V351" s="72">
        <f>IFERROR(weekly_deaths_location_cause_and_excess_deaths_hospital[[#This Row],[Other causes]]-weekly_deaths_location_cause_and_excess_deaths_hospital[[#This Row],[Other causes five year average]],"")</f>
        <v>29</v>
      </c>
    </row>
    <row r="352" spans="1:22" x14ac:dyDescent="0.3">
      <c r="A352" s="20" t="s">
        <v>65</v>
      </c>
      <c r="B352" s="21">
        <v>25</v>
      </c>
      <c r="C352" s="22">
        <v>44368</v>
      </c>
      <c r="D352" s="84">
        <v>466</v>
      </c>
      <c r="E352" s="2">
        <v>514</v>
      </c>
      <c r="F352" s="2">
        <f>IFERROR(weekly_deaths_location_cause_and_excess_deaths_hospital[[#This Row],[All causes]]-weekly_deaths_location_cause_and_excess_deaths_hospital[[#This Row],[All causes five year average]],"")</f>
        <v>-48</v>
      </c>
      <c r="G352" s="2">
        <v>129</v>
      </c>
      <c r="H352" s="2">
        <v>139</v>
      </c>
      <c r="I352" s="2">
        <f>IFERROR(weekly_deaths_location_cause_and_excess_deaths_hospital[[#This Row],[Cancer deaths]]-weekly_deaths_location_cause_and_excess_deaths_hospital[[#This Row],[Cancer five year average]],"")</f>
        <v>-10</v>
      </c>
      <c r="J352" s="2">
        <v>22</v>
      </c>
      <c r="K352" s="2">
        <v>23</v>
      </c>
      <c r="L352" s="2">
        <f>IFERROR(weekly_deaths_location_cause_and_excess_deaths_hospital[[#This Row],[Dementia / Alzhemier''s deaths]]-weekly_deaths_location_cause_and_excess_deaths_hospital[[#This Row],[Dementia / Alzheimer''s five year average]],"")</f>
        <v>-1</v>
      </c>
      <c r="M352" s="31">
        <v>113</v>
      </c>
      <c r="N352" s="31">
        <v>141</v>
      </c>
      <c r="O352" s="31">
        <f>IFERROR(weekly_deaths_location_cause_and_excess_deaths_hospital[[#This Row],[Circulatory deaths]]-weekly_deaths_location_cause_and_excess_deaths_hospital[[#This Row],[Circulatory five year average]],"")</f>
        <v>-28</v>
      </c>
      <c r="P352" s="72">
        <v>51</v>
      </c>
      <c r="Q352" s="72">
        <v>75</v>
      </c>
      <c r="R352" s="72">
        <f>IFERROR(weekly_deaths_location_cause_and_excess_deaths_hospital[[#This Row],[Respiratory deaths]]-weekly_deaths_location_cause_and_excess_deaths_hospital[[#This Row],[Respiratory five year average]],"")</f>
        <v>-24</v>
      </c>
      <c r="S352" s="72">
        <v>13</v>
      </c>
      <c r="T352" s="78">
        <v>138</v>
      </c>
      <c r="U352" s="78">
        <v>136</v>
      </c>
      <c r="V352" s="72">
        <f>IFERROR(weekly_deaths_location_cause_and_excess_deaths_hospital[[#This Row],[Other causes]]-weekly_deaths_location_cause_and_excess_deaths_hospital[[#This Row],[Other causes five year average]],"")</f>
        <v>2</v>
      </c>
    </row>
    <row r="353" spans="1:22" x14ac:dyDescent="0.3">
      <c r="A353" s="20" t="s">
        <v>65</v>
      </c>
      <c r="B353" s="21">
        <v>26</v>
      </c>
      <c r="C353" s="22">
        <v>44375</v>
      </c>
      <c r="D353" s="84">
        <v>483</v>
      </c>
      <c r="E353" s="2">
        <v>505</v>
      </c>
      <c r="F353" s="2">
        <f>IFERROR(weekly_deaths_location_cause_and_excess_deaths_hospital[[#This Row],[All causes]]-weekly_deaths_location_cause_and_excess_deaths_hospital[[#This Row],[All causes five year average]],"")</f>
        <v>-22</v>
      </c>
      <c r="G353" s="2">
        <v>136</v>
      </c>
      <c r="H353" s="2">
        <v>145</v>
      </c>
      <c r="I353" s="2">
        <f>IFERROR(weekly_deaths_location_cause_and_excess_deaths_hospital[[#This Row],[Cancer deaths]]-weekly_deaths_location_cause_and_excess_deaths_hospital[[#This Row],[Cancer five year average]],"")</f>
        <v>-9</v>
      </c>
      <c r="J353" s="2">
        <v>21</v>
      </c>
      <c r="K353" s="2">
        <v>23</v>
      </c>
      <c r="L353" s="2">
        <f>IFERROR(weekly_deaths_location_cause_and_excess_deaths_hospital[[#This Row],[Dementia / Alzhemier''s deaths]]-weekly_deaths_location_cause_and_excess_deaths_hospital[[#This Row],[Dementia / Alzheimer''s five year average]],"")</f>
        <v>-2</v>
      </c>
      <c r="M353" s="31">
        <v>129</v>
      </c>
      <c r="N353" s="31">
        <v>138</v>
      </c>
      <c r="O353" s="31">
        <f>IFERROR(weekly_deaths_location_cause_and_excess_deaths_hospital[[#This Row],[Circulatory deaths]]-weekly_deaths_location_cause_and_excess_deaths_hospital[[#This Row],[Circulatory five year average]],"")</f>
        <v>-9</v>
      </c>
      <c r="P353" s="72">
        <v>57</v>
      </c>
      <c r="Q353" s="72">
        <v>69</v>
      </c>
      <c r="R353" s="72">
        <f>IFERROR(weekly_deaths_location_cause_and_excess_deaths_hospital[[#This Row],[Respiratory deaths]]-weekly_deaths_location_cause_and_excess_deaths_hospital[[#This Row],[Respiratory five year average]],"")</f>
        <v>-12</v>
      </c>
      <c r="S353" s="72">
        <v>15</v>
      </c>
      <c r="T353" s="78">
        <v>125</v>
      </c>
      <c r="U353" s="78">
        <v>129</v>
      </c>
      <c r="V353" s="72">
        <f>IFERROR(weekly_deaths_location_cause_and_excess_deaths_hospital[[#This Row],[Other causes]]-weekly_deaths_location_cause_and_excess_deaths_hospital[[#This Row],[Other causes five year average]],"")</f>
        <v>-4</v>
      </c>
    </row>
    <row r="354" spans="1:22" x14ac:dyDescent="0.3">
      <c r="A354" s="20" t="s">
        <v>65</v>
      </c>
      <c r="B354" s="21">
        <v>27</v>
      </c>
      <c r="C354" s="22">
        <v>44382</v>
      </c>
      <c r="D354" s="84">
        <v>502</v>
      </c>
      <c r="E354" s="2">
        <v>508</v>
      </c>
      <c r="F354" s="2">
        <f>IFERROR(weekly_deaths_location_cause_and_excess_deaths_hospital[[#This Row],[All causes]]-weekly_deaths_location_cause_and_excess_deaths_hospital[[#This Row],[All causes five year average]],"")</f>
        <v>-6</v>
      </c>
      <c r="G354" s="2">
        <v>130</v>
      </c>
      <c r="H354" s="2">
        <v>141</v>
      </c>
      <c r="I354" s="2">
        <f>IFERROR(weekly_deaths_location_cause_and_excess_deaths_hospital[[#This Row],[Cancer deaths]]-weekly_deaths_location_cause_and_excess_deaths_hospital[[#This Row],[Cancer five year average]],"")</f>
        <v>-11</v>
      </c>
      <c r="J354" s="2">
        <v>19</v>
      </c>
      <c r="K354" s="2">
        <v>25</v>
      </c>
      <c r="L354" s="2">
        <f>IFERROR(weekly_deaths_location_cause_and_excess_deaths_hospital[[#This Row],[Dementia / Alzhemier''s deaths]]-weekly_deaths_location_cause_and_excess_deaths_hospital[[#This Row],[Dementia / Alzheimer''s five year average]],"")</f>
        <v>-6</v>
      </c>
      <c r="M354" s="31">
        <v>150</v>
      </c>
      <c r="N354" s="31">
        <v>133</v>
      </c>
      <c r="O354" s="31">
        <f>IFERROR(weekly_deaths_location_cause_and_excess_deaths_hospital[[#This Row],[Circulatory deaths]]-weekly_deaths_location_cause_and_excess_deaths_hospital[[#This Row],[Circulatory five year average]],"")</f>
        <v>17</v>
      </c>
      <c r="P354" s="72">
        <v>45</v>
      </c>
      <c r="Q354" s="72">
        <v>71</v>
      </c>
      <c r="R354" s="72">
        <f>IFERROR(weekly_deaths_location_cause_and_excess_deaths_hospital[[#This Row],[Respiratory deaths]]-weekly_deaths_location_cause_and_excess_deaths_hospital[[#This Row],[Respiratory five year average]],"")</f>
        <v>-26</v>
      </c>
      <c r="S354" s="72">
        <v>23</v>
      </c>
      <c r="T354" s="78">
        <v>135</v>
      </c>
      <c r="U354" s="78">
        <v>137</v>
      </c>
      <c r="V354" s="72">
        <f>IFERROR(weekly_deaths_location_cause_and_excess_deaths_hospital[[#This Row],[Other causes]]-weekly_deaths_location_cause_and_excess_deaths_hospital[[#This Row],[Other causes five year average]],"")</f>
        <v>-2</v>
      </c>
    </row>
    <row r="355" spans="1:22" x14ac:dyDescent="0.3">
      <c r="A355" s="20" t="s">
        <v>65</v>
      </c>
      <c r="B355" s="21">
        <v>28</v>
      </c>
      <c r="C355" s="22">
        <v>44389</v>
      </c>
      <c r="D355" s="84">
        <v>515</v>
      </c>
      <c r="E355" s="2">
        <v>510</v>
      </c>
      <c r="F355" s="2">
        <f>IFERROR(weekly_deaths_location_cause_and_excess_deaths_hospital[[#This Row],[All causes]]-weekly_deaths_location_cause_and_excess_deaths_hospital[[#This Row],[All causes five year average]],"")</f>
        <v>5</v>
      </c>
      <c r="G355" s="2">
        <v>151</v>
      </c>
      <c r="H355" s="2">
        <v>138</v>
      </c>
      <c r="I355" s="2">
        <f>IFERROR(weekly_deaths_location_cause_and_excess_deaths_hospital[[#This Row],[Cancer deaths]]-weekly_deaths_location_cause_and_excess_deaths_hospital[[#This Row],[Cancer five year average]],"")</f>
        <v>13</v>
      </c>
      <c r="J355" s="2">
        <v>21</v>
      </c>
      <c r="K355" s="2">
        <v>21</v>
      </c>
      <c r="L355" s="2">
        <f>IFERROR(weekly_deaths_location_cause_and_excess_deaths_hospital[[#This Row],[Dementia / Alzhemier''s deaths]]-weekly_deaths_location_cause_and_excess_deaths_hospital[[#This Row],[Dementia / Alzheimer''s five year average]],"")</f>
        <v>0</v>
      </c>
      <c r="M355" s="31">
        <v>119</v>
      </c>
      <c r="N355" s="31">
        <v>144</v>
      </c>
      <c r="O355" s="31">
        <f>IFERROR(weekly_deaths_location_cause_and_excess_deaths_hospital[[#This Row],[Circulatory deaths]]-weekly_deaths_location_cause_and_excess_deaths_hospital[[#This Row],[Circulatory five year average]],"")</f>
        <v>-25</v>
      </c>
      <c r="P355" s="72">
        <v>53</v>
      </c>
      <c r="Q355" s="72">
        <v>65</v>
      </c>
      <c r="R355" s="72">
        <f>IFERROR(weekly_deaths_location_cause_and_excess_deaths_hospital[[#This Row],[Respiratory deaths]]-weekly_deaths_location_cause_and_excess_deaths_hospital[[#This Row],[Respiratory five year average]],"")</f>
        <v>-12</v>
      </c>
      <c r="S355" s="72">
        <v>30</v>
      </c>
      <c r="T355" s="78">
        <v>141</v>
      </c>
      <c r="U355" s="78">
        <v>142</v>
      </c>
      <c r="V355" s="72">
        <f>IFERROR(weekly_deaths_location_cause_and_excess_deaths_hospital[[#This Row],[Other causes]]-weekly_deaths_location_cause_and_excess_deaths_hospital[[#This Row],[Other causes five year average]],"")</f>
        <v>-1</v>
      </c>
    </row>
    <row r="356" spans="1:22" x14ac:dyDescent="0.3">
      <c r="A356" s="20" t="s">
        <v>65</v>
      </c>
      <c r="B356" s="21">
        <v>29</v>
      </c>
      <c r="C356" s="22">
        <v>44396</v>
      </c>
      <c r="D356" s="84">
        <v>493</v>
      </c>
      <c r="E356" s="2">
        <v>481</v>
      </c>
      <c r="F356" s="2">
        <f>IFERROR(weekly_deaths_location_cause_and_excess_deaths_hospital[[#This Row],[All causes]]-weekly_deaths_location_cause_and_excess_deaths_hospital[[#This Row],[All causes five year average]],"")</f>
        <v>12</v>
      </c>
      <c r="G356" s="2">
        <v>129</v>
      </c>
      <c r="H356" s="2">
        <v>129</v>
      </c>
      <c r="I356" s="2">
        <f>IFERROR(weekly_deaths_location_cause_and_excess_deaths_hospital[[#This Row],[Cancer deaths]]-weekly_deaths_location_cause_and_excess_deaths_hospital[[#This Row],[Cancer five year average]],"")</f>
        <v>0</v>
      </c>
      <c r="J356" s="2">
        <v>27</v>
      </c>
      <c r="K356" s="2">
        <v>20</v>
      </c>
      <c r="L356" s="2">
        <f>IFERROR(weekly_deaths_location_cause_and_excess_deaths_hospital[[#This Row],[Dementia / Alzhemier''s deaths]]-weekly_deaths_location_cause_and_excess_deaths_hospital[[#This Row],[Dementia / Alzheimer''s five year average]],"")</f>
        <v>7</v>
      </c>
      <c r="M356" s="31">
        <v>116</v>
      </c>
      <c r="N356" s="31">
        <v>136</v>
      </c>
      <c r="O356" s="31">
        <f>IFERROR(weekly_deaths_location_cause_and_excess_deaths_hospital[[#This Row],[Circulatory deaths]]-weekly_deaths_location_cause_and_excess_deaths_hospital[[#This Row],[Circulatory five year average]],"")</f>
        <v>-20</v>
      </c>
      <c r="P356" s="72">
        <v>67</v>
      </c>
      <c r="Q356" s="72">
        <v>63</v>
      </c>
      <c r="R356" s="72">
        <f>IFERROR(weekly_deaths_location_cause_and_excess_deaths_hospital[[#This Row],[Respiratory deaths]]-weekly_deaths_location_cause_and_excess_deaths_hospital[[#This Row],[Respiratory five year average]],"")</f>
        <v>4</v>
      </c>
      <c r="S356" s="72">
        <v>39</v>
      </c>
      <c r="T356" s="78">
        <v>115</v>
      </c>
      <c r="U356" s="78">
        <v>133</v>
      </c>
      <c r="V356" s="72">
        <f>IFERROR(weekly_deaths_location_cause_and_excess_deaths_hospital[[#This Row],[Other causes]]-weekly_deaths_location_cause_and_excess_deaths_hospital[[#This Row],[Other causes five year average]],"")</f>
        <v>-18</v>
      </c>
    </row>
    <row r="357" spans="1:22" x14ac:dyDescent="0.3">
      <c r="A357" s="20" t="s">
        <v>65</v>
      </c>
      <c r="B357" s="21">
        <v>30</v>
      </c>
      <c r="C357" s="22">
        <v>44403</v>
      </c>
      <c r="D357" s="84">
        <v>557</v>
      </c>
      <c r="E357" s="2">
        <v>484</v>
      </c>
      <c r="F357" s="2">
        <f>IFERROR(weekly_deaths_location_cause_and_excess_deaths_hospital[[#This Row],[All causes]]-weekly_deaths_location_cause_and_excess_deaths_hospital[[#This Row],[All causes five year average]],"")</f>
        <v>73</v>
      </c>
      <c r="G357" s="2">
        <v>146</v>
      </c>
      <c r="H357" s="2">
        <v>150</v>
      </c>
      <c r="I357" s="2">
        <f>IFERROR(weekly_deaths_location_cause_and_excess_deaths_hospital[[#This Row],[Cancer deaths]]-weekly_deaths_location_cause_and_excess_deaths_hospital[[#This Row],[Cancer five year average]],"")</f>
        <v>-4</v>
      </c>
      <c r="J357" s="2">
        <v>24</v>
      </c>
      <c r="K357" s="2">
        <v>18</v>
      </c>
      <c r="L357" s="2">
        <f>IFERROR(weekly_deaths_location_cause_and_excess_deaths_hospital[[#This Row],[Dementia / Alzhemier''s deaths]]-weekly_deaths_location_cause_and_excess_deaths_hospital[[#This Row],[Dementia / Alzheimer''s five year average]],"")</f>
        <v>6</v>
      </c>
      <c r="M357" s="31">
        <v>146</v>
      </c>
      <c r="N357" s="31">
        <v>120</v>
      </c>
      <c r="O357" s="31">
        <f>IFERROR(weekly_deaths_location_cause_and_excess_deaths_hospital[[#This Row],[Circulatory deaths]]-weekly_deaths_location_cause_and_excess_deaths_hospital[[#This Row],[Circulatory five year average]],"")</f>
        <v>26</v>
      </c>
      <c r="P357" s="72">
        <v>67</v>
      </c>
      <c r="Q357" s="72">
        <v>66</v>
      </c>
      <c r="R357" s="72">
        <f>IFERROR(weekly_deaths_location_cause_and_excess_deaths_hospital[[#This Row],[Respiratory deaths]]-weekly_deaths_location_cause_and_excess_deaths_hospital[[#This Row],[Respiratory five year average]],"")</f>
        <v>1</v>
      </c>
      <c r="S357" s="72">
        <v>32</v>
      </c>
      <c r="T357" s="78">
        <v>142</v>
      </c>
      <c r="U357" s="78">
        <v>130</v>
      </c>
      <c r="V357" s="72">
        <f>IFERROR(weekly_deaths_location_cause_and_excess_deaths_hospital[[#This Row],[Other causes]]-weekly_deaths_location_cause_and_excess_deaths_hospital[[#This Row],[Other causes five year average]],"")</f>
        <v>12</v>
      </c>
    </row>
    <row r="358" spans="1:22" x14ac:dyDescent="0.3">
      <c r="A358" s="20" t="s">
        <v>65</v>
      </c>
      <c r="B358" s="21">
        <v>31</v>
      </c>
      <c r="C358" s="22">
        <v>44410</v>
      </c>
      <c r="D358" s="84">
        <v>506</v>
      </c>
      <c r="E358" s="2">
        <v>498</v>
      </c>
      <c r="F358" s="2">
        <f>IFERROR(weekly_deaths_location_cause_and_excess_deaths_hospital[[#This Row],[All causes]]-weekly_deaths_location_cause_and_excess_deaths_hospital[[#This Row],[All causes five year average]],"")</f>
        <v>8</v>
      </c>
      <c r="G358" s="2">
        <v>121</v>
      </c>
      <c r="H358" s="2">
        <v>144</v>
      </c>
      <c r="I358" s="2">
        <f>IFERROR(weekly_deaths_location_cause_and_excess_deaths_hospital[[#This Row],[Cancer deaths]]-weekly_deaths_location_cause_and_excess_deaths_hospital[[#This Row],[Cancer five year average]],"")</f>
        <v>-23</v>
      </c>
      <c r="J358" s="2">
        <v>24</v>
      </c>
      <c r="K358" s="2">
        <v>26</v>
      </c>
      <c r="L358" s="2">
        <f>IFERROR(weekly_deaths_location_cause_and_excess_deaths_hospital[[#This Row],[Dementia / Alzhemier''s deaths]]-weekly_deaths_location_cause_and_excess_deaths_hospital[[#This Row],[Dementia / Alzheimer''s five year average]],"")</f>
        <v>-2</v>
      </c>
      <c r="M358" s="31">
        <v>121</v>
      </c>
      <c r="N358" s="31">
        <v>129</v>
      </c>
      <c r="O358" s="31">
        <f>IFERROR(weekly_deaths_location_cause_and_excess_deaths_hospital[[#This Row],[Circulatory deaths]]-weekly_deaths_location_cause_and_excess_deaths_hospital[[#This Row],[Circulatory five year average]],"")</f>
        <v>-8</v>
      </c>
      <c r="P358" s="72">
        <v>65</v>
      </c>
      <c r="Q358" s="72">
        <v>64</v>
      </c>
      <c r="R358" s="72">
        <f>IFERROR(weekly_deaths_location_cause_and_excess_deaths_hospital[[#This Row],[Respiratory deaths]]-weekly_deaths_location_cause_and_excess_deaths_hospital[[#This Row],[Respiratory five year average]],"")</f>
        <v>1</v>
      </c>
      <c r="S358" s="72">
        <v>39</v>
      </c>
      <c r="T358" s="78">
        <v>136</v>
      </c>
      <c r="U358" s="78">
        <v>135</v>
      </c>
      <c r="V358" s="72">
        <f>IFERROR(weekly_deaths_location_cause_and_excess_deaths_hospital[[#This Row],[Other causes]]-weekly_deaths_location_cause_and_excess_deaths_hospital[[#This Row],[Other causes five year average]],"")</f>
        <v>1</v>
      </c>
    </row>
    <row r="359" spans="1:22" x14ac:dyDescent="0.3">
      <c r="A359" s="20" t="s">
        <v>65</v>
      </c>
      <c r="B359" s="21">
        <v>32</v>
      </c>
      <c r="C359" s="22">
        <v>44417</v>
      </c>
      <c r="D359" s="84">
        <v>493</v>
      </c>
      <c r="E359" s="2">
        <v>488</v>
      </c>
      <c r="F359" s="2">
        <f>IFERROR(weekly_deaths_location_cause_and_excess_deaths_hospital[[#This Row],[All causes]]-weekly_deaths_location_cause_and_excess_deaths_hospital[[#This Row],[All causes five year average]],"")</f>
        <v>5</v>
      </c>
      <c r="G359" s="2">
        <v>120</v>
      </c>
      <c r="H359" s="2">
        <v>139</v>
      </c>
      <c r="I359" s="2">
        <f>IFERROR(weekly_deaths_location_cause_and_excess_deaths_hospital[[#This Row],[Cancer deaths]]-weekly_deaths_location_cause_and_excess_deaths_hospital[[#This Row],[Cancer five year average]],"")</f>
        <v>-19</v>
      </c>
      <c r="J359" s="2">
        <v>23</v>
      </c>
      <c r="K359" s="2">
        <v>21</v>
      </c>
      <c r="L359" s="2">
        <f>IFERROR(weekly_deaths_location_cause_and_excess_deaths_hospital[[#This Row],[Dementia / Alzhemier''s deaths]]-weekly_deaths_location_cause_and_excess_deaths_hospital[[#This Row],[Dementia / Alzheimer''s five year average]],"")</f>
        <v>2</v>
      </c>
      <c r="M359" s="31">
        <v>132</v>
      </c>
      <c r="N359" s="31">
        <v>134</v>
      </c>
      <c r="O359" s="31">
        <f>IFERROR(weekly_deaths_location_cause_and_excess_deaths_hospital[[#This Row],[Circulatory deaths]]-weekly_deaths_location_cause_and_excess_deaths_hospital[[#This Row],[Circulatory five year average]],"")</f>
        <v>-2</v>
      </c>
      <c r="P359" s="72">
        <v>55</v>
      </c>
      <c r="Q359" s="72">
        <v>70</v>
      </c>
      <c r="R359" s="72">
        <f>IFERROR(weekly_deaths_location_cause_and_excess_deaths_hospital[[#This Row],[Respiratory deaths]]-weekly_deaths_location_cause_and_excess_deaths_hospital[[#This Row],[Respiratory five year average]],"")</f>
        <v>-15</v>
      </c>
      <c r="S359" s="72">
        <v>30</v>
      </c>
      <c r="T359" s="78">
        <v>133</v>
      </c>
      <c r="U359" s="78">
        <v>124</v>
      </c>
      <c r="V359" s="72">
        <f>IFERROR(weekly_deaths_location_cause_and_excess_deaths_hospital[[#This Row],[Other causes]]-weekly_deaths_location_cause_and_excess_deaths_hospital[[#This Row],[Other causes five year average]],"")</f>
        <v>9</v>
      </c>
    </row>
    <row r="360" spans="1:22" x14ac:dyDescent="0.3">
      <c r="A360" s="20" t="s">
        <v>65</v>
      </c>
      <c r="B360" s="21">
        <v>33</v>
      </c>
      <c r="C360" s="22">
        <v>44424</v>
      </c>
      <c r="D360" s="84">
        <v>552</v>
      </c>
      <c r="E360" s="2">
        <v>493</v>
      </c>
      <c r="F360" s="2">
        <f>IFERROR(weekly_deaths_location_cause_and_excess_deaths_hospital[[#This Row],[All causes]]-weekly_deaths_location_cause_and_excess_deaths_hospital[[#This Row],[All causes five year average]],"")</f>
        <v>59</v>
      </c>
      <c r="G360" s="2">
        <v>148</v>
      </c>
      <c r="H360" s="2">
        <v>146</v>
      </c>
      <c r="I360" s="2">
        <f>IFERROR(weekly_deaths_location_cause_and_excess_deaths_hospital[[#This Row],[Cancer deaths]]-weekly_deaths_location_cause_and_excess_deaths_hospital[[#This Row],[Cancer five year average]],"")</f>
        <v>2</v>
      </c>
      <c r="J360" s="2">
        <v>26</v>
      </c>
      <c r="K360" s="2">
        <v>23</v>
      </c>
      <c r="L360" s="2">
        <f>IFERROR(weekly_deaths_location_cause_and_excess_deaths_hospital[[#This Row],[Dementia / Alzhemier''s deaths]]-weekly_deaths_location_cause_and_excess_deaths_hospital[[#This Row],[Dementia / Alzheimer''s five year average]],"")</f>
        <v>3</v>
      </c>
      <c r="M360" s="31">
        <v>132</v>
      </c>
      <c r="N360" s="31">
        <v>138</v>
      </c>
      <c r="O360" s="31">
        <f>IFERROR(weekly_deaths_location_cause_and_excess_deaths_hospital[[#This Row],[Circulatory deaths]]-weekly_deaths_location_cause_and_excess_deaths_hospital[[#This Row],[Circulatory five year average]],"")</f>
        <v>-6</v>
      </c>
      <c r="P360" s="72">
        <v>54</v>
      </c>
      <c r="Q360" s="72">
        <v>64</v>
      </c>
      <c r="R360" s="72">
        <f>IFERROR(weekly_deaths_location_cause_and_excess_deaths_hospital[[#This Row],[Respiratory deaths]]-weekly_deaths_location_cause_and_excess_deaths_hospital[[#This Row],[Respiratory five year average]],"")</f>
        <v>-10</v>
      </c>
      <c r="S360" s="72">
        <v>29</v>
      </c>
      <c r="T360" s="78">
        <v>163</v>
      </c>
      <c r="U360" s="78">
        <v>122</v>
      </c>
      <c r="V360" s="72">
        <f>IFERROR(weekly_deaths_location_cause_and_excess_deaths_hospital[[#This Row],[Other causes]]-weekly_deaths_location_cause_and_excess_deaths_hospital[[#This Row],[Other causes five year average]],"")</f>
        <v>41</v>
      </c>
    </row>
    <row r="361" spans="1:22" x14ac:dyDescent="0.3">
      <c r="A361" s="20" t="s">
        <v>65</v>
      </c>
      <c r="B361" s="21">
        <v>34</v>
      </c>
      <c r="C361" s="22">
        <v>44431</v>
      </c>
      <c r="D361" s="84">
        <v>514</v>
      </c>
      <c r="E361" s="2">
        <v>489</v>
      </c>
      <c r="F361" s="2">
        <f>IFERROR(weekly_deaths_location_cause_and_excess_deaths_hospital[[#This Row],[All causes]]-weekly_deaths_location_cause_and_excess_deaths_hospital[[#This Row],[All causes five year average]],"")</f>
        <v>25</v>
      </c>
      <c r="G361" s="2">
        <v>127</v>
      </c>
      <c r="H361" s="2">
        <v>139</v>
      </c>
      <c r="I361" s="2">
        <f>IFERROR(weekly_deaths_location_cause_and_excess_deaths_hospital[[#This Row],[Cancer deaths]]-weekly_deaths_location_cause_and_excess_deaths_hospital[[#This Row],[Cancer five year average]],"")</f>
        <v>-12</v>
      </c>
      <c r="J361" s="2">
        <v>23</v>
      </c>
      <c r="K361" s="2">
        <v>17</v>
      </c>
      <c r="L361" s="2">
        <f>IFERROR(weekly_deaths_location_cause_and_excess_deaths_hospital[[#This Row],[Dementia / Alzhemier''s deaths]]-weekly_deaths_location_cause_and_excess_deaths_hospital[[#This Row],[Dementia / Alzheimer''s five year average]],"")</f>
        <v>6</v>
      </c>
      <c r="M361" s="31">
        <v>136</v>
      </c>
      <c r="N361" s="31">
        <v>140</v>
      </c>
      <c r="O361" s="31">
        <f>IFERROR(weekly_deaths_location_cause_and_excess_deaths_hospital[[#This Row],[Circulatory deaths]]-weekly_deaths_location_cause_and_excess_deaths_hospital[[#This Row],[Circulatory five year average]],"")</f>
        <v>-4</v>
      </c>
      <c r="P361" s="72">
        <v>54</v>
      </c>
      <c r="Q361" s="72">
        <v>60</v>
      </c>
      <c r="R361" s="72">
        <f>IFERROR(weekly_deaths_location_cause_and_excess_deaths_hospital[[#This Row],[Respiratory deaths]]-weekly_deaths_location_cause_and_excess_deaths_hospital[[#This Row],[Respiratory five year average]],"")</f>
        <v>-6</v>
      </c>
      <c r="S361" s="72">
        <v>29</v>
      </c>
      <c r="T361" s="78">
        <v>145</v>
      </c>
      <c r="U361" s="78">
        <v>132</v>
      </c>
      <c r="V361" s="72">
        <f>IFERROR(weekly_deaths_location_cause_and_excess_deaths_hospital[[#This Row],[Other causes]]-weekly_deaths_location_cause_and_excess_deaths_hospital[[#This Row],[Other causes five year average]],"")</f>
        <v>13</v>
      </c>
    </row>
    <row r="362" spans="1:22" x14ac:dyDescent="0.3">
      <c r="A362" s="20" t="s">
        <v>65</v>
      </c>
      <c r="B362" s="21">
        <v>35</v>
      </c>
      <c r="C362" s="22">
        <v>44438</v>
      </c>
      <c r="D362" s="84">
        <v>513</v>
      </c>
      <c r="E362" s="2">
        <v>485</v>
      </c>
      <c r="F362" s="2">
        <f>IFERROR(weekly_deaths_location_cause_and_excess_deaths_hospital[[#This Row],[All causes]]-weekly_deaths_location_cause_and_excess_deaths_hospital[[#This Row],[All causes five year average]],"")</f>
        <v>28</v>
      </c>
      <c r="G362" s="2">
        <v>139</v>
      </c>
      <c r="H362" s="2">
        <v>143</v>
      </c>
      <c r="I362" s="2">
        <f>IFERROR(weekly_deaths_location_cause_and_excess_deaths_hospital[[#This Row],[Cancer deaths]]-weekly_deaths_location_cause_and_excess_deaths_hospital[[#This Row],[Cancer five year average]],"")</f>
        <v>-4</v>
      </c>
      <c r="J362" s="2">
        <v>20</v>
      </c>
      <c r="K362" s="2">
        <v>22</v>
      </c>
      <c r="L362" s="2">
        <f>IFERROR(weekly_deaths_location_cause_and_excess_deaths_hospital[[#This Row],[Dementia / Alzhemier''s deaths]]-weekly_deaths_location_cause_and_excess_deaths_hospital[[#This Row],[Dementia / Alzheimer''s five year average]],"")</f>
        <v>-2</v>
      </c>
      <c r="M362" s="31">
        <v>124</v>
      </c>
      <c r="N362" s="31">
        <v>133</v>
      </c>
      <c r="O362" s="31">
        <f>IFERROR(weekly_deaths_location_cause_and_excess_deaths_hospital[[#This Row],[Circulatory deaths]]-weekly_deaths_location_cause_and_excess_deaths_hospital[[#This Row],[Circulatory five year average]],"")</f>
        <v>-9</v>
      </c>
      <c r="P362" s="72">
        <v>57</v>
      </c>
      <c r="Q362" s="72">
        <v>62</v>
      </c>
      <c r="R362" s="72">
        <f>IFERROR(weekly_deaths_location_cause_and_excess_deaths_hospital[[#This Row],[Respiratory deaths]]-weekly_deaths_location_cause_and_excess_deaths_hospital[[#This Row],[Respiratory five year average]],"")</f>
        <v>-5</v>
      </c>
      <c r="S362" s="72">
        <v>34</v>
      </c>
      <c r="T362" s="78">
        <v>139</v>
      </c>
      <c r="U362" s="78">
        <v>126</v>
      </c>
      <c r="V362" s="72">
        <f>IFERROR(weekly_deaths_location_cause_and_excess_deaths_hospital[[#This Row],[Other causes]]-weekly_deaths_location_cause_and_excess_deaths_hospital[[#This Row],[Other causes five year average]],"")</f>
        <v>13</v>
      </c>
    </row>
    <row r="363" spans="1:22" x14ac:dyDescent="0.3">
      <c r="A363" s="20" t="s">
        <v>65</v>
      </c>
      <c r="B363" s="21">
        <v>36</v>
      </c>
      <c r="C363" s="22">
        <v>44445</v>
      </c>
      <c r="D363" s="84">
        <v>546</v>
      </c>
      <c r="E363" s="2">
        <v>479</v>
      </c>
      <c r="F363" s="2">
        <f>IFERROR(weekly_deaths_location_cause_and_excess_deaths_hospital[[#This Row],[All causes]]-weekly_deaths_location_cause_and_excess_deaths_hospital[[#This Row],[All causes five year average]],"")</f>
        <v>67</v>
      </c>
      <c r="G363" s="2">
        <v>137</v>
      </c>
      <c r="H363" s="2">
        <v>150</v>
      </c>
      <c r="I363" s="2">
        <f>IFERROR(weekly_deaths_location_cause_and_excess_deaths_hospital[[#This Row],[Cancer deaths]]-weekly_deaths_location_cause_and_excess_deaths_hospital[[#This Row],[Cancer five year average]],"")</f>
        <v>-13</v>
      </c>
      <c r="J363" s="2">
        <v>20</v>
      </c>
      <c r="K363" s="2">
        <v>24</v>
      </c>
      <c r="L363" s="2">
        <f>IFERROR(weekly_deaths_location_cause_and_excess_deaths_hospital[[#This Row],[Dementia / Alzhemier''s deaths]]-weekly_deaths_location_cause_and_excess_deaths_hospital[[#This Row],[Dementia / Alzheimer''s five year average]],"")</f>
        <v>-4</v>
      </c>
      <c r="M363" s="31">
        <v>130</v>
      </c>
      <c r="N363" s="31">
        <v>121</v>
      </c>
      <c r="O363" s="31">
        <f>IFERROR(weekly_deaths_location_cause_and_excess_deaths_hospital[[#This Row],[Circulatory deaths]]-weekly_deaths_location_cause_and_excess_deaths_hospital[[#This Row],[Circulatory five year average]],"")</f>
        <v>9</v>
      </c>
      <c r="P363" s="72">
        <v>59</v>
      </c>
      <c r="Q363" s="72">
        <v>58</v>
      </c>
      <c r="R363" s="72">
        <f>IFERROR(weekly_deaths_location_cause_and_excess_deaths_hospital[[#This Row],[Respiratory deaths]]-weekly_deaths_location_cause_and_excess_deaths_hospital[[#This Row],[Respiratory five year average]],"")</f>
        <v>1</v>
      </c>
      <c r="S363" s="72">
        <v>55</v>
      </c>
      <c r="T363" s="78">
        <v>145</v>
      </c>
      <c r="U363" s="78">
        <v>125</v>
      </c>
      <c r="V363" s="72">
        <f>IFERROR(weekly_deaths_location_cause_and_excess_deaths_hospital[[#This Row],[Other causes]]-weekly_deaths_location_cause_and_excess_deaths_hospital[[#This Row],[Other causes five year average]],"")</f>
        <v>20</v>
      </c>
    </row>
    <row r="364" spans="1:22" x14ac:dyDescent="0.3">
      <c r="A364" s="20" t="s">
        <v>65</v>
      </c>
      <c r="B364" s="21">
        <v>37</v>
      </c>
      <c r="C364" s="22">
        <v>44452</v>
      </c>
      <c r="D364" s="84">
        <v>601</v>
      </c>
      <c r="E364" s="2">
        <v>491</v>
      </c>
      <c r="F364" s="2">
        <f>IFERROR(weekly_deaths_location_cause_and_excess_deaths_hospital[[#This Row],[All causes]]-weekly_deaths_location_cause_and_excess_deaths_hospital[[#This Row],[All causes five year average]],"")</f>
        <v>110</v>
      </c>
      <c r="G364" s="2">
        <v>139</v>
      </c>
      <c r="H364" s="2">
        <v>154</v>
      </c>
      <c r="I364" s="2">
        <f>IFERROR(weekly_deaths_location_cause_and_excess_deaths_hospital[[#This Row],[Cancer deaths]]-weekly_deaths_location_cause_and_excess_deaths_hospital[[#This Row],[Cancer five year average]],"")</f>
        <v>-15</v>
      </c>
      <c r="J364" s="2">
        <v>23</v>
      </c>
      <c r="K364" s="2">
        <v>21</v>
      </c>
      <c r="L364" s="2">
        <f>IFERROR(weekly_deaths_location_cause_and_excess_deaths_hospital[[#This Row],[Dementia / Alzhemier''s deaths]]-weekly_deaths_location_cause_and_excess_deaths_hospital[[#This Row],[Dementia / Alzheimer''s five year average]],"")</f>
        <v>2</v>
      </c>
      <c r="M364" s="31">
        <v>126</v>
      </c>
      <c r="N364" s="31">
        <v>124</v>
      </c>
      <c r="O364" s="31">
        <f>IFERROR(weekly_deaths_location_cause_and_excess_deaths_hospital[[#This Row],[Circulatory deaths]]-weekly_deaths_location_cause_and_excess_deaths_hospital[[#This Row],[Circulatory five year average]],"")</f>
        <v>2</v>
      </c>
      <c r="P364" s="72">
        <v>67</v>
      </c>
      <c r="Q364" s="72">
        <v>60</v>
      </c>
      <c r="R364" s="72">
        <f>IFERROR(weekly_deaths_location_cause_and_excess_deaths_hospital[[#This Row],[Respiratory deaths]]-weekly_deaths_location_cause_and_excess_deaths_hospital[[#This Row],[Respiratory five year average]],"")</f>
        <v>7</v>
      </c>
      <c r="S364" s="72">
        <v>98</v>
      </c>
      <c r="T364" s="78">
        <v>148</v>
      </c>
      <c r="U364" s="78">
        <v>131</v>
      </c>
      <c r="V364" s="72">
        <f>IFERROR(weekly_deaths_location_cause_and_excess_deaths_hospital[[#This Row],[Other causes]]-weekly_deaths_location_cause_and_excess_deaths_hospital[[#This Row],[Other causes five year average]],"")</f>
        <v>17</v>
      </c>
    </row>
    <row r="365" spans="1:22" x14ac:dyDescent="0.3">
      <c r="A365" s="20" t="s">
        <v>65</v>
      </c>
      <c r="B365" s="21">
        <v>38</v>
      </c>
      <c r="C365" s="22">
        <v>44459</v>
      </c>
      <c r="D365" s="84">
        <v>581</v>
      </c>
      <c r="E365" s="2">
        <v>494</v>
      </c>
      <c r="F365" s="2">
        <f>IFERROR(weekly_deaths_location_cause_and_excess_deaths_hospital[[#This Row],[All causes]]-weekly_deaths_location_cause_and_excess_deaths_hospital[[#This Row],[All causes five year average]],"")</f>
        <v>87</v>
      </c>
      <c r="G365" s="2">
        <v>124</v>
      </c>
      <c r="H365" s="2">
        <v>145</v>
      </c>
      <c r="I365" s="2">
        <f>IFERROR(weekly_deaths_location_cause_and_excess_deaths_hospital[[#This Row],[Cancer deaths]]-weekly_deaths_location_cause_and_excess_deaths_hospital[[#This Row],[Cancer five year average]],"")</f>
        <v>-21</v>
      </c>
      <c r="J365" s="2">
        <v>24</v>
      </c>
      <c r="K365" s="2">
        <v>25</v>
      </c>
      <c r="L365" s="2">
        <f>IFERROR(weekly_deaths_location_cause_and_excess_deaths_hospital[[#This Row],[Dementia / Alzhemier''s deaths]]-weekly_deaths_location_cause_and_excess_deaths_hospital[[#This Row],[Dementia / Alzheimer''s five year average]],"")</f>
        <v>-1</v>
      </c>
      <c r="M365" s="31">
        <v>123</v>
      </c>
      <c r="N365" s="31">
        <v>139</v>
      </c>
      <c r="O365" s="31">
        <f>IFERROR(weekly_deaths_location_cause_and_excess_deaths_hospital[[#This Row],[Circulatory deaths]]-weekly_deaths_location_cause_and_excess_deaths_hospital[[#This Row],[Circulatory five year average]],"")</f>
        <v>-16</v>
      </c>
      <c r="P365" s="72">
        <v>53</v>
      </c>
      <c r="Q365" s="72">
        <v>65</v>
      </c>
      <c r="R365" s="72">
        <f>IFERROR(weekly_deaths_location_cause_and_excess_deaths_hospital[[#This Row],[Respiratory deaths]]-weekly_deaths_location_cause_and_excess_deaths_hospital[[#This Row],[Respiratory five year average]],"")</f>
        <v>-12</v>
      </c>
      <c r="S365" s="72">
        <v>117</v>
      </c>
      <c r="T365" s="78">
        <v>140</v>
      </c>
      <c r="U365" s="78">
        <v>120</v>
      </c>
      <c r="V365" s="72">
        <f>IFERROR(weekly_deaths_location_cause_and_excess_deaths_hospital[[#This Row],[Other causes]]-weekly_deaths_location_cause_and_excess_deaths_hospital[[#This Row],[Other causes five year average]],"")</f>
        <v>20</v>
      </c>
    </row>
    <row r="366" spans="1:22" x14ac:dyDescent="0.3">
      <c r="A366" s="20" t="s">
        <v>65</v>
      </c>
      <c r="B366" s="21">
        <v>39</v>
      </c>
      <c r="C366" s="22">
        <v>44466</v>
      </c>
      <c r="D366" s="84">
        <v>609</v>
      </c>
      <c r="E366" s="2">
        <v>513</v>
      </c>
      <c r="F366" s="2">
        <f>IFERROR(weekly_deaths_location_cause_and_excess_deaths_hospital[[#This Row],[All causes]]-weekly_deaths_location_cause_and_excess_deaths_hospital[[#This Row],[All causes five year average]],"")</f>
        <v>96</v>
      </c>
      <c r="G366" s="2">
        <v>146</v>
      </c>
      <c r="H366" s="2">
        <v>141</v>
      </c>
      <c r="I366" s="2">
        <f>IFERROR(weekly_deaths_location_cause_and_excess_deaths_hospital[[#This Row],[Cancer deaths]]-weekly_deaths_location_cause_and_excess_deaths_hospital[[#This Row],[Cancer five year average]],"")</f>
        <v>5</v>
      </c>
      <c r="J366" s="2">
        <v>29</v>
      </c>
      <c r="K366" s="2">
        <v>23</v>
      </c>
      <c r="L366" s="2">
        <f>IFERROR(weekly_deaths_location_cause_and_excess_deaths_hospital[[#This Row],[Dementia / Alzhemier''s deaths]]-weekly_deaths_location_cause_and_excess_deaths_hospital[[#This Row],[Dementia / Alzheimer''s five year average]],"")</f>
        <v>6</v>
      </c>
      <c r="M366" s="31">
        <v>124</v>
      </c>
      <c r="N366" s="31">
        <v>141</v>
      </c>
      <c r="O366" s="31">
        <f>IFERROR(weekly_deaths_location_cause_and_excess_deaths_hospital[[#This Row],[Circulatory deaths]]-weekly_deaths_location_cause_and_excess_deaths_hospital[[#This Row],[Circulatory five year average]],"")</f>
        <v>-17</v>
      </c>
      <c r="P366" s="72">
        <v>70</v>
      </c>
      <c r="Q366" s="72">
        <v>70</v>
      </c>
      <c r="R366" s="72">
        <f>IFERROR(weekly_deaths_location_cause_and_excess_deaths_hospital[[#This Row],[Respiratory deaths]]-weekly_deaths_location_cause_and_excess_deaths_hospital[[#This Row],[Respiratory five year average]],"")</f>
        <v>0</v>
      </c>
      <c r="S366" s="72">
        <v>100</v>
      </c>
      <c r="T366" s="78">
        <v>140</v>
      </c>
      <c r="U366" s="78">
        <v>138</v>
      </c>
      <c r="V366" s="72">
        <f>IFERROR(weekly_deaths_location_cause_and_excess_deaths_hospital[[#This Row],[Other causes]]-weekly_deaths_location_cause_and_excess_deaths_hospital[[#This Row],[Other causes five year average]],"")</f>
        <v>2</v>
      </c>
    </row>
    <row r="367" spans="1:22" x14ac:dyDescent="0.3">
      <c r="A367" s="20" t="s">
        <v>65</v>
      </c>
      <c r="B367" s="21">
        <v>40</v>
      </c>
      <c r="C367" s="22">
        <v>44473</v>
      </c>
      <c r="D367" s="84">
        <v>630</v>
      </c>
      <c r="E367" s="2">
        <v>516</v>
      </c>
      <c r="F367" s="2">
        <f>IFERROR(weekly_deaths_location_cause_and_excess_deaths_hospital[[#This Row],[All causes]]-weekly_deaths_location_cause_and_excess_deaths_hospital[[#This Row],[All causes five year average]],"")</f>
        <v>114</v>
      </c>
      <c r="G367" s="2">
        <v>146</v>
      </c>
      <c r="H367" s="2">
        <v>153</v>
      </c>
      <c r="I367" s="2">
        <f>IFERROR(weekly_deaths_location_cause_and_excess_deaths_hospital[[#This Row],[Cancer deaths]]-weekly_deaths_location_cause_and_excess_deaths_hospital[[#This Row],[Cancer five year average]],"")</f>
        <v>-7</v>
      </c>
      <c r="J367" s="2">
        <v>22</v>
      </c>
      <c r="K367" s="2">
        <v>22</v>
      </c>
      <c r="L367" s="2">
        <f>IFERROR(weekly_deaths_location_cause_and_excess_deaths_hospital[[#This Row],[Dementia / Alzhemier''s deaths]]-weekly_deaths_location_cause_and_excess_deaths_hospital[[#This Row],[Dementia / Alzheimer''s five year average]],"")</f>
        <v>0</v>
      </c>
      <c r="M367" s="31">
        <v>138</v>
      </c>
      <c r="N367" s="31">
        <v>135</v>
      </c>
      <c r="O367" s="31">
        <f>IFERROR(weekly_deaths_location_cause_and_excess_deaths_hospital[[#This Row],[Circulatory deaths]]-weekly_deaths_location_cause_and_excess_deaths_hospital[[#This Row],[Circulatory five year average]],"")</f>
        <v>3</v>
      </c>
      <c r="P367" s="72">
        <v>68</v>
      </c>
      <c r="Q367" s="72">
        <v>74</v>
      </c>
      <c r="R367" s="72">
        <f>IFERROR(weekly_deaths_location_cause_and_excess_deaths_hospital[[#This Row],[Respiratory deaths]]-weekly_deaths_location_cause_and_excess_deaths_hospital[[#This Row],[Respiratory five year average]],"")</f>
        <v>-6</v>
      </c>
      <c r="S367" s="72">
        <v>89</v>
      </c>
      <c r="T367" s="78">
        <v>167</v>
      </c>
      <c r="U367" s="78">
        <v>132</v>
      </c>
      <c r="V367" s="72">
        <f>IFERROR(weekly_deaths_location_cause_and_excess_deaths_hospital[[#This Row],[Other causes]]-weekly_deaths_location_cause_and_excess_deaths_hospital[[#This Row],[Other causes five year average]],"")</f>
        <v>35</v>
      </c>
    </row>
    <row r="368" spans="1:22" x14ac:dyDescent="0.3">
      <c r="A368" s="20" t="s">
        <v>65</v>
      </c>
      <c r="B368" s="21">
        <v>41</v>
      </c>
      <c r="C368" s="22">
        <v>44480</v>
      </c>
      <c r="D368" s="84">
        <v>655</v>
      </c>
      <c r="E368" s="2">
        <v>555</v>
      </c>
      <c r="F368" s="2">
        <f>IFERROR(weekly_deaths_location_cause_and_excess_deaths_hospital[[#This Row],[All causes]]-weekly_deaths_location_cause_and_excess_deaths_hospital[[#This Row],[All causes five year average]],"")</f>
        <v>100</v>
      </c>
      <c r="G368" s="2">
        <v>169</v>
      </c>
      <c r="H368" s="2">
        <v>163</v>
      </c>
      <c r="I368" s="2">
        <f>IFERROR(weekly_deaths_location_cause_and_excess_deaths_hospital[[#This Row],[Cancer deaths]]-weekly_deaths_location_cause_and_excess_deaths_hospital[[#This Row],[Cancer five year average]],"")</f>
        <v>6</v>
      </c>
      <c r="J368" s="2">
        <v>22</v>
      </c>
      <c r="K368" s="2">
        <v>25</v>
      </c>
      <c r="L368" s="2">
        <f>IFERROR(weekly_deaths_location_cause_and_excess_deaths_hospital[[#This Row],[Dementia / Alzhemier''s deaths]]-weekly_deaths_location_cause_and_excess_deaths_hospital[[#This Row],[Dementia / Alzheimer''s five year average]],"")</f>
        <v>-3</v>
      </c>
      <c r="M368" s="31">
        <v>121</v>
      </c>
      <c r="N368" s="31">
        <v>147</v>
      </c>
      <c r="O368" s="31">
        <f>IFERROR(weekly_deaths_location_cause_and_excess_deaths_hospital[[#This Row],[Circulatory deaths]]-weekly_deaths_location_cause_and_excess_deaths_hospital[[#This Row],[Circulatory five year average]],"")</f>
        <v>-26</v>
      </c>
      <c r="P368" s="72">
        <v>74</v>
      </c>
      <c r="Q368" s="72">
        <v>78</v>
      </c>
      <c r="R368" s="72">
        <f>IFERROR(weekly_deaths_location_cause_and_excess_deaths_hospital[[#This Row],[Respiratory deaths]]-weekly_deaths_location_cause_and_excess_deaths_hospital[[#This Row],[Respiratory five year average]],"")</f>
        <v>-4</v>
      </c>
      <c r="S368" s="72">
        <v>95</v>
      </c>
      <c r="T368" s="78">
        <v>174</v>
      </c>
      <c r="U368" s="78">
        <v>143</v>
      </c>
      <c r="V368" s="72">
        <f>IFERROR(weekly_deaths_location_cause_and_excess_deaths_hospital[[#This Row],[Other causes]]-weekly_deaths_location_cause_and_excess_deaths_hospital[[#This Row],[Other causes five year average]],"")</f>
        <v>31</v>
      </c>
    </row>
    <row r="369" spans="1:22" x14ac:dyDescent="0.3">
      <c r="A369" s="20" t="s">
        <v>65</v>
      </c>
      <c r="B369" s="21">
        <v>42</v>
      </c>
      <c r="C369" s="22">
        <v>44487</v>
      </c>
      <c r="D369" s="84">
        <v>654</v>
      </c>
      <c r="E369" s="2">
        <v>517</v>
      </c>
      <c r="F369" s="2">
        <f>IFERROR(weekly_deaths_location_cause_and_excess_deaths_hospital[[#This Row],[All causes]]-weekly_deaths_location_cause_and_excess_deaths_hospital[[#This Row],[All causes five year average]],"")</f>
        <v>137</v>
      </c>
      <c r="G369" s="2">
        <v>143</v>
      </c>
      <c r="H369" s="2">
        <v>147</v>
      </c>
      <c r="I369" s="2">
        <f>IFERROR(weekly_deaths_location_cause_and_excess_deaths_hospital[[#This Row],[Cancer deaths]]-weekly_deaths_location_cause_and_excess_deaths_hospital[[#This Row],[Cancer five year average]],"")</f>
        <v>-4</v>
      </c>
      <c r="J369" s="2">
        <v>21</v>
      </c>
      <c r="K369" s="2">
        <v>21</v>
      </c>
      <c r="L369" s="2">
        <f>IFERROR(weekly_deaths_location_cause_and_excess_deaths_hospital[[#This Row],[Dementia / Alzhemier''s deaths]]-weekly_deaths_location_cause_and_excess_deaths_hospital[[#This Row],[Dementia / Alzheimer''s five year average]],"")</f>
        <v>0</v>
      </c>
      <c r="M369" s="31">
        <v>144</v>
      </c>
      <c r="N369" s="31">
        <v>141</v>
      </c>
      <c r="O369" s="31">
        <f>IFERROR(weekly_deaths_location_cause_and_excess_deaths_hospital[[#This Row],[Circulatory deaths]]-weekly_deaths_location_cause_and_excess_deaths_hospital[[#This Row],[Circulatory five year average]],"")</f>
        <v>3</v>
      </c>
      <c r="P369" s="72">
        <v>72</v>
      </c>
      <c r="Q369" s="72">
        <v>77</v>
      </c>
      <c r="R369" s="72">
        <f>IFERROR(weekly_deaths_location_cause_and_excess_deaths_hospital[[#This Row],[Respiratory deaths]]-weekly_deaths_location_cause_and_excess_deaths_hospital[[#This Row],[Respiratory five year average]],"")</f>
        <v>-5</v>
      </c>
      <c r="S369" s="72">
        <v>98</v>
      </c>
      <c r="T369" s="78">
        <v>176</v>
      </c>
      <c r="U369" s="78">
        <v>131</v>
      </c>
      <c r="V369" s="72">
        <f>IFERROR(weekly_deaths_location_cause_and_excess_deaths_hospital[[#This Row],[Other causes]]-weekly_deaths_location_cause_and_excess_deaths_hospital[[#This Row],[Other causes five year average]],"")</f>
        <v>45</v>
      </c>
    </row>
    <row r="370" spans="1:22" x14ac:dyDescent="0.3">
      <c r="A370" s="20" t="s">
        <v>65</v>
      </c>
      <c r="B370" s="21">
        <v>43</v>
      </c>
      <c r="C370" s="22">
        <v>44494</v>
      </c>
      <c r="D370" s="84">
        <v>647</v>
      </c>
      <c r="E370" s="2">
        <v>522</v>
      </c>
      <c r="F370" s="2">
        <f>IFERROR(weekly_deaths_location_cause_and_excess_deaths_hospital[[#This Row],[All causes]]-weekly_deaths_location_cause_and_excess_deaths_hospital[[#This Row],[All causes five year average]],"")</f>
        <v>125</v>
      </c>
      <c r="G370" s="2">
        <v>139</v>
      </c>
      <c r="H370" s="2">
        <v>148</v>
      </c>
      <c r="I370" s="2">
        <f>IFERROR(weekly_deaths_location_cause_and_excess_deaths_hospital[[#This Row],[Cancer deaths]]-weekly_deaths_location_cause_and_excess_deaths_hospital[[#This Row],[Cancer five year average]],"")</f>
        <v>-9</v>
      </c>
      <c r="J370" s="2">
        <v>23</v>
      </c>
      <c r="K370" s="2">
        <v>25</v>
      </c>
      <c r="L370" s="2">
        <f>IFERROR(weekly_deaths_location_cause_and_excess_deaths_hospital[[#This Row],[Dementia / Alzhemier''s deaths]]-weekly_deaths_location_cause_and_excess_deaths_hospital[[#This Row],[Dementia / Alzheimer''s five year average]],"")</f>
        <v>-2</v>
      </c>
      <c r="M370" s="31">
        <v>170</v>
      </c>
      <c r="N370" s="31">
        <v>136</v>
      </c>
      <c r="O370" s="31">
        <f>IFERROR(weekly_deaths_location_cause_and_excess_deaths_hospital[[#This Row],[Circulatory deaths]]-weekly_deaths_location_cause_and_excess_deaths_hospital[[#This Row],[Circulatory five year average]],"")</f>
        <v>34</v>
      </c>
      <c r="P370" s="72">
        <v>66</v>
      </c>
      <c r="Q370" s="72">
        <v>75</v>
      </c>
      <c r="R370" s="72">
        <f>IFERROR(weekly_deaths_location_cause_and_excess_deaths_hospital[[#This Row],[Respiratory deaths]]-weekly_deaths_location_cause_and_excess_deaths_hospital[[#This Row],[Respiratory five year average]],"")</f>
        <v>-9</v>
      </c>
      <c r="S370" s="72">
        <v>93</v>
      </c>
      <c r="T370" s="78">
        <v>156</v>
      </c>
      <c r="U370" s="78">
        <v>138</v>
      </c>
      <c r="V370" s="72">
        <f>IFERROR(weekly_deaths_location_cause_and_excess_deaths_hospital[[#This Row],[Other causes]]-weekly_deaths_location_cause_and_excess_deaths_hospital[[#This Row],[Other causes five year average]],"")</f>
        <v>18</v>
      </c>
    </row>
    <row r="371" spans="1:22" x14ac:dyDescent="0.3">
      <c r="A371" s="20" t="s">
        <v>65</v>
      </c>
      <c r="B371" s="21">
        <v>44</v>
      </c>
      <c r="C371" s="22">
        <v>44501</v>
      </c>
      <c r="D371" s="84">
        <v>648</v>
      </c>
      <c r="E371" s="2">
        <v>535</v>
      </c>
      <c r="F371" s="2">
        <f>IFERROR(weekly_deaths_location_cause_and_excess_deaths_hospital[[#This Row],[All causes]]-weekly_deaths_location_cause_and_excess_deaths_hospital[[#This Row],[All causes five year average]],"")</f>
        <v>113</v>
      </c>
      <c r="G371" s="2">
        <v>153</v>
      </c>
      <c r="H371" s="2">
        <v>152</v>
      </c>
      <c r="I371" s="2">
        <f>IFERROR(weekly_deaths_location_cause_and_excess_deaths_hospital[[#This Row],[Cancer deaths]]-weekly_deaths_location_cause_and_excess_deaths_hospital[[#This Row],[Cancer five year average]],"")</f>
        <v>1</v>
      </c>
      <c r="J371" s="2">
        <v>32</v>
      </c>
      <c r="K371" s="2">
        <v>24</v>
      </c>
      <c r="L371" s="2">
        <f>IFERROR(weekly_deaths_location_cause_and_excess_deaths_hospital[[#This Row],[Dementia / Alzhemier''s deaths]]-weekly_deaths_location_cause_and_excess_deaths_hospital[[#This Row],[Dementia / Alzheimer''s five year average]],"")</f>
        <v>8</v>
      </c>
      <c r="M371" s="31">
        <v>140</v>
      </c>
      <c r="N371" s="31">
        <v>148</v>
      </c>
      <c r="O371" s="31">
        <f>IFERROR(weekly_deaths_location_cause_and_excess_deaths_hospital[[#This Row],[Circulatory deaths]]-weekly_deaths_location_cause_and_excess_deaths_hospital[[#This Row],[Circulatory five year average]],"")</f>
        <v>-8</v>
      </c>
      <c r="P371" s="72">
        <v>80</v>
      </c>
      <c r="Q371" s="72">
        <v>72</v>
      </c>
      <c r="R371" s="72">
        <f>IFERROR(weekly_deaths_location_cause_and_excess_deaths_hospital[[#This Row],[Respiratory deaths]]-weekly_deaths_location_cause_and_excess_deaths_hospital[[#This Row],[Respiratory five year average]],"")</f>
        <v>8</v>
      </c>
      <c r="S371" s="72">
        <v>93</v>
      </c>
      <c r="T371" s="78">
        <v>150</v>
      </c>
      <c r="U371" s="78">
        <v>139</v>
      </c>
      <c r="V371" s="72">
        <f>IFERROR(weekly_deaths_location_cause_and_excess_deaths_hospital[[#This Row],[Other causes]]-weekly_deaths_location_cause_and_excess_deaths_hospital[[#This Row],[Other causes five year average]],"")</f>
        <v>11</v>
      </c>
    </row>
    <row r="372" spans="1:22" x14ac:dyDescent="0.3">
      <c r="A372" s="20" t="s">
        <v>65</v>
      </c>
      <c r="B372" s="21">
        <v>45</v>
      </c>
      <c r="C372" s="22">
        <v>44508</v>
      </c>
      <c r="D372" s="84">
        <v>657</v>
      </c>
      <c r="E372" s="2">
        <v>541</v>
      </c>
      <c r="F372" s="2">
        <f>IFERROR(weekly_deaths_location_cause_and_excess_deaths_hospital[[#This Row],[All causes]]-weekly_deaths_location_cause_and_excess_deaths_hospital[[#This Row],[All causes five year average]],"")</f>
        <v>116</v>
      </c>
      <c r="G372" s="2">
        <v>143</v>
      </c>
      <c r="H372" s="2">
        <v>149</v>
      </c>
      <c r="I372" s="2">
        <f>IFERROR(weekly_deaths_location_cause_and_excess_deaths_hospital[[#This Row],[Cancer deaths]]-weekly_deaths_location_cause_and_excess_deaths_hospital[[#This Row],[Cancer five year average]],"")</f>
        <v>-6</v>
      </c>
      <c r="J372" s="2">
        <v>23</v>
      </c>
      <c r="K372" s="2">
        <v>26</v>
      </c>
      <c r="L372" s="2">
        <f>IFERROR(weekly_deaths_location_cause_and_excess_deaths_hospital[[#This Row],[Dementia / Alzhemier''s deaths]]-weekly_deaths_location_cause_and_excess_deaths_hospital[[#This Row],[Dementia / Alzheimer''s five year average]],"")</f>
        <v>-3</v>
      </c>
      <c r="M372" s="31">
        <v>161</v>
      </c>
      <c r="N372" s="31">
        <v>156</v>
      </c>
      <c r="O372" s="31">
        <f>IFERROR(weekly_deaths_location_cause_and_excess_deaths_hospital[[#This Row],[Circulatory deaths]]-weekly_deaths_location_cause_and_excess_deaths_hospital[[#This Row],[Circulatory five year average]],"")</f>
        <v>5</v>
      </c>
      <c r="P372" s="72">
        <v>80</v>
      </c>
      <c r="Q372" s="72">
        <v>73</v>
      </c>
      <c r="R372" s="72">
        <f>IFERROR(weekly_deaths_location_cause_and_excess_deaths_hospital[[#This Row],[Respiratory deaths]]-weekly_deaths_location_cause_and_excess_deaths_hospital[[#This Row],[Respiratory five year average]],"")</f>
        <v>7</v>
      </c>
      <c r="S372" s="72">
        <v>86</v>
      </c>
      <c r="T372" s="78">
        <v>164</v>
      </c>
      <c r="U372" s="78">
        <v>137</v>
      </c>
      <c r="V372" s="72">
        <f>IFERROR(weekly_deaths_location_cause_and_excess_deaths_hospital[[#This Row],[Other causes]]-weekly_deaths_location_cause_and_excess_deaths_hospital[[#This Row],[Other causes five year average]],"")</f>
        <v>27</v>
      </c>
    </row>
    <row r="373" spans="1:22" x14ac:dyDescent="0.3">
      <c r="A373" s="20" t="s">
        <v>65</v>
      </c>
      <c r="B373" s="21">
        <v>46</v>
      </c>
      <c r="C373" s="22">
        <v>44515</v>
      </c>
      <c r="D373" s="84">
        <v>605</v>
      </c>
      <c r="E373" s="2">
        <v>563</v>
      </c>
      <c r="F373" s="2">
        <f>IFERROR(weekly_deaths_location_cause_and_excess_deaths_hospital[[#This Row],[All causes]]-weekly_deaths_location_cause_and_excess_deaths_hospital[[#This Row],[All causes five year average]],"")</f>
        <v>42</v>
      </c>
      <c r="G373" s="2">
        <v>129</v>
      </c>
      <c r="H373" s="2">
        <v>160</v>
      </c>
      <c r="I373" s="2">
        <f>IFERROR(weekly_deaths_location_cause_and_excess_deaths_hospital[[#This Row],[Cancer deaths]]-weekly_deaths_location_cause_and_excess_deaths_hospital[[#This Row],[Cancer five year average]],"")</f>
        <v>-31</v>
      </c>
      <c r="J373" s="2">
        <v>34</v>
      </c>
      <c r="K373" s="2">
        <v>29</v>
      </c>
      <c r="L373" s="2">
        <f>IFERROR(weekly_deaths_location_cause_and_excess_deaths_hospital[[#This Row],[Dementia / Alzhemier''s deaths]]-weekly_deaths_location_cause_and_excess_deaths_hospital[[#This Row],[Dementia / Alzheimer''s five year average]],"")</f>
        <v>5</v>
      </c>
      <c r="M373" s="31">
        <v>142</v>
      </c>
      <c r="N373" s="31">
        <v>142</v>
      </c>
      <c r="O373" s="31">
        <f>IFERROR(weekly_deaths_location_cause_and_excess_deaths_hospital[[#This Row],[Circulatory deaths]]-weekly_deaths_location_cause_and_excess_deaths_hospital[[#This Row],[Circulatory five year average]],"")</f>
        <v>0</v>
      </c>
      <c r="P373" s="72">
        <v>70</v>
      </c>
      <c r="Q373" s="72">
        <v>81</v>
      </c>
      <c r="R373" s="72">
        <f>IFERROR(weekly_deaths_location_cause_and_excess_deaths_hospital[[#This Row],[Respiratory deaths]]-weekly_deaths_location_cause_and_excess_deaths_hospital[[#This Row],[Respiratory five year average]],"")</f>
        <v>-11</v>
      </c>
      <c r="S373" s="72">
        <v>61</v>
      </c>
      <c r="T373" s="78">
        <v>169</v>
      </c>
      <c r="U373" s="78">
        <v>152</v>
      </c>
      <c r="V373" s="72">
        <f>IFERROR(weekly_deaths_location_cause_and_excess_deaths_hospital[[#This Row],[Other causes]]-weekly_deaths_location_cause_and_excess_deaths_hospital[[#This Row],[Other causes five year average]],"")</f>
        <v>17</v>
      </c>
    </row>
    <row r="374" spans="1:22" x14ac:dyDescent="0.3">
      <c r="A374" s="20" t="s">
        <v>65</v>
      </c>
      <c r="B374" s="21">
        <v>47</v>
      </c>
      <c r="C374" s="22">
        <v>44522</v>
      </c>
      <c r="D374" s="84">
        <v>640</v>
      </c>
      <c r="E374" s="2">
        <v>546</v>
      </c>
      <c r="F374" s="2">
        <f>IFERROR(weekly_deaths_location_cause_and_excess_deaths_hospital[[#This Row],[All causes]]-weekly_deaths_location_cause_and_excess_deaths_hospital[[#This Row],[All causes five year average]],"")</f>
        <v>94</v>
      </c>
      <c r="G374" s="2">
        <v>168</v>
      </c>
      <c r="H374" s="2">
        <v>140</v>
      </c>
      <c r="I374" s="2">
        <f>IFERROR(weekly_deaths_location_cause_and_excess_deaths_hospital[[#This Row],[Cancer deaths]]-weekly_deaths_location_cause_and_excess_deaths_hospital[[#This Row],[Cancer five year average]],"")</f>
        <v>28</v>
      </c>
      <c r="J374" s="2">
        <v>27</v>
      </c>
      <c r="K374" s="2">
        <v>29</v>
      </c>
      <c r="L374" s="2">
        <f>IFERROR(weekly_deaths_location_cause_and_excess_deaths_hospital[[#This Row],[Dementia / Alzhemier''s deaths]]-weekly_deaths_location_cause_and_excess_deaths_hospital[[#This Row],[Dementia / Alzheimer''s five year average]],"")</f>
        <v>-2</v>
      </c>
      <c r="M374" s="31">
        <v>158</v>
      </c>
      <c r="N374" s="31">
        <v>152</v>
      </c>
      <c r="O374" s="31">
        <f>IFERROR(weekly_deaths_location_cause_and_excess_deaths_hospital[[#This Row],[Circulatory deaths]]-weekly_deaths_location_cause_and_excess_deaths_hospital[[#This Row],[Circulatory five year average]],"")</f>
        <v>6</v>
      </c>
      <c r="P374" s="72">
        <v>67</v>
      </c>
      <c r="Q374" s="72">
        <v>82</v>
      </c>
      <c r="R374" s="72">
        <f>IFERROR(weekly_deaths_location_cause_and_excess_deaths_hospital[[#This Row],[Respiratory deaths]]-weekly_deaths_location_cause_and_excess_deaths_hospital[[#This Row],[Respiratory five year average]],"")</f>
        <v>-15</v>
      </c>
      <c r="S374" s="72">
        <v>63</v>
      </c>
      <c r="T374" s="78">
        <v>157</v>
      </c>
      <c r="U374" s="78">
        <v>143</v>
      </c>
      <c r="V374" s="72">
        <f>IFERROR(weekly_deaths_location_cause_and_excess_deaths_hospital[[#This Row],[Other causes]]-weekly_deaths_location_cause_and_excess_deaths_hospital[[#This Row],[Other causes five year average]],"")</f>
        <v>14</v>
      </c>
    </row>
    <row r="375" spans="1:22" x14ac:dyDescent="0.3">
      <c r="A375" s="20" t="s">
        <v>65</v>
      </c>
      <c r="B375" s="21">
        <v>48</v>
      </c>
      <c r="C375" s="22">
        <v>44529</v>
      </c>
      <c r="D375" s="84">
        <v>622</v>
      </c>
      <c r="E375" s="2">
        <v>548</v>
      </c>
      <c r="F375" s="2">
        <f>IFERROR(weekly_deaths_location_cause_and_excess_deaths_hospital[[#This Row],[All causes]]-weekly_deaths_location_cause_and_excess_deaths_hospital[[#This Row],[All causes five year average]],"")</f>
        <v>74</v>
      </c>
      <c r="G375" s="2">
        <v>149</v>
      </c>
      <c r="H375" s="2">
        <v>146</v>
      </c>
      <c r="I375" s="2">
        <f>IFERROR(weekly_deaths_location_cause_and_excess_deaths_hospital[[#This Row],[Cancer deaths]]-weekly_deaths_location_cause_and_excess_deaths_hospital[[#This Row],[Cancer five year average]],"")</f>
        <v>3</v>
      </c>
      <c r="J375" s="2">
        <v>26</v>
      </c>
      <c r="K375" s="2">
        <v>27</v>
      </c>
      <c r="L375" s="2">
        <f>IFERROR(weekly_deaths_location_cause_and_excess_deaths_hospital[[#This Row],[Dementia / Alzhemier''s deaths]]-weekly_deaths_location_cause_and_excess_deaths_hospital[[#This Row],[Dementia / Alzheimer''s five year average]],"")</f>
        <v>-1</v>
      </c>
      <c r="M375" s="31">
        <v>147</v>
      </c>
      <c r="N375" s="31">
        <v>152</v>
      </c>
      <c r="O375" s="31">
        <f>IFERROR(weekly_deaths_location_cause_and_excess_deaths_hospital[[#This Row],[Circulatory deaths]]-weekly_deaths_location_cause_and_excess_deaths_hospital[[#This Row],[Circulatory five year average]],"")</f>
        <v>-5</v>
      </c>
      <c r="P375" s="72">
        <v>70</v>
      </c>
      <c r="Q375" s="72">
        <v>85</v>
      </c>
      <c r="R375" s="72">
        <f>IFERROR(weekly_deaths_location_cause_and_excess_deaths_hospital[[#This Row],[Respiratory deaths]]-weekly_deaths_location_cause_and_excess_deaths_hospital[[#This Row],[Respiratory five year average]],"")</f>
        <v>-15</v>
      </c>
      <c r="S375" s="72">
        <v>58</v>
      </c>
      <c r="T375" s="78">
        <v>172</v>
      </c>
      <c r="U375" s="78">
        <v>138</v>
      </c>
      <c r="V375" s="72">
        <f>IFERROR(weekly_deaths_location_cause_and_excess_deaths_hospital[[#This Row],[Other causes]]-weekly_deaths_location_cause_and_excess_deaths_hospital[[#This Row],[Other causes five year average]],"")</f>
        <v>34</v>
      </c>
    </row>
    <row r="376" spans="1:22" x14ac:dyDescent="0.3">
      <c r="A376" s="20" t="s">
        <v>65</v>
      </c>
      <c r="B376" s="21">
        <v>49</v>
      </c>
      <c r="C376" s="22">
        <v>44536</v>
      </c>
      <c r="D376" s="84">
        <v>614</v>
      </c>
      <c r="E376" s="2">
        <v>558</v>
      </c>
      <c r="F376" s="2">
        <f>IFERROR(weekly_deaths_location_cause_and_excess_deaths_hospital[[#This Row],[All causes]]-weekly_deaths_location_cause_and_excess_deaths_hospital[[#This Row],[All causes five year average]],"")</f>
        <v>56</v>
      </c>
      <c r="G376" s="2">
        <v>131</v>
      </c>
      <c r="H376" s="2">
        <v>137</v>
      </c>
      <c r="I376" s="2">
        <f>IFERROR(weekly_deaths_location_cause_and_excess_deaths_hospital[[#This Row],[Cancer deaths]]-weekly_deaths_location_cause_and_excess_deaths_hospital[[#This Row],[Cancer five year average]],"")</f>
        <v>-6</v>
      </c>
      <c r="J376" s="2">
        <v>29</v>
      </c>
      <c r="K376" s="2">
        <v>27</v>
      </c>
      <c r="L376" s="2">
        <f>IFERROR(weekly_deaths_location_cause_and_excess_deaths_hospital[[#This Row],[Dementia / Alzhemier''s deaths]]-weekly_deaths_location_cause_and_excess_deaths_hospital[[#This Row],[Dementia / Alzheimer''s five year average]],"")</f>
        <v>2</v>
      </c>
      <c r="M376" s="31">
        <v>154</v>
      </c>
      <c r="N376" s="31">
        <v>150</v>
      </c>
      <c r="O376" s="31">
        <f>IFERROR(weekly_deaths_location_cause_and_excess_deaths_hospital[[#This Row],[Circulatory deaths]]-weekly_deaths_location_cause_and_excess_deaths_hospital[[#This Row],[Circulatory five year average]],"")</f>
        <v>4</v>
      </c>
      <c r="P376" s="72">
        <v>75</v>
      </c>
      <c r="Q376" s="72">
        <v>92</v>
      </c>
      <c r="R376" s="72">
        <f>IFERROR(weekly_deaths_location_cause_and_excess_deaths_hospital[[#This Row],[Respiratory deaths]]-weekly_deaths_location_cause_and_excess_deaths_hospital[[#This Row],[Respiratory five year average]],"")</f>
        <v>-17</v>
      </c>
      <c r="S376" s="72">
        <v>51</v>
      </c>
      <c r="T376" s="78">
        <v>174</v>
      </c>
      <c r="U376" s="78">
        <v>152</v>
      </c>
      <c r="V376" s="72">
        <f>IFERROR(weekly_deaths_location_cause_and_excess_deaths_hospital[[#This Row],[Other causes]]-weekly_deaths_location_cause_and_excess_deaths_hospital[[#This Row],[Other causes five year average]],"")</f>
        <v>22</v>
      </c>
    </row>
    <row r="377" spans="1:22" x14ac:dyDescent="0.3">
      <c r="A377" s="20" t="s">
        <v>65</v>
      </c>
      <c r="B377" s="21">
        <v>50</v>
      </c>
      <c r="C377" s="22">
        <v>44543</v>
      </c>
      <c r="D377" s="84">
        <v>658</v>
      </c>
      <c r="E377" s="2">
        <v>605</v>
      </c>
      <c r="F377" s="2">
        <f>IFERROR(weekly_deaths_location_cause_and_excess_deaths_hospital[[#This Row],[All causes]]-weekly_deaths_location_cause_and_excess_deaths_hospital[[#This Row],[All causes five year average]],"")</f>
        <v>53</v>
      </c>
      <c r="G377" s="2">
        <v>129</v>
      </c>
      <c r="H377" s="2">
        <v>172</v>
      </c>
      <c r="I377" s="2">
        <f>IFERROR(weekly_deaths_location_cause_and_excess_deaths_hospital[[#This Row],[Cancer deaths]]-weekly_deaths_location_cause_and_excess_deaths_hospital[[#This Row],[Cancer five year average]],"")</f>
        <v>-43</v>
      </c>
      <c r="J377" s="2">
        <v>46</v>
      </c>
      <c r="K377" s="2">
        <v>30</v>
      </c>
      <c r="L377" s="2">
        <f>IFERROR(weekly_deaths_location_cause_and_excess_deaths_hospital[[#This Row],[Dementia / Alzhemier''s deaths]]-weekly_deaths_location_cause_and_excess_deaths_hospital[[#This Row],[Dementia / Alzheimer''s five year average]],"")</f>
        <v>16</v>
      </c>
      <c r="M377" s="31">
        <v>156</v>
      </c>
      <c r="N377" s="31">
        <v>160</v>
      </c>
      <c r="O377" s="31">
        <f>IFERROR(weekly_deaths_location_cause_and_excess_deaths_hospital[[#This Row],[Circulatory deaths]]-weekly_deaths_location_cause_and_excess_deaths_hospital[[#This Row],[Circulatory five year average]],"")</f>
        <v>-4</v>
      </c>
      <c r="P377" s="72">
        <v>89</v>
      </c>
      <c r="Q377" s="72">
        <v>101</v>
      </c>
      <c r="R377" s="72">
        <f>IFERROR(weekly_deaths_location_cause_and_excess_deaths_hospital[[#This Row],[Respiratory deaths]]-weekly_deaths_location_cause_and_excess_deaths_hospital[[#This Row],[Respiratory five year average]],"")</f>
        <v>-12</v>
      </c>
      <c r="S377" s="72">
        <v>40</v>
      </c>
      <c r="T377" s="78">
        <v>198</v>
      </c>
      <c r="U377" s="78">
        <v>142</v>
      </c>
      <c r="V377" s="72">
        <f>IFERROR(weekly_deaths_location_cause_and_excess_deaths_hospital[[#This Row],[Other causes]]-weekly_deaths_location_cause_and_excess_deaths_hospital[[#This Row],[Other causes five year average]],"")</f>
        <v>56</v>
      </c>
    </row>
    <row r="378" spans="1:22" x14ac:dyDescent="0.3">
      <c r="A378" s="20" t="s">
        <v>65</v>
      </c>
      <c r="B378" s="21">
        <v>51</v>
      </c>
      <c r="C378" s="22">
        <v>44550</v>
      </c>
      <c r="D378" s="84">
        <v>647</v>
      </c>
      <c r="E378" s="2">
        <v>621</v>
      </c>
      <c r="F378" s="2">
        <f>IFERROR(weekly_deaths_location_cause_and_excess_deaths_hospital[[#This Row],[All causes]]-weekly_deaths_location_cause_and_excess_deaths_hospital[[#This Row],[All causes five year average]],"")</f>
        <v>26</v>
      </c>
      <c r="G378" s="2">
        <v>138</v>
      </c>
      <c r="H378" s="2">
        <v>156</v>
      </c>
      <c r="I378" s="2">
        <f>IFERROR(weekly_deaths_location_cause_and_excess_deaths_hospital[[#This Row],[Cancer deaths]]-weekly_deaths_location_cause_and_excess_deaths_hospital[[#This Row],[Cancer five year average]],"")</f>
        <v>-18</v>
      </c>
      <c r="J378" s="2">
        <v>22</v>
      </c>
      <c r="K378" s="2">
        <v>35</v>
      </c>
      <c r="L378" s="2">
        <f>IFERROR(weekly_deaths_location_cause_and_excess_deaths_hospital[[#This Row],[Dementia / Alzhemier''s deaths]]-weekly_deaths_location_cause_and_excess_deaths_hospital[[#This Row],[Dementia / Alzheimer''s five year average]],"")</f>
        <v>-13</v>
      </c>
      <c r="M378" s="31">
        <v>175</v>
      </c>
      <c r="N378" s="31">
        <v>169</v>
      </c>
      <c r="O378" s="31">
        <f>IFERROR(weekly_deaths_location_cause_and_excess_deaths_hospital[[#This Row],[Circulatory deaths]]-weekly_deaths_location_cause_and_excess_deaths_hospital[[#This Row],[Circulatory five year average]],"")</f>
        <v>6</v>
      </c>
      <c r="P378" s="72">
        <v>86</v>
      </c>
      <c r="Q378" s="72">
        <v>107</v>
      </c>
      <c r="R378" s="72">
        <f>IFERROR(weekly_deaths_location_cause_and_excess_deaths_hospital[[#This Row],[Respiratory deaths]]-weekly_deaths_location_cause_and_excess_deaths_hospital[[#This Row],[Respiratory five year average]],"")</f>
        <v>-21</v>
      </c>
      <c r="S378" s="72">
        <v>35</v>
      </c>
      <c r="T378" s="78">
        <v>191</v>
      </c>
      <c r="U378" s="78">
        <v>153</v>
      </c>
      <c r="V378" s="72">
        <f>IFERROR(weekly_deaths_location_cause_and_excess_deaths_hospital[[#This Row],[Other causes]]-weekly_deaths_location_cause_and_excess_deaths_hospital[[#This Row],[Other causes five year average]],"")</f>
        <v>38</v>
      </c>
    </row>
    <row r="379" spans="1:22" x14ac:dyDescent="0.3">
      <c r="A379" s="20" t="s">
        <v>65</v>
      </c>
      <c r="B379" s="21">
        <v>52</v>
      </c>
      <c r="C379" s="22">
        <v>44557</v>
      </c>
      <c r="D379" s="84">
        <v>507</v>
      </c>
      <c r="E379" s="2">
        <v>534</v>
      </c>
      <c r="F379" s="2">
        <f>IFERROR(weekly_deaths_location_cause_and_excess_deaths_hospital[[#This Row],[All causes]]-weekly_deaths_location_cause_and_excess_deaths_hospital[[#This Row],[All causes five year average]],"")</f>
        <v>-27</v>
      </c>
      <c r="G379" s="2">
        <v>123</v>
      </c>
      <c r="H379" s="2">
        <v>125</v>
      </c>
      <c r="I379" s="2">
        <f>IFERROR(weekly_deaths_location_cause_and_excess_deaths_hospital[[#This Row],[Cancer deaths]]-weekly_deaths_location_cause_and_excess_deaths_hospital[[#This Row],[Cancer five year average]],"")</f>
        <v>-2</v>
      </c>
      <c r="J379" s="2">
        <v>25</v>
      </c>
      <c r="K379" s="2">
        <v>26</v>
      </c>
      <c r="L379" s="2">
        <f>IFERROR(weekly_deaths_location_cause_and_excess_deaths_hospital[[#This Row],[Dementia / Alzhemier''s deaths]]-weekly_deaths_location_cause_and_excess_deaths_hospital[[#This Row],[Dementia / Alzheimer''s five year average]],"")</f>
        <v>-1</v>
      </c>
      <c r="M379" s="31">
        <v>128</v>
      </c>
      <c r="N379" s="31">
        <v>151</v>
      </c>
      <c r="O379" s="31">
        <f>IFERROR(weekly_deaths_location_cause_and_excess_deaths_hospital[[#This Row],[Circulatory deaths]]-weekly_deaths_location_cause_and_excess_deaths_hospital[[#This Row],[Circulatory five year average]],"")</f>
        <v>-23</v>
      </c>
      <c r="P379" s="72">
        <v>65</v>
      </c>
      <c r="Q379" s="72">
        <v>101</v>
      </c>
      <c r="R379" s="72">
        <f>IFERROR(weekly_deaths_location_cause_and_excess_deaths_hospital[[#This Row],[Respiratory deaths]]-weekly_deaths_location_cause_and_excess_deaths_hospital[[#This Row],[Respiratory five year average]],"")</f>
        <v>-36</v>
      </c>
      <c r="S379" s="72">
        <v>27</v>
      </c>
      <c r="T379" s="78">
        <v>139</v>
      </c>
      <c r="U379" s="78">
        <v>130</v>
      </c>
      <c r="V379" s="72">
        <f>IFERROR(weekly_deaths_location_cause_and_excess_deaths_hospital[[#This Row],[Other causes]]-weekly_deaths_location_cause_and_excess_deaths_hospital[[#This Row],[Other causes five year average]],"")</f>
        <v>9</v>
      </c>
    </row>
    <row r="380" spans="1:22" x14ac:dyDescent="0.3">
      <c r="A380" s="16" t="s">
        <v>66</v>
      </c>
      <c r="B380" s="21">
        <v>1</v>
      </c>
      <c r="C380" s="22">
        <v>44564</v>
      </c>
      <c r="D380" s="86">
        <v>552</v>
      </c>
      <c r="E380" s="81">
        <v>684</v>
      </c>
      <c r="F380" s="81">
        <f>IFERROR(weekly_deaths_location_cause_and_excess_deaths_hospital[[#This Row],[All causes]]-weekly_deaths_location_cause_and_excess_deaths_hospital[[#This Row],[All causes five year average]],"")</f>
        <v>-132</v>
      </c>
      <c r="G380" s="81">
        <v>109</v>
      </c>
      <c r="H380" s="81">
        <v>155</v>
      </c>
      <c r="I380" s="81">
        <f>IFERROR(weekly_deaths_location_cause_and_excess_deaths_hospital[[#This Row],[Cancer deaths]]-weekly_deaths_location_cause_and_excess_deaths_hospital[[#This Row],[Cancer five year average]],"")</f>
        <v>-46</v>
      </c>
      <c r="J380" s="81">
        <v>18</v>
      </c>
      <c r="K380" s="81">
        <v>36</v>
      </c>
      <c r="L380" s="81">
        <f>IFERROR(weekly_deaths_location_cause_and_excess_deaths_hospital[[#This Row],[Dementia / Alzhemier''s deaths]]-weekly_deaths_location_cause_and_excess_deaths_hospital[[#This Row],[Dementia / Alzheimer''s five year average]],"")</f>
        <v>-18</v>
      </c>
      <c r="M380" s="31">
        <v>128</v>
      </c>
      <c r="N380" s="31">
        <v>163</v>
      </c>
      <c r="O380" s="31">
        <f>IFERROR(weekly_deaths_location_cause_and_excess_deaths_hospital[[#This Row],[Circulatory deaths]]-weekly_deaths_location_cause_and_excess_deaths_hospital[[#This Row],[Circulatory five year average]],"")</f>
        <v>-35</v>
      </c>
      <c r="P380" s="31">
        <v>96</v>
      </c>
      <c r="Q380" s="31">
        <v>126</v>
      </c>
      <c r="R380" s="31">
        <f>IFERROR(weekly_deaths_location_cause_and_excess_deaths_hospital[[#This Row],[Respiratory deaths]]-weekly_deaths_location_cause_and_excess_deaths_hospital[[#This Row],[Respiratory five year average]],"")</f>
        <v>-30</v>
      </c>
      <c r="S380" s="31">
        <v>35</v>
      </c>
      <c r="T380" s="31">
        <v>166</v>
      </c>
      <c r="U380" s="81">
        <v>162</v>
      </c>
      <c r="V380" s="31">
        <f>IFERROR(weekly_deaths_location_cause_and_excess_deaths_hospital[[#This Row],[Other causes]]-weekly_deaths_location_cause_and_excess_deaths_hospital[[#This Row],[Other causes five year average]],"")</f>
        <v>4</v>
      </c>
    </row>
    <row r="381" spans="1:22" x14ac:dyDescent="0.3">
      <c r="A381" s="16" t="s">
        <v>66</v>
      </c>
      <c r="B381" s="21">
        <v>2</v>
      </c>
      <c r="C381" s="22">
        <v>44571</v>
      </c>
      <c r="D381" s="86">
        <v>694</v>
      </c>
      <c r="E381" s="81">
        <v>758</v>
      </c>
      <c r="F381" s="81">
        <f>IFERROR(weekly_deaths_location_cause_and_excess_deaths_hospital[[#This Row],[All causes]]-weekly_deaths_location_cause_and_excess_deaths_hospital[[#This Row],[All causes five year average]],"")</f>
        <v>-64</v>
      </c>
      <c r="G381" s="81">
        <v>141</v>
      </c>
      <c r="H381" s="81">
        <v>161</v>
      </c>
      <c r="I381" s="81">
        <f>IFERROR(weekly_deaths_location_cause_and_excess_deaths_hospital[[#This Row],[Cancer deaths]]-weekly_deaths_location_cause_and_excess_deaths_hospital[[#This Row],[Cancer five year average]],"")</f>
        <v>-20</v>
      </c>
      <c r="J381" s="81">
        <v>40</v>
      </c>
      <c r="K381" s="81">
        <v>36</v>
      </c>
      <c r="L381" s="81">
        <f>IFERROR(weekly_deaths_location_cause_and_excess_deaths_hospital[[#This Row],[Dementia / Alzhemier''s deaths]]-weekly_deaths_location_cause_and_excess_deaths_hospital[[#This Row],[Dementia / Alzheimer''s five year average]],"")</f>
        <v>4</v>
      </c>
      <c r="M381" s="31">
        <v>165</v>
      </c>
      <c r="N381" s="31">
        <v>179</v>
      </c>
      <c r="O381" s="31">
        <f>IFERROR(weekly_deaths_location_cause_and_excess_deaths_hospital[[#This Row],[Circulatory deaths]]-weekly_deaths_location_cause_and_excess_deaths_hospital[[#This Row],[Circulatory five year average]],"")</f>
        <v>-14</v>
      </c>
      <c r="P381" s="31">
        <v>85</v>
      </c>
      <c r="Q381" s="31">
        <v>153</v>
      </c>
      <c r="R381" s="31">
        <f>IFERROR(weekly_deaths_location_cause_and_excess_deaths_hospital[[#This Row],[Respiratory deaths]]-weekly_deaths_location_cause_and_excess_deaths_hospital[[#This Row],[Respiratory five year average]],"")</f>
        <v>-68</v>
      </c>
      <c r="S381" s="31">
        <v>56</v>
      </c>
      <c r="T381" s="31">
        <v>207</v>
      </c>
      <c r="U381" s="81">
        <v>186</v>
      </c>
      <c r="V381" s="31">
        <f>IFERROR(weekly_deaths_location_cause_and_excess_deaths_hospital[[#This Row],[Other causes]]-weekly_deaths_location_cause_and_excess_deaths_hospital[[#This Row],[Other causes five year average]],"")</f>
        <v>21</v>
      </c>
    </row>
    <row r="382" spans="1:22" x14ac:dyDescent="0.3">
      <c r="A382" s="16" t="s">
        <v>66</v>
      </c>
      <c r="B382" s="21">
        <v>3</v>
      </c>
      <c r="C382" s="22">
        <v>44578</v>
      </c>
      <c r="D382" s="86">
        <v>639</v>
      </c>
      <c r="E382" s="81">
        <v>690</v>
      </c>
      <c r="F382" s="81">
        <f>IFERROR(weekly_deaths_location_cause_and_excess_deaths_hospital[[#This Row],[All causes]]-weekly_deaths_location_cause_and_excess_deaths_hospital[[#This Row],[All causes five year average]],"")</f>
        <v>-51</v>
      </c>
      <c r="G382" s="81">
        <v>156</v>
      </c>
      <c r="H382" s="81">
        <v>146</v>
      </c>
      <c r="I382" s="81">
        <f>IFERROR(weekly_deaths_location_cause_and_excess_deaths_hospital[[#This Row],[Cancer deaths]]-weekly_deaths_location_cause_and_excess_deaths_hospital[[#This Row],[Cancer five year average]],"")</f>
        <v>10</v>
      </c>
      <c r="J382" s="81">
        <v>37</v>
      </c>
      <c r="K382" s="81">
        <v>30</v>
      </c>
      <c r="L382" s="81">
        <f>IFERROR(weekly_deaths_location_cause_and_excess_deaths_hospital[[#This Row],[Dementia / Alzhemier''s deaths]]-weekly_deaths_location_cause_and_excess_deaths_hospital[[#This Row],[Dementia / Alzheimer''s five year average]],"")</f>
        <v>7</v>
      </c>
      <c r="M382" s="31">
        <v>145</v>
      </c>
      <c r="N382" s="31">
        <v>167</v>
      </c>
      <c r="O382" s="31">
        <f>IFERROR(weekly_deaths_location_cause_and_excess_deaths_hospital[[#This Row],[Circulatory deaths]]-weekly_deaths_location_cause_and_excess_deaths_hospital[[#This Row],[Circulatory five year average]],"")</f>
        <v>-22</v>
      </c>
      <c r="P382" s="31">
        <v>61</v>
      </c>
      <c r="Q382" s="31">
        <v>128</v>
      </c>
      <c r="R382" s="31">
        <f>IFERROR(weekly_deaths_location_cause_and_excess_deaths_hospital[[#This Row],[Respiratory deaths]]-weekly_deaths_location_cause_and_excess_deaths_hospital[[#This Row],[Respiratory five year average]],"")</f>
        <v>-67</v>
      </c>
      <c r="S382" s="31">
        <v>60</v>
      </c>
      <c r="T382" s="31">
        <v>180</v>
      </c>
      <c r="U382" s="81">
        <v>167</v>
      </c>
      <c r="V382" s="31">
        <f>IFERROR(weekly_deaths_location_cause_and_excess_deaths_hospital[[#This Row],[Other causes]]-weekly_deaths_location_cause_and_excess_deaths_hospital[[#This Row],[Other causes five year average]],"")</f>
        <v>13</v>
      </c>
    </row>
    <row r="383" spans="1:22" x14ac:dyDescent="0.3">
      <c r="A383" s="16" t="s">
        <v>66</v>
      </c>
      <c r="B383" s="21">
        <v>4</v>
      </c>
      <c r="C383" s="22">
        <v>44585</v>
      </c>
      <c r="D383" s="86">
        <v>549</v>
      </c>
      <c r="E383" s="81">
        <v>661</v>
      </c>
      <c r="F383" s="81">
        <f>IFERROR(weekly_deaths_location_cause_and_excess_deaths_hospital[[#This Row],[All causes]]-weekly_deaths_location_cause_and_excess_deaths_hospital[[#This Row],[All causes five year average]],"")</f>
        <v>-112</v>
      </c>
      <c r="G383" s="81">
        <v>127</v>
      </c>
      <c r="H383" s="81">
        <v>144</v>
      </c>
      <c r="I383" s="81">
        <f>IFERROR(weekly_deaths_location_cause_and_excess_deaths_hospital[[#This Row],[Cancer deaths]]-weekly_deaths_location_cause_and_excess_deaths_hospital[[#This Row],[Cancer five year average]],"")</f>
        <v>-17</v>
      </c>
      <c r="J383" s="81">
        <v>17</v>
      </c>
      <c r="K383" s="81">
        <v>35</v>
      </c>
      <c r="L383" s="81">
        <f>IFERROR(weekly_deaths_location_cause_and_excess_deaths_hospital[[#This Row],[Dementia / Alzhemier''s deaths]]-weekly_deaths_location_cause_and_excess_deaths_hospital[[#This Row],[Dementia / Alzheimer''s five year average]],"")</f>
        <v>-18</v>
      </c>
      <c r="M383" s="31">
        <v>131</v>
      </c>
      <c r="N383" s="31">
        <v>161</v>
      </c>
      <c r="O383" s="31">
        <f>IFERROR(weekly_deaths_location_cause_and_excess_deaths_hospital[[#This Row],[Circulatory deaths]]-weekly_deaths_location_cause_and_excess_deaths_hospital[[#This Row],[Circulatory five year average]],"")</f>
        <v>-30</v>
      </c>
      <c r="P383" s="31">
        <v>64</v>
      </c>
      <c r="Q383" s="31">
        <v>110</v>
      </c>
      <c r="R383" s="31">
        <f>IFERROR(weekly_deaths_location_cause_and_excess_deaths_hospital[[#This Row],[Respiratory deaths]]-weekly_deaths_location_cause_and_excess_deaths_hospital[[#This Row],[Respiratory five year average]],"")</f>
        <v>-46</v>
      </c>
      <c r="S383" s="31">
        <v>45</v>
      </c>
      <c r="T383" s="31">
        <v>165</v>
      </c>
      <c r="U383" s="81">
        <v>160</v>
      </c>
      <c r="V383" s="31">
        <f>IFERROR(weekly_deaths_location_cause_and_excess_deaths_hospital[[#This Row],[Other causes]]-weekly_deaths_location_cause_and_excess_deaths_hospital[[#This Row],[Other causes five year average]],"")</f>
        <v>5</v>
      </c>
    </row>
    <row r="384" spans="1:22" x14ac:dyDescent="0.3">
      <c r="A384" s="16" t="s">
        <v>66</v>
      </c>
      <c r="B384" s="21">
        <v>5</v>
      </c>
      <c r="C384" s="22">
        <v>44592</v>
      </c>
      <c r="D384" s="86">
        <v>592</v>
      </c>
      <c r="E384" s="81">
        <v>657</v>
      </c>
      <c r="F384" s="81">
        <f>IFERROR(weekly_deaths_location_cause_and_excess_deaths_hospital[[#This Row],[All causes]]-weekly_deaths_location_cause_and_excess_deaths_hospital[[#This Row],[All causes five year average]],"")</f>
        <v>-65</v>
      </c>
      <c r="G384" s="81">
        <v>147</v>
      </c>
      <c r="H384" s="81">
        <v>146</v>
      </c>
      <c r="I384" s="81">
        <f>IFERROR(weekly_deaths_location_cause_and_excess_deaths_hospital[[#This Row],[Cancer deaths]]-weekly_deaths_location_cause_and_excess_deaths_hospital[[#This Row],[Cancer five year average]],"")</f>
        <v>1</v>
      </c>
      <c r="J384" s="81">
        <v>33</v>
      </c>
      <c r="K384" s="81">
        <v>35</v>
      </c>
      <c r="L384" s="81">
        <f>IFERROR(weekly_deaths_location_cause_and_excess_deaths_hospital[[#This Row],[Dementia / Alzhemier''s deaths]]-weekly_deaths_location_cause_and_excess_deaths_hospital[[#This Row],[Dementia / Alzheimer''s five year average]],"")</f>
        <v>-2</v>
      </c>
      <c r="M384" s="31">
        <v>142</v>
      </c>
      <c r="N384" s="31">
        <v>164</v>
      </c>
      <c r="O384" s="31">
        <f>IFERROR(weekly_deaths_location_cause_and_excess_deaths_hospital[[#This Row],[Circulatory deaths]]-weekly_deaths_location_cause_and_excess_deaths_hospital[[#This Row],[Circulatory five year average]],"")</f>
        <v>-22</v>
      </c>
      <c r="P384" s="31">
        <v>69</v>
      </c>
      <c r="Q384" s="31">
        <v>102</v>
      </c>
      <c r="R384" s="31">
        <f>IFERROR(weekly_deaths_location_cause_and_excess_deaths_hospital[[#This Row],[Respiratory deaths]]-weekly_deaths_location_cause_and_excess_deaths_hospital[[#This Row],[Respiratory five year average]],"")</f>
        <v>-33</v>
      </c>
      <c r="S384" s="31">
        <v>39</v>
      </c>
      <c r="T384" s="31">
        <v>162</v>
      </c>
      <c r="U384" s="81">
        <v>162</v>
      </c>
      <c r="V384" s="31">
        <f>IFERROR(weekly_deaths_location_cause_and_excess_deaths_hospital[[#This Row],[Other causes]]-weekly_deaths_location_cause_and_excess_deaths_hospital[[#This Row],[Other causes five year average]],"")</f>
        <v>0</v>
      </c>
    </row>
    <row r="385" spans="1:22" x14ac:dyDescent="0.3">
      <c r="A385" s="16" t="s">
        <v>66</v>
      </c>
      <c r="B385" s="21">
        <v>6</v>
      </c>
      <c r="C385" s="22">
        <v>44599</v>
      </c>
      <c r="D385" s="86">
        <v>562</v>
      </c>
      <c r="E385" s="81">
        <v>636</v>
      </c>
      <c r="F385" s="81">
        <f>IFERROR(weekly_deaths_location_cause_and_excess_deaths_hospital[[#This Row],[All causes]]-weekly_deaths_location_cause_and_excess_deaths_hospital[[#This Row],[All causes five year average]],"")</f>
        <v>-74</v>
      </c>
      <c r="G385" s="81">
        <v>121</v>
      </c>
      <c r="H385" s="81">
        <v>143</v>
      </c>
      <c r="I385" s="81">
        <f>IFERROR(weekly_deaths_location_cause_and_excess_deaths_hospital[[#This Row],[Cancer deaths]]-weekly_deaths_location_cause_and_excess_deaths_hospital[[#This Row],[Cancer five year average]],"")</f>
        <v>-22</v>
      </c>
      <c r="J385" s="81">
        <v>28</v>
      </c>
      <c r="K385" s="81">
        <v>32</v>
      </c>
      <c r="L385" s="81">
        <f>IFERROR(weekly_deaths_location_cause_and_excess_deaths_hospital[[#This Row],[Dementia / Alzhemier''s deaths]]-weekly_deaths_location_cause_and_excess_deaths_hospital[[#This Row],[Dementia / Alzheimer''s five year average]],"")</f>
        <v>-4</v>
      </c>
      <c r="M385" s="31">
        <v>152</v>
      </c>
      <c r="N385" s="31">
        <v>153</v>
      </c>
      <c r="O385" s="31">
        <f>IFERROR(weekly_deaths_location_cause_and_excess_deaths_hospital[[#This Row],[Circulatory deaths]]-weekly_deaths_location_cause_and_excess_deaths_hospital[[#This Row],[Circulatory five year average]],"")</f>
        <v>-1</v>
      </c>
      <c r="P385" s="31">
        <v>66</v>
      </c>
      <c r="Q385" s="31">
        <v>103</v>
      </c>
      <c r="R385" s="31">
        <f>IFERROR(weekly_deaths_location_cause_and_excess_deaths_hospital[[#This Row],[Respiratory deaths]]-weekly_deaths_location_cause_and_excess_deaths_hospital[[#This Row],[Respiratory five year average]],"")</f>
        <v>-37</v>
      </c>
      <c r="S385" s="31">
        <v>30</v>
      </c>
      <c r="T385" s="31">
        <v>165</v>
      </c>
      <c r="U385" s="81">
        <v>160</v>
      </c>
      <c r="V385" s="31">
        <f>IFERROR(weekly_deaths_location_cause_and_excess_deaths_hospital[[#This Row],[Other causes]]-weekly_deaths_location_cause_and_excess_deaths_hospital[[#This Row],[Other causes five year average]],"")</f>
        <v>5</v>
      </c>
    </row>
    <row r="386" spans="1:22" x14ac:dyDescent="0.3">
      <c r="A386" s="16" t="s">
        <v>66</v>
      </c>
      <c r="B386" s="21">
        <v>7</v>
      </c>
      <c r="C386" s="22">
        <v>44606</v>
      </c>
      <c r="D386" s="86">
        <v>567</v>
      </c>
      <c r="E386" s="81">
        <v>638</v>
      </c>
      <c r="F386" s="81">
        <f>IFERROR(weekly_deaths_location_cause_and_excess_deaths_hospital[[#This Row],[All causes]]-weekly_deaths_location_cause_and_excess_deaths_hospital[[#This Row],[All causes five year average]],"")</f>
        <v>-71</v>
      </c>
      <c r="G386" s="81">
        <v>139</v>
      </c>
      <c r="H386" s="81">
        <v>140</v>
      </c>
      <c r="I386" s="81">
        <f>IFERROR(weekly_deaths_location_cause_and_excess_deaths_hospital[[#This Row],[Cancer deaths]]-weekly_deaths_location_cause_and_excess_deaths_hospital[[#This Row],[Cancer five year average]],"")</f>
        <v>-1</v>
      </c>
      <c r="J386" s="81">
        <v>30</v>
      </c>
      <c r="K386" s="81">
        <v>26</v>
      </c>
      <c r="L386" s="81">
        <f>IFERROR(weekly_deaths_location_cause_and_excess_deaths_hospital[[#This Row],[Dementia / Alzhemier''s deaths]]-weekly_deaths_location_cause_and_excess_deaths_hospital[[#This Row],[Dementia / Alzheimer''s five year average]],"")</f>
        <v>4</v>
      </c>
      <c r="M386" s="31">
        <v>150</v>
      </c>
      <c r="N386" s="31">
        <v>165</v>
      </c>
      <c r="O386" s="31">
        <f>IFERROR(weekly_deaths_location_cause_and_excess_deaths_hospital[[#This Row],[Circulatory deaths]]-weekly_deaths_location_cause_and_excess_deaths_hospital[[#This Row],[Circulatory five year average]],"")</f>
        <v>-15</v>
      </c>
      <c r="P386" s="31">
        <v>65</v>
      </c>
      <c r="Q386" s="31">
        <v>100</v>
      </c>
      <c r="R386" s="31">
        <f>IFERROR(weekly_deaths_location_cause_and_excess_deaths_hospital[[#This Row],[Respiratory deaths]]-weekly_deaths_location_cause_and_excess_deaths_hospital[[#This Row],[Respiratory five year average]],"")</f>
        <v>-35</v>
      </c>
      <c r="S386" s="31">
        <v>31</v>
      </c>
      <c r="T386" s="31">
        <v>152</v>
      </c>
      <c r="U386" s="81">
        <v>166</v>
      </c>
      <c r="V386" s="31">
        <f>IFERROR(weekly_deaths_location_cause_and_excess_deaths_hospital[[#This Row],[Other causes]]-weekly_deaths_location_cause_and_excess_deaths_hospital[[#This Row],[Other causes five year average]],"")</f>
        <v>-14</v>
      </c>
    </row>
    <row r="387" spans="1:22" x14ac:dyDescent="0.3">
      <c r="A387" s="16" t="s">
        <v>66</v>
      </c>
      <c r="B387" s="21">
        <v>8</v>
      </c>
      <c r="C387" s="22">
        <v>44613</v>
      </c>
      <c r="D387" s="86">
        <v>553</v>
      </c>
      <c r="E387" s="81">
        <v>613</v>
      </c>
      <c r="F387" s="81">
        <f>IFERROR(weekly_deaths_location_cause_and_excess_deaths_hospital[[#This Row],[All causes]]-weekly_deaths_location_cause_and_excess_deaths_hospital[[#This Row],[All causes five year average]],"")</f>
        <v>-60</v>
      </c>
      <c r="G387" s="81">
        <v>141</v>
      </c>
      <c r="H387" s="81">
        <v>133</v>
      </c>
      <c r="I387" s="81">
        <f>IFERROR(weekly_deaths_location_cause_and_excess_deaths_hospital[[#This Row],[Cancer deaths]]-weekly_deaths_location_cause_and_excess_deaths_hospital[[#This Row],[Cancer five year average]],"")</f>
        <v>8</v>
      </c>
      <c r="J387" s="81">
        <v>18</v>
      </c>
      <c r="K387" s="81">
        <v>32</v>
      </c>
      <c r="L387" s="81">
        <f>IFERROR(weekly_deaths_location_cause_and_excess_deaths_hospital[[#This Row],[Dementia / Alzhemier''s deaths]]-weekly_deaths_location_cause_and_excess_deaths_hospital[[#This Row],[Dementia / Alzheimer''s five year average]],"")</f>
        <v>-14</v>
      </c>
      <c r="M387" s="31">
        <v>129</v>
      </c>
      <c r="N387" s="31">
        <v>158</v>
      </c>
      <c r="O387" s="31">
        <f>IFERROR(weekly_deaths_location_cause_and_excess_deaths_hospital[[#This Row],[Circulatory deaths]]-weekly_deaths_location_cause_and_excess_deaths_hospital[[#This Row],[Circulatory five year average]],"")</f>
        <v>-29</v>
      </c>
      <c r="P387" s="31">
        <v>77</v>
      </c>
      <c r="Q387" s="31">
        <v>101</v>
      </c>
      <c r="R387" s="31">
        <f>IFERROR(weekly_deaths_location_cause_and_excess_deaths_hospital[[#This Row],[Respiratory deaths]]-weekly_deaths_location_cause_and_excess_deaths_hospital[[#This Row],[Respiratory five year average]],"")</f>
        <v>-24</v>
      </c>
      <c r="S387" s="31">
        <v>25</v>
      </c>
      <c r="T387" s="31">
        <v>163</v>
      </c>
      <c r="U387" s="81">
        <v>157</v>
      </c>
      <c r="V387" s="31">
        <f>IFERROR(weekly_deaths_location_cause_and_excess_deaths_hospital[[#This Row],[Other causes]]-weekly_deaths_location_cause_and_excess_deaths_hospital[[#This Row],[Other causes five year average]],"")</f>
        <v>6</v>
      </c>
    </row>
    <row r="388" spans="1:22" x14ac:dyDescent="0.3">
      <c r="A388" s="16" t="s">
        <v>66</v>
      </c>
      <c r="B388" s="21">
        <v>9</v>
      </c>
      <c r="C388" s="22">
        <v>44620</v>
      </c>
      <c r="D388" s="86">
        <v>537</v>
      </c>
      <c r="E388" s="81">
        <v>559</v>
      </c>
      <c r="F388" s="81">
        <f>IFERROR(weekly_deaths_location_cause_and_excess_deaths_hospital[[#This Row],[All causes]]-weekly_deaths_location_cause_and_excess_deaths_hospital[[#This Row],[All causes five year average]],"")</f>
        <v>-22</v>
      </c>
      <c r="G388" s="81">
        <v>119</v>
      </c>
      <c r="H388" s="81">
        <v>131</v>
      </c>
      <c r="I388" s="81">
        <f>IFERROR(weekly_deaths_location_cause_and_excess_deaths_hospital[[#This Row],[Cancer deaths]]-weekly_deaths_location_cause_and_excess_deaths_hospital[[#This Row],[Cancer five year average]],"")</f>
        <v>-12</v>
      </c>
      <c r="J388" s="81">
        <v>25</v>
      </c>
      <c r="K388" s="81">
        <v>25</v>
      </c>
      <c r="L388" s="81">
        <f>IFERROR(weekly_deaths_location_cause_and_excess_deaths_hospital[[#This Row],[Dementia / Alzhemier''s deaths]]-weekly_deaths_location_cause_and_excess_deaths_hospital[[#This Row],[Dementia / Alzheimer''s five year average]],"")</f>
        <v>0</v>
      </c>
      <c r="M388" s="31">
        <v>140</v>
      </c>
      <c r="N388" s="31">
        <v>151</v>
      </c>
      <c r="O388" s="31">
        <f>IFERROR(weekly_deaths_location_cause_and_excess_deaths_hospital[[#This Row],[Circulatory deaths]]-weekly_deaths_location_cause_and_excess_deaths_hospital[[#This Row],[Circulatory five year average]],"")</f>
        <v>-11</v>
      </c>
      <c r="P388" s="31">
        <v>66</v>
      </c>
      <c r="Q388" s="31">
        <v>96</v>
      </c>
      <c r="R388" s="31">
        <f>IFERROR(weekly_deaths_location_cause_and_excess_deaths_hospital[[#This Row],[Respiratory deaths]]-weekly_deaths_location_cause_and_excess_deaths_hospital[[#This Row],[Respiratory five year average]],"")</f>
        <v>-30</v>
      </c>
      <c r="S388" s="31">
        <v>36</v>
      </c>
      <c r="T388" s="31">
        <v>151</v>
      </c>
      <c r="U388" s="81">
        <v>135</v>
      </c>
      <c r="V388" s="31">
        <f>IFERROR(weekly_deaths_location_cause_and_excess_deaths_hospital[[#This Row],[Other causes]]-weekly_deaths_location_cause_and_excess_deaths_hospital[[#This Row],[Other causes five year average]],"")</f>
        <v>16</v>
      </c>
    </row>
    <row r="389" spans="1:22" x14ac:dyDescent="0.3">
      <c r="A389" s="16" t="s">
        <v>66</v>
      </c>
      <c r="B389" s="21">
        <v>10</v>
      </c>
      <c r="C389" s="22">
        <v>44627</v>
      </c>
      <c r="D389" s="86">
        <v>558</v>
      </c>
      <c r="E389" s="81">
        <v>592</v>
      </c>
      <c r="F389" s="81">
        <f>IFERROR(weekly_deaths_location_cause_and_excess_deaths_hospital[[#This Row],[All causes]]-weekly_deaths_location_cause_and_excess_deaths_hospital[[#This Row],[All causes five year average]],"")</f>
        <v>-34</v>
      </c>
      <c r="G389" s="81">
        <v>127</v>
      </c>
      <c r="H389" s="81">
        <v>147</v>
      </c>
      <c r="I389" s="81">
        <f>IFERROR(weekly_deaths_location_cause_and_excess_deaths_hospital[[#This Row],[Cancer deaths]]-weekly_deaths_location_cause_and_excess_deaths_hospital[[#This Row],[Cancer five year average]],"")</f>
        <v>-20</v>
      </c>
      <c r="J389" s="81">
        <v>26</v>
      </c>
      <c r="K389" s="81">
        <v>31</v>
      </c>
      <c r="L389" s="81">
        <f>IFERROR(weekly_deaths_location_cause_and_excess_deaths_hospital[[#This Row],[Dementia / Alzhemier''s deaths]]-weekly_deaths_location_cause_and_excess_deaths_hospital[[#This Row],[Dementia / Alzheimer''s five year average]],"")</f>
        <v>-5</v>
      </c>
      <c r="M389" s="31">
        <v>141</v>
      </c>
      <c r="N389" s="31">
        <v>156</v>
      </c>
      <c r="O389" s="31">
        <f>IFERROR(weekly_deaths_location_cause_and_excess_deaths_hospital[[#This Row],[Circulatory deaths]]-weekly_deaths_location_cause_and_excess_deaths_hospital[[#This Row],[Circulatory five year average]],"")</f>
        <v>-15</v>
      </c>
      <c r="P389" s="31">
        <v>71</v>
      </c>
      <c r="Q389" s="31">
        <v>91</v>
      </c>
      <c r="R389" s="31">
        <f>IFERROR(weekly_deaths_location_cause_and_excess_deaths_hospital[[#This Row],[Respiratory deaths]]-weekly_deaths_location_cause_and_excess_deaths_hospital[[#This Row],[Respiratory five year average]],"")</f>
        <v>-20</v>
      </c>
      <c r="S389" s="31">
        <v>41</v>
      </c>
      <c r="T389" s="31">
        <v>152</v>
      </c>
      <c r="U389" s="81">
        <v>153</v>
      </c>
      <c r="V389" s="31">
        <f>IFERROR(weekly_deaths_location_cause_and_excess_deaths_hospital[[#This Row],[Other causes]]-weekly_deaths_location_cause_and_excess_deaths_hospital[[#This Row],[Other causes five year average]],"")</f>
        <v>-1</v>
      </c>
    </row>
    <row r="390" spans="1:22" x14ac:dyDescent="0.3">
      <c r="A390" s="16" t="s">
        <v>66</v>
      </c>
      <c r="B390" s="21">
        <v>11</v>
      </c>
      <c r="C390" s="22">
        <v>44634</v>
      </c>
      <c r="D390" s="86">
        <v>565</v>
      </c>
      <c r="E390" s="81">
        <v>561</v>
      </c>
      <c r="F390" s="81">
        <f>IFERROR(weekly_deaths_location_cause_and_excess_deaths_hospital[[#This Row],[All causes]]-weekly_deaths_location_cause_and_excess_deaths_hospital[[#This Row],[All causes five year average]],"")</f>
        <v>4</v>
      </c>
      <c r="G390" s="81">
        <v>124</v>
      </c>
      <c r="H390" s="81">
        <v>140</v>
      </c>
      <c r="I390" s="81">
        <f>IFERROR(weekly_deaths_location_cause_and_excess_deaths_hospital[[#This Row],[Cancer deaths]]-weekly_deaths_location_cause_and_excess_deaths_hospital[[#This Row],[Cancer five year average]],"")</f>
        <v>-16</v>
      </c>
      <c r="J390" s="81">
        <v>21</v>
      </c>
      <c r="K390" s="81">
        <v>26</v>
      </c>
      <c r="L390" s="81">
        <f>IFERROR(weekly_deaths_location_cause_and_excess_deaths_hospital[[#This Row],[Dementia / Alzhemier''s deaths]]-weekly_deaths_location_cause_and_excess_deaths_hospital[[#This Row],[Dementia / Alzheimer''s five year average]],"")</f>
        <v>-5</v>
      </c>
      <c r="M390" s="31">
        <v>149</v>
      </c>
      <c r="N390" s="31">
        <v>147</v>
      </c>
      <c r="O390" s="31">
        <f>IFERROR(weekly_deaths_location_cause_and_excess_deaths_hospital[[#This Row],[Circulatory deaths]]-weekly_deaths_location_cause_and_excess_deaths_hospital[[#This Row],[Circulatory five year average]],"")</f>
        <v>2</v>
      </c>
      <c r="P390" s="31">
        <v>61</v>
      </c>
      <c r="Q390" s="31">
        <v>93</v>
      </c>
      <c r="R390" s="31">
        <f>IFERROR(weekly_deaths_location_cause_and_excess_deaths_hospital[[#This Row],[Respiratory deaths]]-weekly_deaths_location_cause_and_excess_deaths_hospital[[#This Row],[Respiratory five year average]],"")</f>
        <v>-32</v>
      </c>
      <c r="S390" s="31">
        <v>46</v>
      </c>
      <c r="T390" s="31">
        <v>164</v>
      </c>
      <c r="U390" s="81">
        <v>146</v>
      </c>
      <c r="V390" s="31">
        <f>IFERROR(weekly_deaths_location_cause_and_excess_deaths_hospital[[#This Row],[Other causes]]-weekly_deaths_location_cause_and_excess_deaths_hospital[[#This Row],[Other causes five year average]],"")</f>
        <v>18</v>
      </c>
    </row>
    <row r="391" spans="1:22" x14ac:dyDescent="0.3">
      <c r="A391" s="16" t="s">
        <v>66</v>
      </c>
      <c r="B391" s="21">
        <v>12</v>
      </c>
      <c r="C391" s="22">
        <v>44641</v>
      </c>
      <c r="D391" s="86">
        <v>554</v>
      </c>
      <c r="E391" s="81">
        <v>536</v>
      </c>
      <c r="F391" s="81">
        <f>IFERROR(weekly_deaths_location_cause_and_excess_deaths_hospital[[#This Row],[All causes]]-weekly_deaths_location_cause_and_excess_deaths_hospital[[#This Row],[All causes five year average]],"")</f>
        <v>18</v>
      </c>
      <c r="G391" s="81">
        <v>137</v>
      </c>
      <c r="H391" s="81">
        <v>136</v>
      </c>
      <c r="I391" s="81">
        <f>IFERROR(weekly_deaths_location_cause_and_excess_deaths_hospital[[#This Row],[Cancer deaths]]-weekly_deaths_location_cause_and_excess_deaths_hospital[[#This Row],[Cancer five year average]],"")</f>
        <v>1</v>
      </c>
      <c r="J391" s="81">
        <v>25</v>
      </c>
      <c r="K391" s="81">
        <v>20</v>
      </c>
      <c r="L391" s="81">
        <f>IFERROR(weekly_deaths_location_cause_and_excess_deaths_hospital[[#This Row],[Dementia / Alzhemier''s deaths]]-weekly_deaths_location_cause_and_excess_deaths_hospital[[#This Row],[Dementia / Alzheimer''s five year average]],"")</f>
        <v>5</v>
      </c>
      <c r="M391" s="31">
        <v>140</v>
      </c>
      <c r="N391" s="31">
        <v>149</v>
      </c>
      <c r="O391" s="31">
        <f>IFERROR(weekly_deaths_location_cause_and_excess_deaths_hospital[[#This Row],[Circulatory deaths]]-weekly_deaths_location_cause_and_excess_deaths_hospital[[#This Row],[Circulatory five year average]],"")</f>
        <v>-9</v>
      </c>
      <c r="P391" s="31">
        <v>57</v>
      </c>
      <c r="Q391" s="31">
        <v>90</v>
      </c>
      <c r="R391" s="31">
        <f>IFERROR(weekly_deaths_location_cause_and_excess_deaths_hospital[[#This Row],[Respiratory deaths]]-weekly_deaths_location_cause_and_excess_deaths_hospital[[#This Row],[Respiratory five year average]],"")</f>
        <v>-33</v>
      </c>
      <c r="S391" s="31">
        <v>59</v>
      </c>
      <c r="T391" s="31">
        <v>136</v>
      </c>
      <c r="U391" s="81">
        <v>134</v>
      </c>
      <c r="V391" s="31">
        <f>IFERROR(weekly_deaths_location_cause_and_excess_deaths_hospital[[#This Row],[Other causes]]-weekly_deaths_location_cause_and_excess_deaths_hospital[[#This Row],[Other causes five year average]],"")</f>
        <v>2</v>
      </c>
    </row>
    <row r="392" spans="1:22" x14ac:dyDescent="0.3">
      <c r="A392" s="16" t="s">
        <v>66</v>
      </c>
      <c r="B392" s="21">
        <v>13</v>
      </c>
      <c r="C392" s="22">
        <v>44648</v>
      </c>
      <c r="D392" s="86">
        <v>599</v>
      </c>
      <c r="E392" s="81">
        <v>514</v>
      </c>
      <c r="F392" s="81">
        <f>IFERROR(weekly_deaths_location_cause_and_excess_deaths_hospital[[#This Row],[All causes]]-weekly_deaths_location_cause_and_excess_deaths_hospital[[#This Row],[All causes five year average]],"")</f>
        <v>85</v>
      </c>
      <c r="G392" s="81">
        <v>125</v>
      </c>
      <c r="H392" s="81">
        <v>134</v>
      </c>
      <c r="I392" s="81">
        <f>IFERROR(weekly_deaths_location_cause_and_excess_deaths_hospital[[#This Row],[Cancer deaths]]-weekly_deaths_location_cause_and_excess_deaths_hospital[[#This Row],[Cancer five year average]],"")</f>
        <v>-9</v>
      </c>
      <c r="J392" s="81">
        <v>23</v>
      </c>
      <c r="K392" s="81">
        <v>22</v>
      </c>
      <c r="L392" s="81">
        <f>IFERROR(weekly_deaths_location_cause_and_excess_deaths_hospital[[#This Row],[Dementia / Alzhemier''s deaths]]-weekly_deaths_location_cause_and_excess_deaths_hospital[[#This Row],[Dementia / Alzheimer''s five year average]],"")</f>
        <v>1</v>
      </c>
      <c r="M392" s="31">
        <v>152</v>
      </c>
      <c r="N392" s="31">
        <v>145</v>
      </c>
      <c r="O392" s="31">
        <f>IFERROR(weekly_deaths_location_cause_and_excess_deaths_hospital[[#This Row],[Circulatory deaths]]-weekly_deaths_location_cause_and_excess_deaths_hospital[[#This Row],[Circulatory five year average]],"")</f>
        <v>7</v>
      </c>
      <c r="P392" s="31">
        <v>68</v>
      </c>
      <c r="Q392" s="31">
        <v>77</v>
      </c>
      <c r="R392" s="31">
        <f>IFERROR(weekly_deaths_location_cause_and_excess_deaths_hospital[[#This Row],[Respiratory deaths]]-weekly_deaths_location_cause_and_excess_deaths_hospital[[#This Row],[Respiratory five year average]],"")</f>
        <v>-9</v>
      </c>
      <c r="S392" s="31">
        <v>59</v>
      </c>
      <c r="T392" s="31">
        <v>172</v>
      </c>
      <c r="U392" s="81">
        <v>131</v>
      </c>
      <c r="V392" s="31">
        <f>IFERROR(weekly_deaths_location_cause_and_excess_deaths_hospital[[#This Row],[Other causes]]-weekly_deaths_location_cause_and_excess_deaths_hospital[[#This Row],[Other causes five year average]],"")</f>
        <v>41</v>
      </c>
    </row>
    <row r="393" spans="1:22" x14ac:dyDescent="0.3">
      <c r="A393" s="16" t="s">
        <v>66</v>
      </c>
      <c r="B393" s="21">
        <v>14</v>
      </c>
      <c r="C393" s="22">
        <v>44655</v>
      </c>
      <c r="D393" s="86">
        <v>558</v>
      </c>
      <c r="E393" s="81">
        <v>543</v>
      </c>
      <c r="F393" s="81">
        <f>IFERROR(weekly_deaths_location_cause_and_excess_deaths_hospital[[#This Row],[All causes]]-weekly_deaths_location_cause_and_excess_deaths_hospital[[#This Row],[All causes five year average]],"")</f>
        <v>15</v>
      </c>
      <c r="G393" s="81">
        <v>124</v>
      </c>
      <c r="H393" s="81">
        <v>134</v>
      </c>
      <c r="I393" s="81">
        <f>IFERROR(weekly_deaths_location_cause_and_excess_deaths_hospital[[#This Row],[Cancer deaths]]-weekly_deaths_location_cause_and_excess_deaths_hospital[[#This Row],[Cancer five year average]],"")</f>
        <v>-10</v>
      </c>
      <c r="J393" s="81">
        <v>37</v>
      </c>
      <c r="K393" s="81">
        <v>24</v>
      </c>
      <c r="L393" s="81">
        <f>IFERROR(weekly_deaths_location_cause_and_excess_deaths_hospital[[#This Row],[Dementia / Alzhemier''s deaths]]-weekly_deaths_location_cause_and_excess_deaths_hospital[[#This Row],[Dementia / Alzheimer''s five year average]],"")</f>
        <v>13</v>
      </c>
      <c r="M393" s="31">
        <v>133</v>
      </c>
      <c r="N393" s="31">
        <v>150</v>
      </c>
      <c r="O393" s="31">
        <f>IFERROR(weekly_deaths_location_cause_and_excess_deaths_hospital[[#This Row],[Circulatory deaths]]-weekly_deaths_location_cause_and_excess_deaths_hospital[[#This Row],[Circulatory five year average]],"")</f>
        <v>-17</v>
      </c>
      <c r="P393" s="31">
        <v>70</v>
      </c>
      <c r="Q393" s="31">
        <v>85</v>
      </c>
      <c r="R393" s="31">
        <f>IFERROR(weekly_deaths_location_cause_and_excess_deaths_hospital[[#This Row],[Respiratory deaths]]-weekly_deaths_location_cause_and_excess_deaths_hospital[[#This Row],[Respiratory five year average]],"")</f>
        <v>-15</v>
      </c>
      <c r="S393" s="31">
        <v>43</v>
      </c>
      <c r="T393" s="31">
        <v>151</v>
      </c>
      <c r="U393" s="81">
        <v>146</v>
      </c>
      <c r="V393" s="31">
        <f>IFERROR(weekly_deaths_location_cause_and_excess_deaths_hospital[[#This Row],[Other causes]]-weekly_deaths_location_cause_and_excess_deaths_hospital[[#This Row],[Other causes five year average]],"")</f>
        <v>5</v>
      </c>
    </row>
    <row r="394" spans="1:22" x14ac:dyDescent="0.3">
      <c r="A394" s="16" t="s">
        <v>66</v>
      </c>
      <c r="B394" s="21">
        <v>15</v>
      </c>
      <c r="C394" s="22">
        <v>44662</v>
      </c>
      <c r="D394" s="86">
        <v>502</v>
      </c>
      <c r="E394" s="81">
        <v>523</v>
      </c>
      <c r="F394" s="81">
        <f>IFERROR(weekly_deaths_location_cause_and_excess_deaths_hospital[[#This Row],[All causes]]-weekly_deaths_location_cause_and_excess_deaths_hospital[[#This Row],[All causes five year average]],"")</f>
        <v>-21</v>
      </c>
      <c r="G394" s="81">
        <v>124</v>
      </c>
      <c r="H394" s="81">
        <v>138</v>
      </c>
      <c r="I394" s="81">
        <f>IFERROR(weekly_deaths_location_cause_and_excess_deaths_hospital[[#This Row],[Cancer deaths]]-weekly_deaths_location_cause_and_excess_deaths_hospital[[#This Row],[Cancer five year average]],"")</f>
        <v>-14</v>
      </c>
      <c r="J394" s="81">
        <v>20</v>
      </c>
      <c r="K394" s="81">
        <v>25</v>
      </c>
      <c r="L394" s="81">
        <f>IFERROR(weekly_deaths_location_cause_and_excess_deaths_hospital[[#This Row],[Dementia / Alzhemier''s deaths]]-weekly_deaths_location_cause_and_excess_deaths_hospital[[#This Row],[Dementia / Alzheimer''s five year average]],"")</f>
        <v>-5</v>
      </c>
      <c r="M394" s="31">
        <v>121</v>
      </c>
      <c r="N394" s="31">
        <v>145</v>
      </c>
      <c r="O394" s="31">
        <f>IFERROR(weekly_deaths_location_cause_and_excess_deaths_hospital[[#This Row],[Circulatory deaths]]-weekly_deaths_location_cause_and_excess_deaths_hospital[[#This Row],[Circulatory five year average]],"")</f>
        <v>-24</v>
      </c>
      <c r="P394" s="31">
        <v>60</v>
      </c>
      <c r="Q394" s="31">
        <v>76</v>
      </c>
      <c r="R394" s="31">
        <f>IFERROR(weekly_deaths_location_cause_and_excess_deaths_hospital[[#This Row],[Respiratory deaths]]-weekly_deaths_location_cause_and_excess_deaths_hospital[[#This Row],[Respiratory five year average]],"")</f>
        <v>-16</v>
      </c>
      <c r="S394" s="31">
        <v>47</v>
      </c>
      <c r="T394" s="31">
        <v>130</v>
      </c>
      <c r="U394" s="81">
        <v>137</v>
      </c>
      <c r="V394" s="31">
        <f>IFERROR(weekly_deaths_location_cause_and_excess_deaths_hospital[[#This Row],[Other causes]]-weekly_deaths_location_cause_and_excess_deaths_hospital[[#This Row],[Other causes five year average]],"")</f>
        <v>-7</v>
      </c>
    </row>
    <row r="395" spans="1:22" x14ac:dyDescent="0.3">
      <c r="A395" s="16" t="s">
        <v>66</v>
      </c>
      <c r="B395" s="21">
        <v>16</v>
      </c>
      <c r="C395" s="22">
        <v>44669</v>
      </c>
      <c r="D395" s="86">
        <v>626</v>
      </c>
      <c r="E395" s="81">
        <v>514</v>
      </c>
      <c r="F395" s="81">
        <f>IFERROR(weekly_deaths_location_cause_and_excess_deaths_hospital[[#This Row],[All causes]]-weekly_deaths_location_cause_and_excess_deaths_hospital[[#This Row],[All causes five year average]],"")</f>
        <v>112</v>
      </c>
      <c r="G395" s="81">
        <v>139</v>
      </c>
      <c r="H395" s="81">
        <v>134</v>
      </c>
      <c r="I395" s="81">
        <f>IFERROR(weekly_deaths_location_cause_and_excess_deaths_hospital[[#This Row],[Cancer deaths]]-weekly_deaths_location_cause_and_excess_deaths_hospital[[#This Row],[Cancer five year average]],"")</f>
        <v>5</v>
      </c>
      <c r="J395" s="81">
        <v>22</v>
      </c>
      <c r="K395" s="81">
        <v>24</v>
      </c>
      <c r="L395" s="81">
        <f>IFERROR(weekly_deaths_location_cause_and_excess_deaths_hospital[[#This Row],[Dementia / Alzhemier''s deaths]]-weekly_deaths_location_cause_and_excess_deaths_hospital[[#This Row],[Dementia / Alzheimer''s five year average]],"")</f>
        <v>-2</v>
      </c>
      <c r="M395" s="31">
        <v>162</v>
      </c>
      <c r="N395" s="31">
        <v>144</v>
      </c>
      <c r="O395" s="31">
        <f>IFERROR(weekly_deaths_location_cause_and_excess_deaths_hospital[[#This Row],[Circulatory deaths]]-weekly_deaths_location_cause_and_excess_deaths_hospital[[#This Row],[Circulatory five year average]],"")</f>
        <v>18</v>
      </c>
      <c r="P395" s="31">
        <v>90</v>
      </c>
      <c r="Q395" s="31">
        <v>76</v>
      </c>
      <c r="R395" s="31">
        <f>IFERROR(weekly_deaths_location_cause_and_excess_deaths_hospital[[#This Row],[Respiratory deaths]]-weekly_deaths_location_cause_and_excess_deaths_hospital[[#This Row],[Respiratory five year average]],"")</f>
        <v>14</v>
      </c>
      <c r="S395" s="31">
        <v>42</v>
      </c>
      <c r="T395" s="31">
        <v>171</v>
      </c>
      <c r="U395" s="81">
        <v>135</v>
      </c>
      <c r="V395" s="31">
        <f>IFERROR(weekly_deaths_location_cause_and_excess_deaths_hospital[[#This Row],[Other causes]]-weekly_deaths_location_cause_and_excess_deaths_hospital[[#This Row],[Other causes five year average]],"")</f>
        <v>36</v>
      </c>
    </row>
    <row r="396" spans="1:22" x14ac:dyDescent="0.3">
      <c r="A396" s="16" t="s">
        <v>66</v>
      </c>
      <c r="B396" s="21">
        <v>17</v>
      </c>
      <c r="C396" s="22">
        <v>44676</v>
      </c>
      <c r="D396" s="86">
        <v>616</v>
      </c>
      <c r="E396" s="81">
        <v>515</v>
      </c>
      <c r="F396" s="81">
        <f>IFERROR(weekly_deaths_location_cause_and_excess_deaths_hospital[[#This Row],[All causes]]-weekly_deaths_location_cause_and_excess_deaths_hospital[[#This Row],[All causes five year average]],"")</f>
        <v>101</v>
      </c>
      <c r="G396" s="81">
        <v>154</v>
      </c>
      <c r="H396" s="81">
        <v>135</v>
      </c>
      <c r="I396" s="81">
        <f>IFERROR(weekly_deaths_location_cause_and_excess_deaths_hospital[[#This Row],[Cancer deaths]]-weekly_deaths_location_cause_and_excess_deaths_hospital[[#This Row],[Cancer five year average]],"")</f>
        <v>19</v>
      </c>
      <c r="J396" s="81">
        <v>39</v>
      </c>
      <c r="K396" s="81">
        <v>22</v>
      </c>
      <c r="L396" s="81">
        <f>IFERROR(weekly_deaths_location_cause_and_excess_deaths_hospital[[#This Row],[Dementia / Alzhemier''s deaths]]-weekly_deaths_location_cause_and_excess_deaths_hospital[[#This Row],[Dementia / Alzheimer''s five year average]],"")</f>
        <v>17</v>
      </c>
      <c r="M396" s="31">
        <v>132</v>
      </c>
      <c r="N396" s="31">
        <v>141</v>
      </c>
      <c r="O396" s="31">
        <f>IFERROR(weekly_deaths_location_cause_and_excess_deaths_hospital[[#This Row],[Circulatory deaths]]-weekly_deaths_location_cause_and_excess_deaths_hospital[[#This Row],[Circulatory five year average]],"")</f>
        <v>-9</v>
      </c>
      <c r="P396" s="31">
        <v>75</v>
      </c>
      <c r="Q396" s="31">
        <v>74</v>
      </c>
      <c r="R396" s="31">
        <f>IFERROR(weekly_deaths_location_cause_and_excess_deaths_hospital[[#This Row],[Respiratory deaths]]-weekly_deaths_location_cause_and_excess_deaths_hospital[[#This Row],[Respiratory five year average]],"")</f>
        <v>1</v>
      </c>
      <c r="S396" s="31">
        <v>35</v>
      </c>
      <c r="T396" s="31">
        <v>181</v>
      </c>
      <c r="U396" s="81">
        <v>142</v>
      </c>
      <c r="V396" s="31">
        <f>IFERROR(weekly_deaths_location_cause_and_excess_deaths_hospital[[#This Row],[Other causes]]-weekly_deaths_location_cause_and_excess_deaths_hospital[[#This Row],[Other causes five year average]],"")</f>
        <v>39</v>
      </c>
    </row>
    <row r="397" spans="1:22" x14ac:dyDescent="0.3">
      <c r="A397" s="16" t="s">
        <v>66</v>
      </c>
      <c r="B397" s="21">
        <v>18</v>
      </c>
      <c r="C397" s="22">
        <v>44683</v>
      </c>
      <c r="D397" s="86">
        <v>530</v>
      </c>
      <c r="E397" s="81">
        <v>502</v>
      </c>
      <c r="F397" s="81">
        <f>IFERROR(weekly_deaths_location_cause_and_excess_deaths_hospital[[#This Row],[All causes]]-weekly_deaths_location_cause_and_excess_deaths_hospital[[#This Row],[All causes five year average]],"")</f>
        <v>28</v>
      </c>
      <c r="G397" s="81">
        <v>123</v>
      </c>
      <c r="H397" s="81">
        <v>139</v>
      </c>
      <c r="I397" s="81">
        <f>IFERROR(weekly_deaths_location_cause_and_excess_deaths_hospital[[#This Row],[Cancer deaths]]-weekly_deaths_location_cause_and_excess_deaths_hospital[[#This Row],[Cancer five year average]],"")</f>
        <v>-16</v>
      </c>
      <c r="J397" s="81">
        <v>14</v>
      </c>
      <c r="K397" s="81">
        <v>24</v>
      </c>
      <c r="L397" s="81">
        <f>IFERROR(weekly_deaths_location_cause_and_excess_deaths_hospital[[#This Row],[Dementia / Alzhemier''s deaths]]-weekly_deaths_location_cause_and_excess_deaths_hospital[[#This Row],[Dementia / Alzheimer''s five year average]],"")</f>
        <v>-10</v>
      </c>
      <c r="M397" s="31">
        <v>140</v>
      </c>
      <c r="N397" s="31">
        <v>135</v>
      </c>
      <c r="O397" s="31">
        <f>IFERROR(weekly_deaths_location_cause_and_excess_deaths_hospital[[#This Row],[Circulatory deaths]]-weekly_deaths_location_cause_and_excess_deaths_hospital[[#This Row],[Circulatory five year average]],"")</f>
        <v>5</v>
      </c>
      <c r="P397" s="31">
        <v>83</v>
      </c>
      <c r="Q397" s="31">
        <v>67</v>
      </c>
      <c r="R397" s="31">
        <f>IFERROR(weekly_deaths_location_cause_and_excess_deaths_hospital[[#This Row],[Respiratory deaths]]-weekly_deaths_location_cause_and_excess_deaths_hospital[[#This Row],[Respiratory five year average]],"")</f>
        <v>16</v>
      </c>
      <c r="S397" s="31">
        <v>27</v>
      </c>
      <c r="T397" s="31">
        <v>143</v>
      </c>
      <c r="U397" s="81">
        <v>137</v>
      </c>
      <c r="V397" s="31">
        <f>IFERROR(weekly_deaths_location_cause_and_excess_deaths_hospital[[#This Row],[Other causes]]-weekly_deaths_location_cause_and_excess_deaths_hospital[[#This Row],[Other causes five year average]],"")</f>
        <v>6</v>
      </c>
    </row>
    <row r="398" spans="1:22" x14ac:dyDescent="0.3">
      <c r="A398" s="16" t="s">
        <v>66</v>
      </c>
      <c r="B398" s="21">
        <v>19</v>
      </c>
      <c r="C398" s="22">
        <v>44690</v>
      </c>
      <c r="D398" s="86">
        <v>572</v>
      </c>
      <c r="E398" s="81">
        <v>500</v>
      </c>
      <c r="F398" s="81">
        <f>IFERROR(weekly_deaths_location_cause_and_excess_deaths_hospital[[#This Row],[All causes]]-weekly_deaths_location_cause_and_excess_deaths_hospital[[#This Row],[All causes five year average]],"")</f>
        <v>72</v>
      </c>
      <c r="G398" s="81">
        <v>145</v>
      </c>
      <c r="H398" s="81">
        <v>134</v>
      </c>
      <c r="I398" s="81">
        <f>IFERROR(weekly_deaths_location_cause_and_excess_deaths_hospital[[#This Row],[Cancer deaths]]-weekly_deaths_location_cause_and_excess_deaths_hospital[[#This Row],[Cancer five year average]],"")</f>
        <v>11</v>
      </c>
      <c r="J398" s="81">
        <v>22</v>
      </c>
      <c r="K398" s="81">
        <v>22</v>
      </c>
      <c r="L398" s="81">
        <f>IFERROR(weekly_deaths_location_cause_and_excess_deaths_hospital[[#This Row],[Dementia / Alzhemier''s deaths]]-weekly_deaths_location_cause_and_excess_deaths_hospital[[#This Row],[Dementia / Alzheimer''s five year average]],"")</f>
        <v>0</v>
      </c>
      <c r="M398" s="31">
        <v>143</v>
      </c>
      <c r="N398" s="31">
        <v>142</v>
      </c>
      <c r="O398" s="31">
        <f>IFERROR(weekly_deaths_location_cause_and_excess_deaths_hospital[[#This Row],[Circulatory deaths]]-weekly_deaths_location_cause_and_excess_deaths_hospital[[#This Row],[Circulatory five year average]],"")</f>
        <v>1</v>
      </c>
      <c r="P398" s="31">
        <v>56</v>
      </c>
      <c r="Q398" s="31">
        <v>71</v>
      </c>
      <c r="R398" s="31">
        <f>IFERROR(weekly_deaths_location_cause_and_excess_deaths_hospital[[#This Row],[Respiratory deaths]]-weekly_deaths_location_cause_and_excess_deaths_hospital[[#This Row],[Respiratory five year average]],"")</f>
        <v>-15</v>
      </c>
      <c r="S398" s="31">
        <v>20</v>
      </c>
      <c r="T398" s="31">
        <v>186</v>
      </c>
      <c r="U398" s="81">
        <v>130</v>
      </c>
      <c r="V398" s="31">
        <f>IFERROR(weekly_deaths_location_cause_and_excess_deaths_hospital[[#This Row],[Other causes]]-weekly_deaths_location_cause_and_excess_deaths_hospital[[#This Row],[Other causes five year average]],"")</f>
        <v>56</v>
      </c>
    </row>
    <row r="399" spans="1:22" x14ac:dyDescent="0.3">
      <c r="A399" s="16" t="s">
        <v>66</v>
      </c>
      <c r="B399" s="21">
        <v>20</v>
      </c>
      <c r="C399" s="22">
        <v>44697</v>
      </c>
      <c r="D399" s="86">
        <v>573</v>
      </c>
      <c r="E399" s="81">
        <v>511</v>
      </c>
      <c r="F399" s="81">
        <f>IFERROR(weekly_deaths_location_cause_and_excess_deaths_hospital[[#This Row],[All causes]]-weekly_deaths_location_cause_and_excess_deaths_hospital[[#This Row],[All causes five year average]],"")</f>
        <v>62</v>
      </c>
      <c r="G399" s="81">
        <v>143</v>
      </c>
      <c r="H399" s="81">
        <v>141</v>
      </c>
      <c r="I399" s="81">
        <f>IFERROR(weekly_deaths_location_cause_and_excess_deaths_hospital[[#This Row],[Cancer deaths]]-weekly_deaths_location_cause_and_excess_deaths_hospital[[#This Row],[Cancer five year average]],"")</f>
        <v>2</v>
      </c>
      <c r="J399" s="81">
        <v>19</v>
      </c>
      <c r="K399" s="81">
        <v>20</v>
      </c>
      <c r="L399" s="81">
        <f>IFERROR(weekly_deaths_location_cause_and_excess_deaths_hospital[[#This Row],[Dementia / Alzhemier''s deaths]]-weekly_deaths_location_cause_and_excess_deaths_hospital[[#This Row],[Dementia / Alzheimer''s five year average]],"")</f>
        <v>-1</v>
      </c>
      <c r="M399" s="31">
        <v>153</v>
      </c>
      <c r="N399" s="31">
        <v>134</v>
      </c>
      <c r="O399" s="31">
        <f>IFERROR(weekly_deaths_location_cause_and_excess_deaths_hospital[[#This Row],[Circulatory deaths]]-weekly_deaths_location_cause_and_excess_deaths_hospital[[#This Row],[Circulatory five year average]],"")</f>
        <v>19</v>
      </c>
      <c r="P399" s="31">
        <v>67</v>
      </c>
      <c r="Q399" s="31">
        <v>74</v>
      </c>
      <c r="R399" s="31">
        <f>IFERROR(weekly_deaths_location_cause_and_excess_deaths_hospital[[#This Row],[Respiratory deaths]]-weekly_deaths_location_cause_and_excess_deaths_hospital[[#This Row],[Respiratory five year average]],"")</f>
        <v>-7</v>
      </c>
      <c r="S399" s="31">
        <v>21</v>
      </c>
      <c r="T399" s="31">
        <v>170</v>
      </c>
      <c r="U399" s="81">
        <v>141</v>
      </c>
      <c r="V399" s="31">
        <f>IFERROR(weekly_deaths_location_cause_and_excess_deaths_hospital[[#This Row],[Other causes]]-weekly_deaths_location_cause_and_excess_deaths_hospital[[#This Row],[Other causes five year average]],"")</f>
        <v>29</v>
      </c>
    </row>
    <row r="400" spans="1:22" x14ac:dyDescent="0.3">
      <c r="A400" s="16" t="s">
        <v>66</v>
      </c>
      <c r="B400" s="21">
        <v>21</v>
      </c>
      <c r="C400" s="22">
        <v>44704</v>
      </c>
      <c r="D400" s="86">
        <v>513</v>
      </c>
      <c r="E400" s="81">
        <v>505</v>
      </c>
      <c r="F400" s="81">
        <f>IFERROR(weekly_deaths_location_cause_and_excess_deaths_hospital[[#This Row],[All causes]]-weekly_deaths_location_cause_and_excess_deaths_hospital[[#This Row],[All causes five year average]],"")</f>
        <v>8</v>
      </c>
      <c r="G400" s="81">
        <v>127</v>
      </c>
      <c r="H400" s="81">
        <v>133</v>
      </c>
      <c r="I400" s="81">
        <f>IFERROR(weekly_deaths_location_cause_and_excess_deaths_hospital[[#This Row],[Cancer deaths]]-weekly_deaths_location_cause_and_excess_deaths_hospital[[#This Row],[Cancer five year average]],"")</f>
        <v>-6</v>
      </c>
      <c r="J400" s="81">
        <v>16</v>
      </c>
      <c r="K400" s="81">
        <v>22</v>
      </c>
      <c r="L400" s="81">
        <f>IFERROR(weekly_deaths_location_cause_and_excess_deaths_hospital[[#This Row],[Dementia / Alzhemier''s deaths]]-weekly_deaths_location_cause_and_excess_deaths_hospital[[#This Row],[Dementia / Alzheimer''s five year average]],"")</f>
        <v>-6</v>
      </c>
      <c r="M400" s="31">
        <v>153</v>
      </c>
      <c r="N400" s="31">
        <v>143</v>
      </c>
      <c r="O400" s="31">
        <f>IFERROR(weekly_deaths_location_cause_and_excess_deaths_hospital[[#This Row],[Circulatory deaths]]-weekly_deaths_location_cause_and_excess_deaths_hospital[[#This Row],[Circulatory five year average]],"")</f>
        <v>10</v>
      </c>
      <c r="P400" s="31">
        <v>54</v>
      </c>
      <c r="Q400" s="31">
        <v>72</v>
      </c>
      <c r="R400" s="31">
        <f>IFERROR(weekly_deaths_location_cause_and_excess_deaths_hospital[[#This Row],[Respiratory deaths]]-weekly_deaths_location_cause_and_excess_deaths_hospital[[#This Row],[Respiratory five year average]],"")</f>
        <v>-18</v>
      </c>
      <c r="S400" s="31">
        <v>16</v>
      </c>
      <c r="T400" s="31">
        <v>147</v>
      </c>
      <c r="U400" s="81">
        <v>133</v>
      </c>
      <c r="V400" s="31">
        <f>IFERROR(weekly_deaths_location_cause_and_excess_deaths_hospital[[#This Row],[Other causes]]-weekly_deaths_location_cause_and_excess_deaths_hospital[[#This Row],[Other causes five year average]],"")</f>
        <v>14</v>
      </c>
    </row>
    <row r="401" spans="1:22" x14ac:dyDescent="0.3">
      <c r="A401" s="16" t="s">
        <v>66</v>
      </c>
      <c r="B401" s="21">
        <v>22</v>
      </c>
      <c r="C401" s="22">
        <v>44711</v>
      </c>
      <c r="D401" s="86">
        <v>416</v>
      </c>
      <c r="E401" s="81">
        <v>482</v>
      </c>
      <c r="F401" s="81">
        <f>IFERROR(weekly_deaths_location_cause_and_excess_deaths_hospital[[#This Row],[All causes]]-weekly_deaths_location_cause_and_excess_deaths_hospital[[#This Row],[All causes five year average]],"")</f>
        <v>-66</v>
      </c>
      <c r="G401" s="81">
        <v>94</v>
      </c>
      <c r="H401" s="81">
        <v>125</v>
      </c>
      <c r="I401" s="81">
        <f>IFERROR(weekly_deaths_location_cause_and_excess_deaths_hospital[[#This Row],[Cancer deaths]]-weekly_deaths_location_cause_and_excess_deaths_hospital[[#This Row],[Cancer five year average]],"")</f>
        <v>-31</v>
      </c>
      <c r="J401" s="81">
        <v>23</v>
      </c>
      <c r="K401" s="81">
        <v>24</v>
      </c>
      <c r="L401" s="81">
        <f>IFERROR(weekly_deaths_location_cause_and_excess_deaths_hospital[[#This Row],[Dementia / Alzhemier''s deaths]]-weekly_deaths_location_cause_and_excess_deaths_hospital[[#This Row],[Dementia / Alzheimer''s five year average]],"")</f>
        <v>-1</v>
      </c>
      <c r="M401" s="31">
        <v>124</v>
      </c>
      <c r="N401" s="31">
        <v>138</v>
      </c>
      <c r="O401" s="31">
        <f>IFERROR(weekly_deaths_location_cause_and_excess_deaths_hospital[[#This Row],[Circulatory deaths]]-weekly_deaths_location_cause_and_excess_deaths_hospital[[#This Row],[Circulatory five year average]],"")</f>
        <v>-14</v>
      </c>
      <c r="P401" s="31">
        <v>40</v>
      </c>
      <c r="Q401" s="31">
        <v>66</v>
      </c>
      <c r="R401" s="31">
        <f>IFERROR(weekly_deaths_location_cause_and_excess_deaths_hospital[[#This Row],[Respiratory deaths]]-weekly_deaths_location_cause_and_excess_deaths_hospital[[#This Row],[Respiratory five year average]],"")</f>
        <v>-26</v>
      </c>
      <c r="S401" s="31">
        <v>12</v>
      </c>
      <c r="T401" s="31">
        <v>123</v>
      </c>
      <c r="U401" s="81">
        <v>127</v>
      </c>
      <c r="V401" s="31">
        <f>IFERROR(weekly_deaths_location_cause_and_excess_deaths_hospital[[#This Row],[Other causes]]-weekly_deaths_location_cause_and_excess_deaths_hospital[[#This Row],[Other causes five year average]],"")</f>
        <v>-4</v>
      </c>
    </row>
    <row r="402" spans="1:22" x14ac:dyDescent="0.3">
      <c r="A402" s="16" t="s">
        <v>66</v>
      </c>
      <c r="B402" s="21">
        <v>23</v>
      </c>
      <c r="C402" s="22">
        <v>44718</v>
      </c>
      <c r="D402" s="86">
        <v>599</v>
      </c>
      <c r="E402" s="81">
        <v>498</v>
      </c>
      <c r="F402" s="81">
        <f>IFERROR(weekly_deaths_location_cause_and_excess_deaths_hospital[[#This Row],[All causes]]-weekly_deaths_location_cause_and_excess_deaths_hospital[[#This Row],[All causes five year average]],"")</f>
        <v>101</v>
      </c>
      <c r="G402" s="81">
        <v>146</v>
      </c>
      <c r="H402" s="81">
        <v>134</v>
      </c>
      <c r="I402" s="81">
        <f>IFERROR(weekly_deaths_location_cause_and_excess_deaths_hospital[[#This Row],[Cancer deaths]]-weekly_deaths_location_cause_and_excess_deaths_hospital[[#This Row],[Cancer five year average]],"")</f>
        <v>12</v>
      </c>
      <c r="J402" s="81">
        <v>33</v>
      </c>
      <c r="K402" s="81">
        <v>20</v>
      </c>
      <c r="L402" s="81">
        <f>IFERROR(weekly_deaths_location_cause_and_excess_deaths_hospital[[#This Row],[Dementia / Alzhemier''s deaths]]-weekly_deaths_location_cause_and_excess_deaths_hospital[[#This Row],[Dementia / Alzheimer''s five year average]],"")</f>
        <v>13</v>
      </c>
      <c r="M402" s="31">
        <v>160</v>
      </c>
      <c r="N402" s="31">
        <v>137</v>
      </c>
      <c r="O402" s="31">
        <f>IFERROR(weekly_deaths_location_cause_and_excess_deaths_hospital[[#This Row],[Circulatory deaths]]-weekly_deaths_location_cause_and_excess_deaths_hospital[[#This Row],[Circulatory five year average]],"")</f>
        <v>23</v>
      </c>
      <c r="P402" s="31">
        <v>64</v>
      </c>
      <c r="Q402" s="31">
        <v>69</v>
      </c>
      <c r="R402" s="31">
        <f>IFERROR(weekly_deaths_location_cause_and_excess_deaths_hospital[[#This Row],[Respiratory deaths]]-weekly_deaths_location_cause_and_excess_deaths_hospital[[#This Row],[Respiratory five year average]],"")</f>
        <v>-5</v>
      </c>
      <c r="S402" s="31">
        <v>19</v>
      </c>
      <c r="T402" s="31">
        <v>177</v>
      </c>
      <c r="U402" s="81">
        <v>137</v>
      </c>
      <c r="V402" s="31">
        <f>IFERROR(weekly_deaths_location_cause_and_excess_deaths_hospital[[#This Row],[Other causes]]-weekly_deaths_location_cause_and_excess_deaths_hospital[[#This Row],[Other causes five year average]],"")</f>
        <v>40</v>
      </c>
    </row>
    <row r="403" spans="1:22" x14ac:dyDescent="0.3">
      <c r="A403" s="16" t="s">
        <v>66</v>
      </c>
      <c r="B403" s="21">
        <v>24</v>
      </c>
      <c r="C403" s="22">
        <v>44725</v>
      </c>
      <c r="D403" s="86">
        <v>551</v>
      </c>
      <c r="E403" s="81">
        <v>468</v>
      </c>
      <c r="F403" s="81">
        <f>IFERROR(weekly_deaths_location_cause_and_excess_deaths_hospital[[#This Row],[All causes]]-weekly_deaths_location_cause_and_excess_deaths_hospital[[#This Row],[All causes five year average]],"")</f>
        <v>83</v>
      </c>
      <c r="G403" s="81">
        <v>149</v>
      </c>
      <c r="H403" s="81">
        <v>133</v>
      </c>
      <c r="I403" s="81">
        <f>IFERROR(weekly_deaths_location_cause_and_excess_deaths_hospital[[#This Row],[Cancer deaths]]-weekly_deaths_location_cause_and_excess_deaths_hospital[[#This Row],[Cancer five year average]],"")</f>
        <v>16</v>
      </c>
      <c r="J403" s="81">
        <v>29</v>
      </c>
      <c r="K403" s="81">
        <v>20</v>
      </c>
      <c r="L403" s="81">
        <f>IFERROR(weekly_deaths_location_cause_and_excess_deaths_hospital[[#This Row],[Dementia / Alzhemier''s deaths]]-weekly_deaths_location_cause_and_excess_deaths_hospital[[#This Row],[Dementia / Alzheimer''s five year average]],"")</f>
        <v>9</v>
      </c>
      <c r="M403" s="31">
        <v>137</v>
      </c>
      <c r="N403" s="31">
        <v>124</v>
      </c>
      <c r="O403" s="31">
        <f>IFERROR(weekly_deaths_location_cause_and_excess_deaths_hospital[[#This Row],[Circulatory deaths]]-weekly_deaths_location_cause_and_excess_deaths_hospital[[#This Row],[Circulatory five year average]],"")</f>
        <v>13</v>
      </c>
      <c r="P403" s="31">
        <v>69</v>
      </c>
      <c r="Q403" s="31">
        <v>60</v>
      </c>
      <c r="R403" s="31">
        <f>IFERROR(weekly_deaths_location_cause_and_excess_deaths_hospital[[#This Row],[Respiratory deaths]]-weekly_deaths_location_cause_and_excess_deaths_hospital[[#This Row],[Respiratory five year average]],"")</f>
        <v>9</v>
      </c>
      <c r="S403" s="31">
        <v>15</v>
      </c>
      <c r="T403" s="31">
        <v>152</v>
      </c>
      <c r="U403" s="81">
        <v>130</v>
      </c>
      <c r="V403" s="31">
        <f>IFERROR(weekly_deaths_location_cause_and_excess_deaths_hospital[[#This Row],[Other causes]]-weekly_deaths_location_cause_and_excess_deaths_hospital[[#This Row],[Other causes five year average]],"")</f>
        <v>22</v>
      </c>
    </row>
    <row r="404" spans="1:22" x14ac:dyDescent="0.3">
      <c r="A404" s="16" t="s">
        <v>66</v>
      </c>
      <c r="B404" s="21">
        <v>25</v>
      </c>
      <c r="C404" s="22">
        <v>44732</v>
      </c>
      <c r="D404" s="86" t="s">
        <v>210</v>
      </c>
      <c r="E404" s="81">
        <v>498</v>
      </c>
      <c r="F404" s="81" t="str">
        <f>IFERROR(weekly_deaths_location_cause_and_excess_deaths_hospital[[#This Row],[All causes]]-weekly_deaths_location_cause_and_excess_deaths_hospital[[#This Row],[All causes five year average]],"")</f>
        <v/>
      </c>
      <c r="G404" s="81" t="s">
        <v>210</v>
      </c>
      <c r="H404" s="81">
        <v>136</v>
      </c>
      <c r="I404" s="81" t="str">
        <f>IFERROR(weekly_deaths_location_cause_and_excess_deaths_hospital[[#This Row],[Cancer deaths]]-weekly_deaths_location_cause_and_excess_deaths_hospital[[#This Row],[Cancer five year average]],"")</f>
        <v/>
      </c>
      <c r="J404" s="81" t="s">
        <v>210</v>
      </c>
      <c r="K404" s="81">
        <v>24</v>
      </c>
      <c r="L404" s="81" t="str">
        <f>IFERROR(weekly_deaths_location_cause_and_excess_deaths_hospital[[#This Row],[Dementia / Alzhemier''s deaths]]-weekly_deaths_location_cause_and_excess_deaths_hospital[[#This Row],[Dementia / Alzheimer''s five year average]],"")</f>
        <v/>
      </c>
      <c r="M404" s="31" t="s">
        <v>210</v>
      </c>
      <c r="N404" s="31">
        <v>133</v>
      </c>
      <c r="O404" s="31" t="str">
        <f>IFERROR(weekly_deaths_location_cause_and_excess_deaths_hospital[[#This Row],[Circulatory deaths]]-weekly_deaths_location_cause_and_excess_deaths_hospital[[#This Row],[Circulatory five year average]],"")</f>
        <v/>
      </c>
      <c r="P404" s="31" t="s">
        <v>210</v>
      </c>
      <c r="Q404" s="31">
        <v>67</v>
      </c>
      <c r="R404" s="31" t="str">
        <f>IFERROR(weekly_deaths_location_cause_and_excess_deaths_hospital[[#This Row],[Respiratory deaths]]-weekly_deaths_location_cause_and_excess_deaths_hospital[[#This Row],[Respiratory five year average]],"")</f>
        <v/>
      </c>
      <c r="S404" s="31" t="s">
        <v>210</v>
      </c>
      <c r="T404" s="31" t="s">
        <v>210</v>
      </c>
      <c r="U404" s="81">
        <v>137</v>
      </c>
      <c r="V404" s="31" t="str">
        <f>IFERROR(weekly_deaths_location_cause_and_excess_deaths_hospital[[#This Row],[Other causes]]-weekly_deaths_location_cause_and_excess_deaths_hospital[[#This Row],[Other causes five year average]],"")</f>
        <v/>
      </c>
    </row>
    <row r="405" spans="1:22" x14ac:dyDescent="0.3">
      <c r="A405" s="16" t="s">
        <v>66</v>
      </c>
      <c r="B405" s="21">
        <v>26</v>
      </c>
      <c r="C405" s="22">
        <v>44739</v>
      </c>
      <c r="D405" s="86" t="s">
        <v>210</v>
      </c>
      <c r="E405" s="81">
        <v>496</v>
      </c>
      <c r="F405" s="81" t="str">
        <f>IFERROR(weekly_deaths_location_cause_and_excess_deaths_hospital[[#This Row],[All causes]]-weekly_deaths_location_cause_and_excess_deaths_hospital[[#This Row],[All causes five year average]],"")</f>
        <v/>
      </c>
      <c r="G405" s="81" t="s">
        <v>210</v>
      </c>
      <c r="H405" s="81">
        <v>141</v>
      </c>
      <c r="I405" s="81" t="str">
        <f>IFERROR(weekly_deaths_location_cause_and_excess_deaths_hospital[[#This Row],[Cancer deaths]]-weekly_deaths_location_cause_and_excess_deaths_hospital[[#This Row],[Cancer five year average]],"")</f>
        <v/>
      </c>
      <c r="J405" s="81" t="s">
        <v>210</v>
      </c>
      <c r="K405" s="81">
        <v>22</v>
      </c>
      <c r="L405" s="81" t="str">
        <f>IFERROR(weekly_deaths_location_cause_and_excess_deaths_hospital[[#This Row],[Dementia / Alzhemier''s deaths]]-weekly_deaths_location_cause_and_excess_deaths_hospital[[#This Row],[Dementia / Alzheimer''s five year average]],"")</f>
        <v/>
      </c>
      <c r="M405" s="31" t="s">
        <v>210</v>
      </c>
      <c r="N405" s="31">
        <v>135</v>
      </c>
      <c r="O405" s="31" t="str">
        <f>IFERROR(weekly_deaths_location_cause_and_excess_deaths_hospital[[#This Row],[Circulatory deaths]]-weekly_deaths_location_cause_and_excess_deaths_hospital[[#This Row],[Circulatory five year average]],"")</f>
        <v/>
      </c>
      <c r="P405" s="31" t="s">
        <v>210</v>
      </c>
      <c r="Q405" s="31">
        <v>65</v>
      </c>
      <c r="R405" s="31" t="str">
        <f>IFERROR(weekly_deaths_location_cause_and_excess_deaths_hospital[[#This Row],[Respiratory deaths]]-weekly_deaths_location_cause_and_excess_deaths_hospital[[#This Row],[Respiratory five year average]],"")</f>
        <v/>
      </c>
      <c r="S405" s="31" t="s">
        <v>210</v>
      </c>
      <c r="T405" s="31" t="s">
        <v>210</v>
      </c>
      <c r="U405" s="81">
        <v>130</v>
      </c>
      <c r="V405" s="31" t="str">
        <f>IFERROR(weekly_deaths_location_cause_and_excess_deaths_hospital[[#This Row],[Other causes]]-weekly_deaths_location_cause_and_excess_deaths_hospital[[#This Row],[Other causes five year average]],"")</f>
        <v/>
      </c>
    </row>
    <row r="406" spans="1:22" x14ac:dyDescent="0.3">
      <c r="A406" s="16" t="s">
        <v>66</v>
      </c>
      <c r="B406" s="21">
        <v>27</v>
      </c>
      <c r="C406" s="22">
        <v>44746</v>
      </c>
      <c r="D406" s="86" t="s">
        <v>210</v>
      </c>
      <c r="E406" s="81">
        <v>501</v>
      </c>
      <c r="F406" s="81" t="str">
        <f>IFERROR(weekly_deaths_location_cause_and_excess_deaths_hospital[[#This Row],[All causes]]-weekly_deaths_location_cause_and_excess_deaths_hospital[[#This Row],[All causes five year average]],"")</f>
        <v/>
      </c>
      <c r="G406" s="81" t="s">
        <v>210</v>
      </c>
      <c r="H406" s="81">
        <v>139</v>
      </c>
      <c r="I406" s="81" t="str">
        <f>IFERROR(weekly_deaths_location_cause_and_excess_deaths_hospital[[#This Row],[Cancer deaths]]-weekly_deaths_location_cause_and_excess_deaths_hospital[[#This Row],[Cancer five year average]],"")</f>
        <v/>
      </c>
      <c r="J406" s="81" t="s">
        <v>210</v>
      </c>
      <c r="K406" s="81">
        <v>24</v>
      </c>
      <c r="L406" s="81" t="str">
        <f>IFERROR(weekly_deaths_location_cause_and_excess_deaths_hospital[[#This Row],[Dementia / Alzhemier''s deaths]]-weekly_deaths_location_cause_and_excess_deaths_hospital[[#This Row],[Dementia / Alzheimer''s five year average]],"")</f>
        <v/>
      </c>
      <c r="M406" s="31" t="s">
        <v>210</v>
      </c>
      <c r="N406" s="31">
        <v>132</v>
      </c>
      <c r="O406" s="31" t="str">
        <f>IFERROR(weekly_deaths_location_cause_and_excess_deaths_hospital[[#This Row],[Circulatory deaths]]-weekly_deaths_location_cause_and_excess_deaths_hospital[[#This Row],[Circulatory five year average]],"")</f>
        <v/>
      </c>
      <c r="P406" s="31" t="s">
        <v>210</v>
      </c>
      <c r="Q406" s="31">
        <v>66</v>
      </c>
      <c r="R406" s="31" t="str">
        <f>IFERROR(weekly_deaths_location_cause_and_excess_deaths_hospital[[#This Row],[Respiratory deaths]]-weekly_deaths_location_cause_and_excess_deaths_hospital[[#This Row],[Respiratory five year average]],"")</f>
        <v/>
      </c>
      <c r="S406" s="31" t="s">
        <v>210</v>
      </c>
      <c r="T406" s="31" t="s">
        <v>210</v>
      </c>
      <c r="U406" s="81">
        <v>136</v>
      </c>
      <c r="V406" s="31" t="str">
        <f>IFERROR(weekly_deaths_location_cause_and_excess_deaths_hospital[[#This Row],[Other causes]]-weekly_deaths_location_cause_and_excess_deaths_hospital[[#This Row],[Other causes five year average]],"")</f>
        <v/>
      </c>
    </row>
    <row r="407" spans="1:22" x14ac:dyDescent="0.3">
      <c r="A407" s="16" t="s">
        <v>66</v>
      </c>
      <c r="B407" s="21">
        <v>28</v>
      </c>
      <c r="C407" s="22">
        <v>44753</v>
      </c>
      <c r="D407" s="86" t="s">
        <v>210</v>
      </c>
      <c r="E407" s="81">
        <v>509</v>
      </c>
      <c r="F407" s="81" t="str">
        <f>IFERROR(weekly_deaths_location_cause_and_excess_deaths_hospital[[#This Row],[All causes]]-weekly_deaths_location_cause_and_excess_deaths_hospital[[#This Row],[All causes five year average]],"")</f>
        <v/>
      </c>
      <c r="G407" s="81" t="s">
        <v>210</v>
      </c>
      <c r="H407" s="81">
        <v>140</v>
      </c>
      <c r="I407" s="81" t="str">
        <f>IFERROR(weekly_deaths_location_cause_and_excess_deaths_hospital[[#This Row],[Cancer deaths]]-weekly_deaths_location_cause_and_excess_deaths_hospital[[#This Row],[Cancer five year average]],"")</f>
        <v/>
      </c>
      <c r="J407" s="81" t="s">
        <v>210</v>
      </c>
      <c r="K407" s="81">
        <v>21</v>
      </c>
      <c r="L407" s="81" t="str">
        <f>IFERROR(weekly_deaths_location_cause_and_excess_deaths_hospital[[#This Row],[Dementia / Alzhemier''s deaths]]-weekly_deaths_location_cause_and_excess_deaths_hospital[[#This Row],[Dementia / Alzheimer''s five year average]],"")</f>
        <v/>
      </c>
      <c r="M407" s="31" t="s">
        <v>210</v>
      </c>
      <c r="N407" s="31">
        <v>141</v>
      </c>
      <c r="O407" s="31" t="str">
        <f>IFERROR(weekly_deaths_location_cause_and_excess_deaths_hospital[[#This Row],[Circulatory deaths]]-weekly_deaths_location_cause_and_excess_deaths_hospital[[#This Row],[Circulatory five year average]],"")</f>
        <v/>
      </c>
      <c r="P407" s="31" t="s">
        <v>210</v>
      </c>
      <c r="Q407" s="31">
        <v>59</v>
      </c>
      <c r="R407" s="31" t="str">
        <f>IFERROR(weekly_deaths_location_cause_and_excess_deaths_hospital[[#This Row],[Respiratory deaths]]-weekly_deaths_location_cause_and_excess_deaths_hospital[[#This Row],[Respiratory five year average]],"")</f>
        <v/>
      </c>
      <c r="S407" s="31" t="s">
        <v>210</v>
      </c>
      <c r="T407" s="31" t="s">
        <v>210</v>
      </c>
      <c r="U407" s="81">
        <v>142</v>
      </c>
      <c r="V407" s="31" t="str">
        <f>IFERROR(weekly_deaths_location_cause_and_excess_deaths_hospital[[#This Row],[Other causes]]-weekly_deaths_location_cause_and_excess_deaths_hospital[[#This Row],[Other causes five year average]],"")</f>
        <v/>
      </c>
    </row>
    <row r="408" spans="1:22" x14ac:dyDescent="0.3">
      <c r="A408" s="16" t="s">
        <v>66</v>
      </c>
      <c r="B408" s="21">
        <v>29</v>
      </c>
      <c r="C408" s="22">
        <v>44760</v>
      </c>
      <c r="D408" s="86" t="s">
        <v>210</v>
      </c>
      <c r="E408" s="81">
        <v>475</v>
      </c>
      <c r="F408" s="81" t="str">
        <f>IFERROR(weekly_deaths_location_cause_and_excess_deaths_hospital[[#This Row],[All causes]]-weekly_deaths_location_cause_and_excess_deaths_hospital[[#This Row],[All causes five year average]],"")</f>
        <v/>
      </c>
      <c r="G408" s="81" t="s">
        <v>210</v>
      </c>
      <c r="H408" s="81">
        <v>127</v>
      </c>
      <c r="I408" s="81" t="str">
        <f>IFERROR(weekly_deaths_location_cause_and_excess_deaths_hospital[[#This Row],[Cancer deaths]]-weekly_deaths_location_cause_and_excess_deaths_hospital[[#This Row],[Cancer five year average]],"")</f>
        <v/>
      </c>
      <c r="J408" s="81" t="s">
        <v>210</v>
      </c>
      <c r="K408" s="81">
        <v>22</v>
      </c>
      <c r="L408" s="81" t="str">
        <f>IFERROR(weekly_deaths_location_cause_and_excess_deaths_hospital[[#This Row],[Dementia / Alzhemier''s deaths]]-weekly_deaths_location_cause_and_excess_deaths_hospital[[#This Row],[Dementia / Alzheimer''s five year average]],"")</f>
        <v/>
      </c>
      <c r="M408" s="31" t="s">
        <v>210</v>
      </c>
      <c r="N408" s="31">
        <v>128</v>
      </c>
      <c r="O408" s="31" t="str">
        <f>IFERROR(weekly_deaths_location_cause_and_excess_deaths_hospital[[#This Row],[Circulatory deaths]]-weekly_deaths_location_cause_and_excess_deaths_hospital[[#This Row],[Circulatory five year average]],"")</f>
        <v/>
      </c>
      <c r="P408" s="31" t="s">
        <v>210</v>
      </c>
      <c r="Q408" s="31">
        <v>60</v>
      </c>
      <c r="R408" s="31" t="str">
        <f>IFERROR(weekly_deaths_location_cause_and_excess_deaths_hospital[[#This Row],[Respiratory deaths]]-weekly_deaths_location_cause_and_excess_deaths_hospital[[#This Row],[Respiratory five year average]],"")</f>
        <v/>
      </c>
      <c r="S408" s="31" t="s">
        <v>210</v>
      </c>
      <c r="T408" s="31" t="s">
        <v>210</v>
      </c>
      <c r="U408" s="81">
        <v>131</v>
      </c>
      <c r="V408" s="31" t="str">
        <f>IFERROR(weekly_deaths_location_cause_and_excess_deaths_hospital[[#This Row],[Other causes]]-weekly_deaths_location_cause_and_excess_deaths_hospital[[#This Row],[Other causes five year average]],"")</f>
        <v/>
      </c>
    </row>
    <row r="409" spans="1:22" x14ac:dyDescent="0.3">
      <c r="A409" s="16" t="s">
        <v>66</v>
      </c>
      <c r="B409" s="21">
        <v>30</v>
      </c>
      <c r="C409" s="22">
        <v>44767</v>
      </c>
      <c r="D409" s="86" t="s">
        <v>210</v>
      </c>
      <c r="E409" s="81">
        <v>499</v>
      </c>
      <c r="F409" s="81" t="str">
        <f>IFERROR(weekly_deaths_location_cause_and_excess_deaths_hospital[[#This Row],[All causes]]-weekly_deaths_location_cause_and_excess_deaths_hospital[[#This Row],[All causes five year average]],"")</f>
        <v/>
      </c>
      <c r="G409" s="81" t="s">
        <v>210</v>
      </c>
      <c r="H409" s="81">
        <v>150</v>
      </c>
      <c r="I409" s="81" t="str">
        <f>IFERROR(weekly_deaths_location_cause_and_excess_deaths_hospital[[#This Row],[Cancer deaths]]-weekly_deaths_location_cause_and_excess_deaths_hospital[[#This Row],[Cancer five year average]],"")</f>
        <v/>
      </c>
      <c r="J409" s="81" t="s">
        <v>210</v>
      </c>
      <c r="K409" s="81">
        <v>20</v>
      </c>
      <c r="L409" s="81" t="str">
        <f>IFERROR(weekly_deaths_location_cause_and_excess_deaths_hospital[[#This Row],[Dementia / Alzhemier''s deaths]]-weekly_deaths_location_cause_and_excess_deaths_hospital[[#This Row],[Dementia / Alzheimer''s five year average]],"")</f>
        <v/>
      </c>
      <c r="M409" s="31" t="s">
        <v>210</v>
      </c>
      <c r="N409" s="31">
        <v>125</v>
      </c>
      <c r="O409" s="31" t="str">
        <f>IFERROR(weekly_deaths_location_cause_and_excess_deaths_hospital[[#This Row],[Circulatory deaths]]-weekly_deaths_location_cause_and_excess_deaths_hospital[[#This Row],[Circulatory five year average]],"")</f>
        <v/>
      </c>
      <c r="P409" s="31" t="s">
        <v>210</v>
      </c>
      <c r="Q409" s="31">
        <v>65</v>
      </c>
      <c r="R409" s="31" t="str">
        <f>IFERROR(weekly_deaths_location_cause_and_excess_deaths_hospital[[#This Row],[Respiratory deaths]]-weekly_deaths_location_cause_and_excess_deaths_hospital[[#This Row],[Respiratory five year average]],"")</f>
        <v/>
      </c>
      <c r="S409" s="31" t="s">
        <v>210</v>
      </c>
      <c r="T409" s="31" t="s">
        <v>210</v>
      </c>
      <c r="U409" s="81">
        <v>132</v>
      </c>
      <c r="V409" s="31" t="str">
        <f>IFERROR(weekly_deaths_location_cause_and_excess_deaths_hospital[[#This Row],[Other causes]]-weekly_deaths_location_cause_and_excess_deaths_hospital[[#This Row],[Other causes five year average]],"")</f>
        <v/>
      </c>
    </row>
    <row r="410" spans="1:22" x14ac:dyDescent="0.3">
      <c r="A410" s="16" t="s">
        <v>66</v>
      </c>
      <c r="B410" s="21">
        <v>31</v>
      </c>
      <c r="C410" s="22">
        <v>44774</v>
      </c>
      <c r="D410" s="86" t="s">
        <v>210</v>
      </c>
      <c r="E410" s="81">
        <v>496</v>
      </c>
      <c r="F410" s="81" t="str">
        <f>IFERROR(weekly_deaths_location_cause_and_excess_deaths_hospital[[#This Row],[All causes]]-weekly_deaths_location_cause_and_excess_deaths_hospital[[#This Row],[All causes five year average]],"")</f>
        <v/>
      </c>
      <c r="G410" s="81" t="s">
        <v>210</v>
      </c>
      <c r="H410" s="81">
        <v>136</v>
      </c>
      <c r="I410" s="81" t="str">
        <f>IFERROR(weekly_deaths_location_cause_and_excess_deaths_hospital[[#This Row],[Cancer deaths]]-weekly_deaths_location_cause_and_excess_deaths_hospital[[#This Row],[Cancer five year average]],"")</f>
        <v/>
      </c>
      <c r="J410" s="81" t="s">
        <v>210</v>
      </c>
      <c r="K410" s="81">
        <v>27</v>
      </c>
      <c r="L410" s="81" t="str">
        <f>IFERROR(weekly_deaths_location_cause_and_excess_deaths_hospital[[#This Row],[Dementia / Alzhemier''s deaths]]-weekly_deaths_location_cause_and_excess_deaths_hospital[[#This Row],[Dementia / Alzheimer''s five year average]],"")</f>
        <v/>
      </c>
      <c r="M410" s="31" t="s">
        <v>210</v>
      </c>
      <c r="N410" s="31">
        <v>124</v>
      </c>
      <c r="O410" s="31" t="str">
        <f>IFERROR(weekly_deaths_location_cause_and_excess_deaths_hospital[[#This Row],[Circulatory deaths]]-weekly_deaths_location_cause_and_excess_deaths_hospital[[#This Row],[Circulatory five year average]],"")</f>
        <v/>
      </c>
      <c r="P410" s="31" t="s">
        <v>210</v>
      </c>
      <c r="Q410" s="31">
        <v>66</v>
      </c>
      <c r="R410" s="31" t="str">
        <f>IFERROR(weekly_deaths_location_cause_and_excess_deaths_hospital[[#This Row],[Respiratory deaths]]-weekly_deaths_location_cause_and_excess_deaths_hospital[[#This Row],[Respiratory five year average]],"")</f>
        <v/>
      </c>
      <c r="S410" s="31" t="s">
        <v>210</v>
      </c>
      <c r="T410" s="31" t="s">
        <v>210</v>
      </c>
      <c r="U410" s="81">
        <v>136</v>
      </c>
      <c r="V410" s="31" t="str">
        <f>IFERROR(weekly_deaths_location_cause_and_excess_deaths_hospital[[#This Row],[Other causes]]-weekly_deaths_location_cause_and_excess_deaths_hospital[[#This Row],[Other causes five year average]],"")</f>
        <v/>
      </c>
    </row>
    <row r="411" spans="1:22" x14ac:dyDescent="0.3">
      <c r="A411" s="16" t="s">
        <v>66</v>
      </c>
      <c r="B411" s="21">
        <v>32</v>
      </c>
      <c r="C411" s="22">
        <v>44781</v>
      </c>
      <c r="D411" s="86" t="s">
        <v>210</v>
      </c>
      <c r="E411" s="81">
        <v>478</v>
      </c>
      <c r="F411" s="81" t="str">
        <f>IFERROR(weekly_deaths_location_cause_and_excess_deaths_hospital[[#This Row],[All causes]]-weekly_deaths_location_cause_and_excess_deaths_hospital[[#This Row],[All causes five year average]],"")</f>
        <v/>
      </c>
      <c r="G411" s="81" t="s">
        <v>210</v>
      </c>
      <c r="H411" s="81">
        <v>132</v>
      </c>
      <c r="I411" s="81" t="str">
        <f>IFERROR(weekly_deaths_location_cause_and_excess_deaths_hospital[[#This Row],[Cancer deaths]]-weekly_deaths_location_cause_and_excess_deaths_hospital[[#This Row],[Cancer five year average]],"")</f>
        <v/>
      </c>
      <c r="J411" s="81" t="s">
        <v>210</v>
      </c>
      <c r="K411" s="81">
        <v>20</v>
      </c>
      <c r="L411" s="81" t="str">
        <f>IFERROR(weekly_deaths_location_cause_and_excess_deaths_hospital[[#This Row],[Dementia / Alzhemier''s deaths]]-weekly_deaths_location_cause_and_excess_deaths_hospital[[#This Row],[Dementia / Alzheimer''s five year average]],"")</f>
        <v/>
      </c>
      <c r="M411" s="31" t="s">
        <v>210</v>
      </c>
      <c r="N411" s="31">
        <v>129</v>
      </c>
      <c r="O411" s="31" t="str">
        <f>IFERROR(weekly_deaths_location_cause_and_excess_deaths_hospital[[#This Row],[Circulatory deaths]]-weekly_deaths_location_cause_and_excess_deaths_hospital[[#This Row],[Circulatory five year average]],"")</f>
        <v/>
      </c>
      <c r="P411" s="31" t="s">
        <v>210</v>
      </c>
      <c r="Q411" s="31">
        <v>66</v>
      </c>
      <c r="R411" s="31" t="str">
        <f>IFERROR(weekly_deaths_location_cause_and_excess_deaths_hospital[[#This Row],[Respiratory deaths]]-weekly_deaths_location_cause_and_excess_deaths_hospital[[#This Row],[Respiratory five year average]],"")</f>
        <v/>
      </c>
      <c r="S411" s="31" t="s">
        <v>210</v>
      </c>
      <c r="T411" s="31" t="s">
        <v>210</v>
      </c>
      <c r="U411" s="81">
        <v>125</v>
      </c>
      <c r="V411" s="31" t="str">
        <f>IFERROR(weekly_deaths_location_cause_and_excess_deaths_hospital[[#This Row],[Other causes]]-weekly_deaths_location_cause_and_excess_deaths_hospital[[#This Row],[Other causes five year average]],"")</f>
        <v/>
      </c>
    </row>
    <row r="412" spans="1:22" x14ac:dyDescent="0.3">
      <c r="A412" s="16" t="s">
        <v>66</v>
      </c>
      <c r="B412" s="21">
        <v>33</v>
      </c>
      <c r="C412" s="22">
        <v>44788</v>
      </c>
      <c r="D412" s="86" t="s">
        <v>210</v>
      </c>
      <c r="E412" s="81">
        <v>503</v>
      </c>
      <c r="F412" s="81" t="str">
        <f>IFERROR(weekly_deaths_location_cause_and_excess_deaths_hospital[[#This Row],[All causes]]-weekly_deaths_location_cause_and_excess_deaths_hospital[[#This Row],[All causes five year average]],"")</f>
        <v/>
      </c>
      <c r="G412" s="81" t="s">
        <v>210</v>
      </c>
      <c r="H412" s="81">
        <v>146</v>
      </c>
      <c r="I412" s="81" t="str">
        <f>IFERROR(weekly_deaths_location_cause_and_excess_deaths_hospital[[#This Row],[Cancer deaths]]-weekly_deaths_location_cause_and_excess_deaths_hospital[[#This Row],[Cancer five year average]],"")</f>
        <v/>
      </c>
      <c r="J412" s="81" t="s">
        <v>210</v>
      </c>
      <c r="K412" s="81">
        <v>24</v>
      </c>
      <c r="L412" s="81" t="str">
        <f>IFERROR(weekly_deaths_location_cause_and_excess_deaths_hospital[[#This Row],[Dementia / Alzhemier''s deaths]]-weekly_deaths_location_cause_and_excess_deaths_hospital[[#This Row],[Dementia / Alzheimer''s five year average]],"")</f>
        <v/>
      </c>
      <c r="M412" s="31" t="s">
        <v>210</v>
      </c>
      <c r="N412" s="31">
        <v>136</v>
      </c>
      <c r="O412" s="31" t="str">
        <f>IFERROR(weekly_deaths_location_cause_and_excess_deaths_hospital[[#This Row],[Circulatory deaths]]-weekly_deaths_location_cause_and_excess_deaths_hospital[[#This Row],[Circulatory five year average]],"")</f>
        <v/>
      </c>
      <c r="P412" s="31" t="s">
        <v>210</v>
      </c>
      <c r="Q412" s="31">
        <v>59</v>
      </c>
      <c r="R412" s="31" t="str">
        <f>IFERROR(weekly_deaths_location_cause_and_excess_deaths_hospital[[#This Row],[Respiratory deaths]]-weekly_deaths_location_cause_and_excess_deaths_hospital[[#This Row],[Respiratory five year average]],"")</f>
        <v/>
      </c>
      <c r="S412" s="31" t="s">
        <v>210</v>
      </c>
      <c r="T412" s="31" t="s">
        <v>210</v>
      </c>
      <c r="U412" s="81">
        <v>132</v>
      </c>
      <c r="V412" s="31" t="str">
        <f>IFERROR(weekly_deaths_location_cause_and_excess_deaths_hospital[[#This Row],[Other causes]]-weekly_deaths_location_cause_and_excess_deaths_hospital[[#This Row],[Other causes five year average]],"")</f>
        <v/>
      </c>
    </row>
    <row r="413" spans="1:22" x14ac:dyDescent="0.3">
      <c r="A413" s="16" t="s">
        <v>66</v>
      </c>
      <c r="B413" s="21">
        <v>34</v>
      </c>
      <c r="C413" s="22">
        <v>44795</v>
      </c>
      <c r="D413" s="86" t="s">
        <v>210</v>
      </c>
      <c r="E413" s="81">
        <v>489</v>
      </c>
      <c r="F413" s="81" t="str">
        <f>IFERROR(weekly_deaths_location_cause_and_excess_deaths_hospital[[#This Row],[All causes]]-weekly_deaths_location_cause_and_excess_deaths_hospital[[#This Row],[All causes five year average]],"")</f>
        <v/>
      </c>
      <c r="G413" s="81" t="s">
        <v>210</v>
      </c>
      <c r="H413" s="81">
        <v>136</v>
      </c>
      <c r="I413" s="81" t="str">
        <f>IFERROR(weekly_deaths_location_cause_and_excess_deaths_hospital[[#This Row],[Cancer deaths]]-weekly_deaths_location_cause_and_excess_deaths_hospital[[#This Row],[Cancer five year average]],"")</f>
        <v/>
      </c>
      <c r="J413" s="81" t="s">
        <v>210</v>
      </c>
      <c r="K413" s="81">
        <v>20</v>
      </c>
      <c r="L413" s="81" t="str">
        <f>IFERROR(weekly_deaths_location_cause_and_excess_deaths_hospital[[#This Row],[Dementia / Alzhemier''s deaths]]-weekly_deaths_location_cause_and_excess_deaths_hospital[[#This Row],[Dementia / Alzheimer''s five year average]],"")</f>
        <v/>
      </c>
      <c r="M413" s="31" t="s">
        <v>210</v>
      </c>
      <c r="N413" s="31">
        <v>138</v>
      </c>
      <c r="O413" s="31" t="str">
        <f>IFERROR(weekly_deaths_location_cause_and_excess_deaths_hospital[[#This Row],[Circulatory deaths]]-weekly_deaths_location_cause_and_excess_deaths_hospital[[#This Row],[Circulatory five year average]],"")</f>
        <v/>
      </c>
      <c r="P413" s="31" t="s">
        <v>210</v>
      </c>
      <c r="Q413" s="31">
        <v>57</v>
      </c>
      <c r="R413" s="31" t="str">
        <f>IFERROR(weekly_deaths_location_cause_and_excess_deaths_hospital[[#This Row],[Respiratory deaths]]-weekly_deaths_location_cause_and_excess_deaths_hospital[[#This Row],[Respiratory five year average]],"")</f>
        <v/>
      </c>
      <c r="S413" s="31" t="s">
        <v>210</v>
      </c>
      <c r="T413" s="31" t="s">
        <v>210</v>
      </c>
      <c r="U413" s="81">
        <v>132</v>
      </c>
      <c r="V413" s="31" t="str">
        <f>IFERROR(weekly_deaths_location_cause_and_excess_deaths_hospital[[#This Row],[Other causes]]-weekly_deaths_location_cause_and_excess_deaths_hospital[[#This Row],[Other causes five year average]],"")</f>
        <v/>
      </c>
    </row>
    <row r="414" spans="1:22" x14ac:dyDescent="0.3">
      <c r="A414" s="16" t="s">
        <v>66</v>
      </c>
      <c r="B414" s="21">
        <v>35</v>
      </c>
      <c r="C414" s="22">
        <v>44802</v>
      </c>
      <c r="D414" s="86" t="s">
        <v>210</v>
      </c>
      <c r="E414" s="81">
        <v>494</v>
      </c>
      <c r="F414" s="81" t="str">
        <f>IFERROR(weekly_deaths_location_cause_and_excess_deaths_hospital[[#This Row],[All causes]]-weekly_deaths_location_cause_and_excess_deaths_hospital[[#This Row],[All causes five year average]],"")</f>
        <v/>
      </c>
      <c r="G414" s="81" t="s">
        <v>210</v>
      </c>
      <c r="H414" s="81">
        <v>141</v>
      </c>
      <c r="I414" s="81" t="str">
        <f>IFERROR(weekly_deaths_location_cause_and_excess_deaths_hospital[[#This Row],[Cancer deaths]]-weekly_deaths_location_cause_and_excess_deaths_hospital[[#This Row],[Cancer five year average]],"")</f>
        <v/>
      </c>
      <c r="J414" s="81" t="s">
        <v>210</v>
      </c>
      <c r="K414" s="81">
        <v>23</v>
      </c>
      <c r="L414" s="81" t="str">
        <f>IFERROR(weekly_deaths_location_cause_and_excess_deaths_hospital[[#This Row],[Dementia / Alzhemier''s deaths]]-weekly_deaths_location_cause_and_excess_deaths_hospital[[#This Row],[Dementia / Alzheimer''s five year average]],"")</f>
        <v/>
      </c>
      <c r="M414" s="31" t="s">
        <v>210</v>
      </c>
      <c r="N414" s="31">
        <v>134</v>
      </c>
      <c r="O414" s="31" t="str">
        <f>IFERROR(weekly_deaths_location_cause_and_excess_deaths_hospital[[#This Row],[Circulatory deaths]]-weekly_deaths_location_cause_and_excess_deaths_hospital[[#This Row],[Circulatory five year average]],"")</f>
        <v/>
      </c>
      <c r="P414" s="31" t="s">
        <v>210</v>
      </c>
      <c r="Q414" s="31">
        <v>57</v>
      </c>
      <c r="R414" s="31" t="str">
        <f>IFERROR(weekly_deaths_location_cause_and_excess_deaths_hospital[[#This Row],[Respiratory deaths]]-weekly_deaths_location_cause_and_excess_deaths_hospital[[#This Row],[Respiratory five year average]],"")</f>
        <v/>
      </c>
      <c r="S414" s="31" t="s">
        <v>210</v>
      </c>
      <c r="T414" s="31" t="s">
        <v>210</v>
      </c>
      <c r="U414" s="81">
        <v>133</v>
      </c>
      <c r="V414" s="31" t="str">
        <f>IFERROR(weekly_deaths_location_cause_and_excess_deaths_hospital[[#This Row],[Other causes]]-weekly_deaths_location_cause_and_excess_deaths_hospital[[#This Row],[Other causes five year average]],"")</f>
        <v/>
      </c>
    </row>
    <row r="415" spans="1:22" x14ac:dyDescent="0.3">
      <c r="A415" s="16" t="s">
        <v>66</v>
      </c>
      <c r="B415" s="21">
        <v>36</v>
      </c>
      <c r="C415" s="22">
        <v>44809</v>
      </c>
      <c r="D415" s="86" t="s">
        <v>210</v>
      </c>
      <c r="E415" s="81">
        <v>490</v>
      </c>
      <c r="F415" s="81" t="str">
        <f>IFERROR(weekly_deaths_location_cause_and_excess_deaths_hospital[[#This Row],[All causes]]-weekly_deaths_location_cause_and_excess_deaths_hospital[[#This Row],[All causes five year average]],"")</f>
        <v/>
      </c>
      <c r="G415" s="81" t="s">
        <v>210</v>
      </c>
      <c r="H415" s="81">
        <v>146</v>
      </c>
      <c r="I415" s="81" t="str">
        <f>IFERROR(weekly_deaths_location_cause_and_excess_deaths_hospital[[#This Row],[Cancer deaths]]-weekly_deaths_location_cause_and_excess_deaths_hospital[[#This Row],[Cancer five year average]],"")</f>
        <v/>
      </c>
      <c r="J415" s="81" t="s">
        <v>210</v>
      </c>
      <c r="K415" s="81">
        <v>24</v>
      </c>
      <c r="L415" s="81" t="str">
        <f>IFERROR(weekly_deaths_location_cause_and_excess_deaths_hospital[[#This Row],[Dementia / Alzhemier''s deaths]]-weekly_deaths_location_cause_and_excess_deaths_hospital[[#This Row],[Dementia / Alzheimer''s five year average]],"")</f>
        <v/>
      </c>
      <c r="M415" s="31" t="s">
        <v>210</v>
      </c>
      <c r="N415" s="31">
        <v>126</v>
      </c>
      <c r="O415" s="31" t="str">
        <f>IFERROR(weekly_deaths_location_cause_and_excess_deaths_hospital[[#This Row],[Circulatory deaths]]-weekly_deaths_location_cause_and_excess_deaths_hospital[[#This Row],[Circulatory five year average]],"")</f>
        <v/>
      </c>
      <c r="P415" s="31" t="s">
        <v>210</v>
      </c>
      <c r="Q415" s="31">
        <v>57</v>
      </c>
      <c r="R415" s="31" t="str">
        <f>IFERROR(weekly_deaths_location_cause_and_excess_deaths_hospital[[#This Row],[Respiratory deaths]]-weekly_deaths_location_cause_and_excess_deaths_hospital[[#This Row],[Respiratory five year average]],"")</f>
        <v/>
      </c>
      <c r="S415" s="31" t="s">
        <v>210</v>
      </c>
      <c r="T415" s="31" t="s">
        <v>210</v>
      </c>
      <c r="U415" s="81">
        <v>126</v>
      </c>
      <c r="V415" s="31" t="str">
        <f>IFERROR(weekly_deaths_location_cause_and_excess_deaths_hospital[[#This Row],[Other causes]]-weekly_deaths_location_cause_and_excess_deaths_hospital[[#This Row],[Other causes five year average]],"")</f>
        <v/>
      </c>
    </row>
    <row r="416" spans="1:22" x14ac:dyDescent="0.3">
      <c r="A416" s="16" t="s">
        <v>66</v>
      </c>
      <c r="B416" s="21">
        <v>37</v>
      </c>
      <c r="C416" s="22">
        <v>44816</v>
      </c>
      <c r="D416" s="86" t="s">
        <v>210</v>
      </c>
      <c r="E416" s="81">
        <v>511</v>
      </c>
      <c r="F416" s="81" t="str">
        <f>IFERROR(weekly_deaths_location_cause_and_excess_deaths_hospital[[#This Row],[All causes]]-weekly_deaths_location_cause_and_excess_deaths_hospital[[#This Row],[All causes five year average]],"")</f>
        <v/>
      </c>
      <c r="G416" s="81" t="s">
        <v>210</v>
      </c>
      <c r="H416" s="81">
        <v>151</v>
      </c>
      <c r="I416" s="81" t="str">
        <f>IFERROR(weekly_deaths_location_cause_and_excess_deaths_hospital[[#This Row],[Cancer deaths]]-weekly_deaths_location_cause_and_excess_deaths_hospital[[#This Row],[Cancer five year average]],"")</f>
        <v/>
      </c>
      <c r="J416" s="81" t="s">
        <v>210</v>
      </c>
      <c r="K416" s="81">
        <v>23</v>
      </c>
      <c r="L416" s="81" t="str">
        <f>IFERROR(weekly_deaths_location_cause_and_excess_deaths_hospital[[#This Row],[Dementia / Alzhemier''s deaths]]-weekly_deaths_location_cause_and_excess_deaths_hospital[[#This Row],[Dementia / Alzheimer''s five year average]],"")</f>
        <v/>
      </c>
      <c r="M416" s="31" t="s">
        <v>210</v>
      </c>
      <c r="N416" s="31">
        <v>122</v>
      </c>
      <c r="O416" s="31" t="str">
        <f>IFERROR(weekly_deaths_location_cause_and_excess_deaths_hospital[[#This Row],[Circulatory deaths]]-weekly_deaths_location_cause_and_excess_deaths_hospital[[#This Row],[Circulatory five year average]],"")</f>
        <v/>
      </c>
      <c r="P416" s="31" t="s">
        <v>210</v>
      </c>
      <c r="Q416" s="31">
        <v>60</v>
      </c>
      <c r="R416" s="31" t="str">
        <f>IFERROR(weekly_deaths_location_cause_and_excess_deaths_hospital[[#This Row],[Respiratory deaths]]-weekly_deaths_location_cause_and_excess_deaths_hospital[[#This Row],[Respiratory five year average]],"")</f>
        <v/>
      </c>
      <c r="S416" s="31" t="s">
        <v>210</v>
      </c>
      <c r="T416" s="31" t="s">
        <v>210</v>
      </c>
      <c r="U416" s="81">
        <v>135</v>
      </c>
      <c r="V416" s="31" t="str">
        <f>IFERROR(weekly_deaths_location_cause_and_excess_deaths_hospital[[#This Row],[Other causes]]-weekly_deaths_location_cause_and_excess_deaths_hospital[[#This Row],[Other causes five year average]],"")</f>
        <v/>
      </c>
    </row>
    <row r="417" spans="1:22" x14ac:dyDescent="0.3">
      <c r="A417" s="16" t="s">
        <v>66</v>
      </c>
      <c r="B417" s="21">
        <v>38</v>
      </c>
      <c r="C417" s="22">
        <v>44823</v>
      </c>
      <c r="D417" s="86" t="s">
        <v>210</v>
      </c>
      <c r="E417" s="81">
        <v>514</v>
      </c>
      <c r="F417" s="81" t="str">
        <f>IFERROR(weekly_deaths_location_cause_and_excess_deaths_hospital[[#This Row],[All causes]]-weekly_deaths_location_cause_and_excess_deaths_hospital[[#This Row],[All causes five year average]],"")</f>
        <v/>
      </c>
      <c r="G417" s="81" t="s">
        <v>210</v>
      </c>
      <c r="H417" s="81">
        <v>143</v>
      </c>
      <c r="I417" s="81" t="str">
        <f>IFERROR(weekly_deaths_location_cause_and_excess_deaths_hospital[[#This Row],[Cancer deaths]]-weekly_deaths_location_cause_and_excess_deaths_hospital[[#This Row],[Cancer five year average]],"")</f>
        <v/>
      </c>
      <c r="J417" s="81" t="s">
        <v>210</v>
      </c>
      <c r="K417" s="81">
        <v>25</v>
      </c>
      <c r="L417" s="81" t="str">
        <f>IFERROR(weekly_deaths_location_cause_and_excess_deaths_hospital[[#This Row],[Dementia / Alzhemier''s deaths]]-weekly_deaths_location_cause_and_excess_deaths_hospital[[#This Row],[Dementia / Alzheimer''s five year average]],"")</f>
        <v/>
      </c>
      <c r="M417" s="31" t="s">
        <v>210</v>
      </c>
      <c r="N417" s="31">
        <v>136</v>
      </c>
      <c r="O417" s="31" t="str">
        <f>IFERROR(weekly_deaths_location_cause_and_excess_deaths_hospital[[#This Row],[Circulatory deaths]]-weekly_deaths_location_cause_and_excess_deaths_hospital[[#This Row],[Circulatory five year average]],"")</f>
        <v/>
      </c>
      <c r="P417" s="31" t="s">
        <v>210</v>
      </c>
      <c r="Q417" s="31">
        <v>64</v>
      </c>
      <c r="R417" s="31" t="str">
        <f>IFERROR(weekly_deaths_location_cause_and_excess_deaths_hospital[[#This Row],[Respiratory deaths]]-weekly_deaths_location_cause_and_excess_deaths_hospital[[#This Row],[Respiratory five year average]],"")</f>
        <v/>
      </c>
      <c r="S417" s="31" t="s">
        <v>210</v>
      </c>
      <c r="T417" s="31" t="s">
        <v>210</v>
      </c>
      <c r="U417" s="81">
        <v>123</v>
      </c>
      <c r="V417" s="31" t="str">
        <f>IFERROR(weekly_deaths_location_cause_and_excess_deaths_hospital[[#This Row],[Other causes]]-weekly_deaths_location_cause_and_excess_deaths_hospital[[#This Row],[Other causes five year average]],"")</f>
        <v/>
      </c>
    </row>
    <row r="418" spans="1:22" x14ac:dyDescent="0.3">
      <c r="A418" s="16" t="s">
        <v>66</v>
      </c>
      <c r="B418" s="21">
        <v>39</v>
      </c>
      <c r="C418" s="22">
        <v>44830</v>
      </c>
      <c r="D418" s="86" t="s">
        <v>210</v>
      </c>
      <c r="E418" s="81">
        <v>537</v>
      </c>
      <c r="F418" s="81" t="str">
        <f>IFERROR(weekly_deaths_location_cause_and_excess_deaths_hospital[[#This Row],[All causes]]-weekly_deaths_location_cause_and_excess_deaths_hospital[[#This Row],[All causes five year average]],"")</f>
        <v/>
      </c>
      <c r="G418" s="81" t="s">
        <v>210</v>
      </c>
      <c r="H418" s="81">
        <v>144</v>
      </c>
      <c r="I418" s="81" t="str">
        <f>IFERROR(weekly_deaths_location_cause_and_excess_deaths_hospital[[#This Row],[Cancer deaths]]-weekly_deaths_location_cause_and_excess_deaths_hospital[[#This Row],[Cancer five year average]],"")</f>
        <v/>
      </c>
      <c r="J418" s="81" t="s">
        <v>210</v>
      </c>
      <c r="K418" s="81">
        <v>23</v>
      </c>
      <c r="L418" s="81" t="str">
        <f>IFERROR(weekly_deaths_location_cause_and_excess_deaths_hospital[[#This Row],[Dementia / Alzhemier''s deaths]]-weekly_deaths_location_cause_and_excess_deaths_hospital[[#This Row],[Dementia / Alzheimer''s five year average]],"")</f>
        <v/>
      </c>
      <c r="M418" s="31" t="s">
        <v>210</v>
      </c>
      <c r="N418" s="31">
        <v>136</v>
      </c>
      <c r="O418" s="31" t="str">
        <f>IFERROR(weekly_deaths_location_cause_and_excess_deaths_hospital[[#This Row],[Circulatory deaths]]-weekly_deaths_location_cause_and_excess_deaths_hospital[[#This Row],[Circulatory five year average]],"")</f>
        <v/>
      </c>
      <c r="P418" s="31" t="s">
        <v>210</v>
      </c>
      <c r="Q418" s="31">
        <v>73</v>
      </c>
      <c r="R418" s="31" t="str">
        <f>IFERROR(weekly_deaths_location_cause_and_excess_deaths_hospital[[#This Row],[Respiratory deaths]]-weekly_deaths_location_cause_and_excess_deaths_hospital[[#This Row],[Respiratory five year average]],"")</f>
        <v/>
      </c>
      <c r="S418" s="31" t="s">
        <v>210</v>
      </c>
      <c r="T418" s="31" t="s">
        <v>210</v>
      </c>
      <c r="U418" s="81">
        <v>141</v>
      </c>
      <c r="V418" s="31" t="str">
        <f>IFERROR(weekly_deaths_location_cause_and_excess_deaths_hospital[[#This Row],[Other causes]]-weekly_deaths_location_cause_and_excess_deaths_hospital[[#This Row],[Other causes five year average]],"")</f>
        <v/>
      </c>
    </row>
    <row r="419" spans="1:22" x14ac:dyDescent="0.3">
      <c r="A419" s="16" t="s">
        <v>66</v>
      </c>
      <c r="B419" s="21">
        <v>40</v>
      </c>
      <c r="C419" s="22">
        <v>44837</v>
      </c>
      <c r="D419" s="86" t="s">
        <v>210</v>
      </c>
      <c r="E419" s="81">
        <v>542</v>
      </c>
      <c r="F419" s="81" t="str">
        <f>IFERROR(weekly_deaths_location_cause_and_excess_deaths_hospital[[#This Row],[All causes]]-weekly_deaths_location_cause_and_excess_deaths_hospital[[#This Row],[All causes five year average]],"")</f>
        <v/>
      </c>
      <c r="G419" s="81" t="s">
        <v>210</v>
      </c>
      <c r="H419" s="81">
        <v>154</v>
      </c>
      <c r="I419" s="81" t="str">
        <f>IFERROR(weekly_deaths_location_cause_and_excess_deaths_hospital[[#This Row],[Cancer deaths]]-weekly_deaths_location_cause_and_excess_deaths_hospital[[#This Row],[Cancer five year average]],"")</f>
        <v/>
      </c>
      <c r="J419" s="81" t="s">
        <v>210</v>
      </c>
      <c r="K419" s="81">
        <v>23</v>
      </c>
      <c r="L419" s="81" t="str">
        <f>IFERROR(weekly_deaths_location_cause_and_excess_deaths_hospital[[#This Row],[Dementia / Alzhemier''s deaths]]-weekly_deaths_location_cause_and_excess_deaths_hospital[[#This Row],[Dementia / Alzheimer''s five year average]],"")</f>
        <v/>
      </c>
      <c r="M419" s="31" t="s">
        <v>210</v>
      </c>
      <c r="N419" s="31">
        <v>135</v>
      </c>
      <c r="O419" s="31" t="str">
        <f>IFERROR(weekly_deaths_location_cause_and_excess_deaths_hospital[[#This Row],[Circulatory deaths]]-weekly_deaths_location_cause_and_excess_deaths_hospital[[#This Row],[Circulatory five year average]],"")</f>
        <v/>
      </c>
      <c r="P419" s="31" t="s">
        <v>210</v>
      </c>
      <c r="Q419" s="31">
        <v>70</v>
      </c>
      <c r="R419" s="31" t="str">
        <f>IFERROR(weekly_deaths_location_cause_and_excess_deaths_hospital[[#This Row],[Respiratory deaths]]-weekly_deaths_location_cause_and_excess_deaths_hospital[[#This Row],[Respiratory five year average]],"")</f>
        <v/>
      </c>
      <c r="S419" s="31" t="s">
        <v>210</v>
      </c>
      <c r="T419" s="31" t="s">
        <v>210</v>
      </c>
      <c r="U419" s="81">
        <v>141</v>
      </c>
      <c r="V419" s="31" t="str">
        <f>IFERROR(weekly_deaths_location_cause_and_excess_deaths_hospital[[#This Row],[Other causes]]-weekly_deaths_location_cause_and_excess_deaths_hospital[[#This Row],[Other causes five year average]],"")</f>
        <v/>
      </c>
    </row>
    <row r="420" spans="1:22" x14ac:dyDescent="0.3">
      <c r="A420" s="16" t="s">
        <v>66</v>
      </c>
      <c r="B420" s="21">
        <v>41</v>
      </c>
      <c r="C420" s="22">
        <v>44844</v>
      </c>
      <c r="D420" s="86" t="s">
        <v>210</v>
      </c>
      <c r="E420" s="81">
        <v>575</v>
      </c>
      <c r="F420" s="81" t="str">
        <f>IFERROR(weekly_deaths_location_cause_and_excess_deaths_hospital[[#This Row],[All causes]]-weekly_deaths_location_cause_and_excess_deaths_hospital[[#This Row],[All causes five year average]],"")</f>
        <v/>
      </c>
      <c r="G420" s="81" t="s">
        <v>210</v>
      </c>
      <c r="H420" s="81">
        <v>166</v>
      </c>
      <c r="I420" s="81" t="str">
        <f>IFERROR(weekly_deaths_location_cause_and_excess_deaths_hospital[[#This Row],[Cancer deaths]]-weekly_deaths_location_cause_and_excess_deaths_hospital[[#This Row],[Cancer five year average]],"")</f>
        <v/>
      </c>
      <c r="J420" s="81" t="s">
        <v>210</v>
      </c>
      <c r="K420" s="81">
        <v>24</v>
      </c>
      <c r="L420" s="81" t="str">
        <f>IFERROR(weekly_deaths_location_cause_and_excess_deaths_hospital[[#This Row],[Dementia / Alzhemier''s deaths]]-weekly_deaths_location_cause_and_excess_deaths_hospital[[#This Row],[Dementia / Alzheimer''s five year average]],"")</f>
        <v/>
      </c>
      <c r="M420" s="31" t="s">
        <v>210</v>
      </c>
      <c r="N420" s="31">
        <v>140</v>
      </c>
      <c r="O420" s="31" t="str">
        <f>IFERROR(weekly_deaths_location_cause_and_excess_deaths_hospital[[#This Row],[Circulatory deaths]]-weekly_deaths_location_cause_and_excess_deaths_hospital[[#This Row],[Circulatory five year average]],"")</f>
        <v/>
      </c>
      <c r="P420" s="31" t="s">
        <v>210</v>
      </c>
      <c r="Q420" s="31">
        <v>74</v>
      </c>
      <c r="R420" s="31" t="str">
        <f>IFERROR(weekly_deaths_location_cause_and_excess_deaths_hospital[[#This Row],[Respiratory deaths]]-weekly_deaths_location_cause_and_excess_deaths_hospital[[#This Row],[Respiratory five year average]],"")</f>
        <v/>
      </c>
      <c r="S420" s="31" t="s">
        <v>210</v>
      </c>
      <c r="T420" s="31" t="s">
        <v>210</v>
      </c>
      <c r="U420" s="81">
        <v>152</v>
      </c>
      <c r="V420" s="31" t="str">
        <f>IFERROR(weekly_deaths_location_cause_and_excess_deaths_hospital[[#This Row],[Other causes]]-weekly_deaths_location_cause_and_excess_deaths_hospital[[#This Row],[Other causes five year average]],"")</f>
        <v/>
      </c>
    </row>
    <row r="421" spans="1:22" x14ac:dyDescent="0.3">
      <c r="A421" s="16" t="s">
        <v>66</v>
      </c>
      <c r="B421" s="21">
        <v>42</v>
      </c>
      <c r="C421" s="22">
        <v>44851</v>
      </c>
      <c r="D421" s="86" t="s">
        <v>210</v>
      </c>
      <c r="E421" s="81">
        <v>546</v>
      </c>
      <c r="F421" s="81" t="str">
        <f>IFERROR(weekly_deaths_location_cause_and_excess_deaths_hospital[[#This Row],[All causes]]-weekly_deaths_location_cause_and_excess_deaths_hospital[[#This Row],[All causes five year average]],"")</f>
        <v/>
      </c>
      <c r="G421" s="81" t="s">
        <v>210</v>
      </c>
      <c r="H421" s="81">
        <v>150</v>
      </c>
      <c r="I421" s="81" t="str">
        <f>IFERROR(weekly_deaths_location_cause_and_excess_deaths_hospital[[#This Row],[Cancer deaths]]-weekly_deaths_location_cause_and_excess_deaths_hospital[[#This Row],[Cancer five year average]],"")</f>
        <v/>
      </c>
      <c r="J421" s="81" t="s">
        <v>210</v>
      </c>
      <c r="K421" s="81">
        <v>21</v>
      </c>
      <c r="L421" s="81" t="str">
        <f>IFERROR(weekly_deaths_location_cause_and_excess_deaths_hospital[[#This Row],[Dementia / Alzhemier''s deaths]]-weekly_deaths_location_cause_and_excess_deaths_hospital[[#This Row],[Dementia / Alzheimer''s five year average]],"")</f>
        <v/>
      </c>
      <c r="M421" s="31" t="s">
        <v>210</v>
      </c>
      <c r="N421" s="31">
        <v>139</v>
      </c>
      <c r="O421" s="31" t="str">
        <f>IFERROR(weekly_deaths_location_cause_and_excess_deaths_hospital[[#This Row],[Circulatory deaths]]-weekly_deaths_location_cause_and_excess_deaths_hospital[[#This Row],[Circulatory five year average]],"")</f>
        <v/>
      </c>
      <c r="P421" s="31" t="s">
        <v>210</v>
      </c>
      <c r="Q421" s="31">
        <v>77</v>
      </c>
      <c r="R421" s="31" t="str">
        <f>IFERROR(weekly_deaths_location_cause_and_excess_deaths_hospital[[#This Row],[Respiratory deaths]]-weekly_deaths_location_cause_and_excess_deaths_hospital[[#This Row],[Respiratory five year average]],"")</f>
        <v/>
      </c>
      <c r="S421" s="31" t="s">
        <v>210</v>
      </c>
      <c r="T421" s="31" t="s">
        <v>210</v>
      </c>
      <c r="U421" s="81">
        <v>140</v>
      </c>
      <c r="V421" s="31" t="str">
        <f>IFERROR(weekly_deaths_location_cause_and_excess_deaths_hospital[[#This Row],[Other causes]]-weekly_deaths_location_cause_and_excess_deaths_hospital[[#This Row],[Other causes five year average]],"")</f>
        <v/>
      </c>
    </row>
    <row r="422" spans="1:22" x14ac:dyDescent="0.3">
      <c r="A422" s="16" t="s">
        <v>66</v>
      </c>
      <c r="B422" s="21">
        <v>43</v>
      </c>
      <c r="C422" s="22">
        <v>44858</v>
      </c>
      <c r="D422" s="86" t="s">
        <v>210</v>
      </c>
      <c r="E422" s="81">
        <v>550</v>
      </c>
      <c r="F422" s="81" t="str">
        <f>IFERROR(weekly_deaths_location_cause_and_excess_deaths_hospital[[#This Row],[All causes]]-weekly_deaths_location_cause_and_excess_deaths_hospital[[#This Row],[All causes five year average]],"")</f>
        <v/>
      </c>
      <c r="G422" s="81" t="s">
        <v>210</v>
      </c>
      <c r="H422" s="81">
        <v>148</v>
      </c>
      <c r="I422" s="81" t="str">
        <f>IFERROR(weekly_deaths_location_cause_and_excess_deaths_hospital[[#This Row],[Cancer deaths]]-weekly_deaths_location_cause_and_excess_deaths_hospital[[#This Row],[Cancer five year average]],"")</f>
        <v/>
      </c>
      <c r="J422" s="81" t="s">
        <v>210</v>
      </c>
      <c r="K422" s="81">
        <v>26</v>
      </c>
      <c r="L422" s="81" t="str">
        <f>IFERROR(weekly_deaths_location_cause_and_excess_deaths_hospital[[#This Row],[Dementia / Alzhemier''s deaths]]-weekly_deaths_location_cause_and_excess_deaths_hospital[[#This Row],[Dementia / Alzheimer''s five year average]],"")</f>
        <v/>
      </c>
      <c r="M422" s="31" t="s">
        <v>210</v>
      </c>
      <c r="N422" s="31">
        <v>142</v>
      </c>
      <c r="O422" s="31" t="str">
        <f>IFERROR(weekly_deaths_location_cause_and_excess_deaths_hospital[[#This Row],[Circulatory deaths]]-weekly_deaths_location_cause_and_excess_deaths_hospital[[#This Row],[Circulatory five year average]],"")</f>
        <v/>
      </c>
      <c r="P422" s="31" t="s">
        <v>210</v>
      </c>
      <c r="Q422" s="31">
        <v>73</v>
      </c>
      <c r="R422" s="31" t="str">
        <f>IFERROR(weekly_deaths_location_cause_and_excess_deaths_hospital[[#This Row],[Respiratory deaths]]-weekly_deaths_location_cause_and_excess_deaths_hospital[[#This Row],[Respiratory five year average]],"")</f>
        <v/>
      </c>
      <c r="S422" s="31" t="s">
        <v>210</v>
      </c>
      <c r="T422" s="31" t="s">
        <v>210</v>
      </c>
      <c r="U422" s="81">
        <v>143</v>
      </c>
      <c r="V422" s="31" t="str">
        <f>IFERROR(weekly_deaths_location_cause_and_excess_deaths_hospital[[#This Row],[Other causes]]-weekly_deaths_location_cause_and_excess_deaths_hospital[[#This Row],[Other causes five year average]],"")</f>
        <v/>
      </c>
    </row>
    <row r="423" spans="1:22" x14ac:dyDescent="0.3">
      <c r="A423" s="16" t="s">
        <v>66</v>
      </c>
      <c r="B423" s="21">
        <v>44</v>
      </c>
      <c r="C423" s="22">
        <v>44865</v>
      </c>
      <c r="D423" s="86" t="s">
        <v>210</v>
      </c>
      <c r="E423" s="81">
        <v>553</v>
      </c>
      <c r="F423" s="81" t="str">
        <f>IFERROR(weekly_deaths_location_cause_and_excess_deaths_hospital[[#This Row],[All causes]]-weekly_deaths_location_cause_and_excess_deaths_hospital[[#This Row],[All causes five year average]],"")</f>
        <v/>
      </c>
      <c r="G423" s="81" t="s">
        <v>210</v>
      </c>
      <c r="H423" s="81">
        <v>153</v>
      </c>
      <c r="I423" s="81" t="str">
        <f>IFERROR(weekly_deaths_location_cause_and_excess_deaths_hospital[[#This Row],[Cancer deaths]]-weekly_deaths_location_cause_and_excess_deaths_hospital[[#This Row],[Cancer five year average]],"")</f>
        <v/>
      </c>
      <c r="J423" s="81" t="s">
        <v>210</v>
      </c>
      <c r="K423" s="81">
        <v>26</v>
      </c>
      <c r="L423" s="81" t="str">
        <f>IFERROR(weekly_deaths_location_cause_and_excess_deaths_hospital[[#This Row],[Dementia / Alzhemier''s deaths]]-weekly_deaths_location_cause_and_excess_deaths_hospital[[#This Row],[Dementia / Alzheimer''s five year average]],"")</f>
        <v/>
      </c>
      <c r="M423" s="31" t="s">
        <v>210</v>
      </c>
      <c r="N423" s="31">
        <v>146</v>
      </c>
      <c r="O423" s="31" t="str">
        <f>IFERROR(weekly_deaths_location_cause_and_excess_deaths_hospital[[#This Row],[Circulatory deaths]]-weekly_deaths_location_cause_and_excess_deaths_hospital[[#This Row],[Circulatory five year average]],"")</f>
        <v/>
      </c>
      <c r="P423" s="31" t="s">
        <v>210</v>
      </c>
      <c r="Q423" s="31">
        <v>71</v>
      </c>
      <c r="R423" s="31" t="str">
        <f>IFERROR(weekly_deaths_location_cause_and_excess_deaths_hospital[[#This Row],[Respiratory deaths]]-weekly_deaths_location_cause_and_excess_deaths_hospital[[#This Row],[Respiratory five year average]],"")</f>
        <v/>
      </c>
      <c r="S423" s="31" t="s">
        <v>210</v>
      </c>
      <c r="T423" s="31" t="s">
        <v>210</v>
      </c>
      <c r="U423" s="81">
        <v>139</v>
      </c>
      <c r="V423" s="31" t="str">
        <f>IFERROR(weekly_deaths_location_cause_and_excess_deaths_hospital[[#This Row],[Other causes]]-weekly_deaths_location_cause_and_excess_deaths_hospital[[#This Row],[Other causes five year average]],"")</f>
        <v/>
      </c>
    </row>
    <row r="424" spans="1:22" x14ac:dyDescent="0.3">
      <c r="A424" s="16" t="s">
        <v>66</v>
      </c>
      <c r="B424" s="21">
        <v>45</v>
      </c>
      <c r="C424" s="22">
        <v>44872</v>
      </c>
      <c r="D424" s="86" t="s">
        <v>210</v>
      </c>
      <c r="E424" s="81">
        <v>568</v>
      </c>
      <c r="F424" s="81" t="str">
        <f>IFERROR(weekly_deaths_location_cause_and_excess_deaths_hospital[[#This Row],[All causes]]-weekly_deaths_location_cause_and_excess_deaths_hospital[[#This Row],[All causes five year average]],"")</f>
        <v/>
      </c>
      <c r="G424" s="81" t="s">
        <v>210</v>
      </c>
      <c r="H424" s="81">
        <v>146</v>
      </c>
      <c r="I424" s="81" t="str">
        <f>IFERROR(weekly_deaths_location_cause_and_excess_deaths_hospital[[#This Row],[Cancer deaths]]-weekly_deaths_location_cause_and_excess_deaths_hospital[[#This Row],[Cancer five year average]],"")</f>
        <v/>
      </c>
      <c r="J424" s="81" t="s">
        <v>210</v>
      </c>
      <c r="K424" s="81">
        <v>27</v>
      </c>
      <c r="L424" s="81" t="str">
        <f>IFERROR(weekly_deaths_location_cause_and_excess_deaths_hospital[[#This Row],[Dementia / Alzhemier''s deaths]]-weekly_deaths_location_cause_and_excess_deaths_hospital[[#This Row],[Dementia / Alzheimer''s five year average]],"")</f>
        <v/>
      </c>
      <c r="M424" s="31" t="s">
        <v>210</v>
      </c>
      <c r="N424" s="31">
        <v>156</v>
      </c>
      <c r="O424" s="31" t="str">
        <f>IFERROR(weekly_deaths_location_cause_and_excess_deaths_hospital[[#This Row],[Circulatory deaths]]-weekly_deaths_location_cause_and_excess_deaths_hospital[[#This Row],[Circulatory five year average]],"")</f>
        <v/>
      </c>
      <c r="P424" s="31" t="s">
        <v>210</v>
      </c>
      <c r="Q424" s="31">
        <v>77</v>
      </c>
      <c r="R424" s="31" t="str">
        <f>IFERROR(weekly_deaths_location_cause_and_excess_deaths_hospital[[#This Row],[Respiratory deaths]]-weekly_deaths_location_cause_and_excess_deaths_hospital[[#This Row],[Respiratory five year average]],"")</f>
        <v/>
      </c>
      <c r="S424" s="31" t="s">
        <v>210</v>
      </c>
      <c r="T424" s="31" t="s">
        <v>210</v>
      </c>
      <c r="U424" s="81">
        <v>145</v>
      </c>
      <c r="V424" s="31" t="str">
        <f>IFERROR(weekly_deaths_location_cause_and_excess_deaths_hospital[[#This Row],[Other causes]]-weekly_deaths_location_cause_and_excess_deaths_hospital[[#This Row],[Other causes five year average]],"")</f>
        <v/>
      </c>
    </row>
    <row r="425" spans="1:22" x14ac:dyDescent="0.3">
      <c r="A425" s="16" t="s">
        <v>66</v>
      </c>
      <c r="B425" s="21">
        <v>46</v>
      </c>
      <c r="C425" s="22">
        <v>44879</v>
      </c>
      <c r="D425" s="86" t="s">
        <v>210</v>
      </c>
      <c r="E425" s="81">
        <v>570</v>
      </c>
      <c r="F425" s="81" t="str">
        <f>IFERROR(weekly_deaths_location_cause_and_excess_deaths_hospital[[#This Row],[All causes]]-weekly_deaths_location_cause_and_excess_deaths_hospital[[#This Row],[All causes five year average]],"")</f>
        <v/>
      </c>
      <c r="G425" s="81" t="s">
        <v>210</v>
      </c>
      <c r="H425" s="81">
        <v>149</v>
      </c>
      <c r="I425" s="81" t="str">
        <f>IFERROR(weekly_deaths_location_cause_and_excess_deaths_hospital[[#This Row],[Cancer deaths]]-weekly_deaths_location_cause_and_excess_deaths_hospital[[#This Row],[Cancer five year average]],"")</f>
        <v/>
      </c>
      <c r="J425" s="81" t="s">
        <v>210</v>
      </c>
      <c r="K425" s="81">
        <v>31</v>
      </c>
      <c r="L425" s="81" t="str">
        <f>IFERROR(weekly_deaths_location_cause_and_excess_deaths_hospital[[#This Row],[Dementia / Alzhemier''s deaths]]-weekly_deaths_location_cause_and_excess_deaths_hospital[[#This Row],[Dementia / Alzheimer''s five year average]],"")</f>
        <v/>
      </c>
      <c r="M425" s="31" t="s">
        <v>210</v>
      </c>
      <c r="N425" s="31">
        <v>145</v>
      </c>
      <c r="O425" s="31" t="str">
        <f>IFERROR(weekly_deaths_location_cause_and_excess_deaths_hospital[[#This Row],[Circulatory deaths]]-weekly_deaths_location_cause_and_excess_deaths_hospital[[#This Row],[Circulatory five year average]],"")</f>
        <v/>
      </c>
      <c r="P425" s="31" t="s">
        <v>210</v>
      </c>
      <c r="Q425" s="31">
        <v>78</v>
      </c>
      <c r="R425" s="31" t="str">
        <f>IFERROR(weekly_deaths_location_cause_and_excess_deaths_hospital[[#This Row],[Respiratory deaths]]-weekly_deaths_location_cause_and_excess_deaths_hospital[[#This Row],[Respiratory five year average]],"")</f>
        <v/>
      </c>
      <c r="S425" s="31" t="s">
        <v>210</v>
      </c>
      <c r="T425" s="31" t="s">
        <v>210</v>
      </c>
      <c r="U425" s="81">
        <v>154</v>
      </c>
      <c r="V425" s="31" t="str">
        <f>IFERROR(weekly_deaths_location_cause_and_excess_deaths_hospital[[#This Row],[Other causes]]-weekly_deaths_location_cause_and_excess_deaths_hospital[[#This Row],[Other causes five year average]],"")</f>
        <v/>
      </c>
    </row>
    <row r="426" spans="1:22" x14ac:dyDescent="0.3">
      <c r="A426" s="16" t="s">
        <v>66</v>
      </c>
      <c r="B426" s="21">
        <v>47</v>
      </c>
      <c r="C426" s="22">
        <v>44886</v>
      </c>
      <c r="D426" s="86" t="s">
        <v>210</v>
      </c>
      <c r="E426" s="81">
        <v>572</v>
      </c>
      <c r="F426" s="81" t="str">
        <f>IFERROR(weekly_deaths_location_cause_and_excess_deaths_hospital[[#This Row],[All causes]]-weekly_deaths_location_cause_and_excess_deaths_hospital[[#This Row],[All causes five year average]],"")</f>
        <v/>
      </c>
      <c r="G426" s="81" t="s">
        <v>210</v>
      </c>
      <c r="H426" s="81">
        <v>147</v>
      </c>
      <c r="I426" s="81" t="str">
        <f>IFERROR(weekly_deaths_location_cause_and_excess_deaths_hospital[[#This Row],[Cancer deaths]]-weekly_deaths_location_cause_and_excess_deaths_hospital[[#This Row],[Cancer five year average]],"")</f>
        <v/>
      </c>
      <c r="J426" s="81" t="s">
        <v>210</v>
      </c>
      <c r="K426" s="81">
        <v>29</v>
      </c>
      <c r="L426" s="81" t="str">
        <f>IFERROR(weekly_deaths_location_cause_and_excess_deaths_hospital[[#This Row],[Dementia / Alzhemier''s deaths]]-weekly_deaths_location_cause_and_excess_deaths_hospital[[#This Row],[Dementia / Alzheimer''s five year average]],"")</f>
        <v/>
      </c>
      <c r="M426" s="31" t="s">
        <v>210</v>
      </c>
      <c r="N426" s="31">
        <v>152</v>
      </c>
      <c r="O426" s="31" t="str">
        <f>IFERROR(weekly_deaths_location_cause_and_excess_deaths_hospital[[#This Row],[Circulatory deaths]]-weekly_deaths_location_cause_and_excess_deaths_hospital[[#This Row],[Circulatory five year average]],"")</f>
        <v/>
      </c>
      <c r="P426" s="31" t="s">
        <v>210</v>
      </c>
      <c r="Q426" s="31">
        <v>78</v>
      </c>
      <c r="R426" s="31" t="str">
        <f>IFERROR(weekly_deaths_location_cause_and_excess_deaths_hospital[[#This Row],[Respiratory deaths]]-weekly_deaths_location_cause_and_excess_deaths_hospital[[#This Row],[Respiratory five year average]],"")</f>
        <v/>
      </c>
      <c r="S426" s="31" t="s">
        <v>210</v>
      </c>
      <c r="T426" s="31" t="s">
        <v>210</v>
      </c>
      <c r="U426" s="81">
        <v>154</v>
      </c>
      <c r="V426" s="31" t="str">
        <f>IFERROR(weekly_deaths_location_cause_and_excess_deaths_hospital[[#This Row],[Other causes]]-weekly_deaths_location_cause_and_excess_deaths_hospital[[#This Row],[Other causes five year average]],"")</f>
        <v/>
      </c>
    </row>
    <row r="427" spans="1:22" x14ac:dyDescent="0.3">
      <c r="A427" s="16" t="s">
        <v>66</v>
      </c>
      <c r="B427" s="21">
        <v>48</v>
      </c>
      <c r="C427" s="22">
        <v>44893</v>
      </c>
      <c r="D427" s="86" t="s">
        <v>210</v>
      </c>
      <c r="E427" s="81">
        <v>562</v>
      </c>
      <c r="F427" s="81" t="str">
        <f>IFERROR(weekly_deaths_location_cause_and_excess_deaths_hospital[[#This Row],[All causes]]-weekly_deaths_location_cause_and_excess_deaths_hospital[[#This Row],[All causes five year average]],"")</f>
        <v/>
      </c>
      <c r="G427" s="81" t="s">
        <v>210</v>
      </c>
      <c r="H427" s="81">
        <v>147</v>
      </c>
      <c r="I427" s="81" t="str">
        <f>IFERROR(weekly_deaths_location_cause_and_excess_deaths_hospital[[#This Row],[Cancer deaths]]-weekly_deaths_location_cause_and_excess_deaths_hospital[[#This Row],[Cancer five year average]],"")</f>
        <v/>
      </c>
      <c r="J427" s="81" t="s">
        <v>210</v>
      </c>
      <c r="K427" s="81">
        <v>26</v>
      </c>
      <c r="L427" s="81" t="str">
        <f>IFERROR(weekly_deaths_location_cause_and_excess_deaths_hospital[[#This Row],[Dementia / Alzhemier''s deaths]]-weekly_deaths_location_cause_and_excess_deaths_hospital[[#This Row],[Dementia / Alzheimer''s five year average]],"")</f>
        <v/>
      </c>
      <c r="M427" s="31" t="s">
        <v>210</v>
      </c>
      <c r="N427" s="31">
        <v>151</v>
      </c>
      <c r="O427" s="31" t="str">
        <f>IFERROR(weekly_deaths_location_cause_and_excess_deaths_hospital[[#This Row],[Circulatory deaths]]-weekly_deaths_location_cause_and_excess_deaths_hospital[[#This Row],[Circulatory five year average]],"")</f>
        <v/>
      </c>
      <c r="P427" s="31" t="s">
        <v>210</v>
      </c>
      <c r="Q427" s="31">
        <v>81</v>
      </c>
      <c r="R427" s="31" t="str">
        <f>IFERROR(weekly_deaths_location_cause_and_excess_deaths_hospital[[#This Row],[Respiratory deaths]]-weekly_deaths_location_cause_and_excess_deaths_hospital[[#This Row],[Respiratory five year average]],"")</f>
        <v/>
      </c>
      <c r="S427" s="31" t="s">
        <v>210</v>
      </c>
      <c r="T427" s="31" t="s">
        <v>210</v>
      </c>
      <c r="U427" s="81">
        <v>145</v>
      </c>
      <c r="V427" s="31" t="str">
        <f>IFERROR(weekly_deaths_location_cause_and_excess_deaths_hospital[[#This Row],[Other causes]]-weekly_deaths_location_cause_and_excess_deaths_hospital[[#This Row],[Other causes five year average]],"")</f>
        <v/>
      </c>
    </row>
    <row r="428" spans="1:22" x14ac:dyDescent="0.3">
      <c r="A428" s="16" t="s">
        <v>66</v>
      </c>
      <c r="B428" s="21">
        <v>49</v>
      </c>
      <c r="C428" s="22">
        <v>44900</v>
      </c>
      <c r="D428" s="86" t="s">
        <v>210</v>
      </c>
      <c r="E428" s="81">
        <v>566</v>
      </c>
      <c r="F428" s="81" t="str">
        <f>IFERROR(weekly_deaths_location_cause_and_excess_deaths_hospital[[#This Row],[All causes]]-weekly_deaths_location_cause_and_excess_deaths_hospital[[#This Row],[All causes five year average]],"")</f>
        <v/>
      </c>
      <c r="G428" s="81" t="s">
        <v>210</v>
      </c>
      <c r="H428" s="81">
        <v>131</v>
      </c>
      <c r="I428" s="81" t="str">
        <f>IFERROR(weekly_deaths_location_cause_and_excess_deaths_hospital[[#This Row],[Cancer deaths]]-weekly_deaths_location_cause_and_excess_deaths_hospital[[#This Row],[Cancer five year average]],"")</f>
        <v/>
      </c>
      <c r="J428" s="81" t="s">
        <v>210</v>
      </c>
      <c r="K428" s="81">
        <v>29</v>
      </c>
      <c r="L428" s="81" t="str">
        <f>IFERROR(weekly_deaths_location_cause_and_excess_deaths_hospital[[#This Row],[Dementia / Alzhemier''s deaths]]-weekly_deaths_location_cause_and_excess_deaths_hospital[[#This Row],[Dementia / Alzheimer''s five year average]],"")</f>
        <v/>
      </c>
      <c r="M428" s="31" t="s">
        <v>210</v>
      </c>
      <c r="N428" s="31">
        <v>151</v>
      </c>
      <c r="O428" s="31" t="str">
        <f>IFERROR(weekly_deaths_location_cause_and_excess_deaths_hospital[[#This Row],[Circulatory deaths]]-weekly_deaths_location_cause_and_excess_deaths_hospital[[#This Row],[Circulatory five year average]],"")</f>
        <v/>
      </c>
      <c r="P428" s="31" t="s">
        <v>210</v>
      </c>
      <c r="Q428" s="31">
        <v>88</v>
      </c>
      <c r="R428" s="31" t="str">
        <f>IFERROR(weekly_deaths_location_cause_and_excess_deaths_hospital[[#This Row],[Respiratory deaths]]-weekly_deaths_location_cause_and_excess_deaths_hospital[[#This Row],[Respiratory five year average]],"")</f>
        <v/>
      </c>
      <c r="S428" s="31" t="s">
        <v>210</v>
      </c>
      <c r="T428" s="31" t="s">
        <v>210</v>
      </c>
      <c r="U428" s="81">
        <v>156</v>
      </c>
      <c r="V428" s="31" t="str">
        <f>IFERROR(weekly_deaths_location_cause_and_excess_deaths_hospital[[#This Row],[Other causes]]-weekly_deaths_location_cause_and_excess_deaths_hospital[[#This Row],[Other causes five year average]],"")</f>
        <v/>
      </c>
    </row>
    <row r="429" spans="1:22" x14ac:dyDescent="0.3">
      <c r="A429" s="16" t="s">
        <v>66</v>
      </c>
      <c r="B429" s="21">
        <v>50</v>
      </c>
      <c r="C429" s="22">
        <v>44907</v>
      </c>
      <c r="D429" s="86" t="s">
        <v>210</v>
      </c>
      <c r="E429" s="81">
        <v>622</v>
      </c>
      <c r="F429" s="81" t="str">
        <f>IFERROR(weekly_deaths_location_cause_and_excess_deaths_hospital[[#This Row],[All causes]]-weekly_deaths_location_cause_and_excess_deaths_hospital[[#This Row],[All causes five year average]],"")</f>
        <v/>
      </c>
      <c r="G429" s="81" t="s">
        <v>210</v>
      </c>
      <c r="H429" s="81">
        <v>166</v>
      </c>
      <c r="I429" s="81" t="str">
        <f>IFERROR(weekly_deaths_location_cause_and_excess_deaths_hospital[[#This Row],[Cancer deaths]]-weekly_deaths_location_cause_and_excess_deaths_hospital[[#This Row],[Cancer five year average]],"")</f>
        <v/>
      </c>
      <c r="J429" s="81" t="s">
        <v>210</v>
      </c>
      <c r="K429" s="81">
        <v>33</v>
      </c>
      <c r="L429" s="81" t="str">
        <f>IFERROR(weekly_deaths_location_cause_and_excess_deaths_hospital[[#This Row],[Dementia / Alzhemier''s deaths]]-weekly_deaths_location_cause_and_excess_deaths_hospital[[#This Row],[Dementia / Alzheimer''s five year average]],"")</f>
        <v/>
      </c>
      <c r="M429" s="31" t="s">
        <v>210</v>
      </c>
      <c r="N429" s="31">
        <v>159</v>
      </c>
      <c r="O429" s="31" t="str">
        <f>IFERROR(weekly_deaths_location_cause_and_excess_deaths_hospital[[#This Row],[Circulatory deaths]]-weekly_deaths_location_cause_and_excess_deaths_hospital[[#This Row],[Circulatory five year average]],"")</f>
        <v/>
      </c>
      <c r="P429" s="31" t="s">
        <v>210</v>
      </c>
      <c r="Q429" s="31">
        <v>101</v>
      </c>
      <c r="R429" s="31" t="str">
        <f>IFERROR(weekly_deaths_location_cause_and_excess_deaths_hospital[[#This Row],[Respiratory deaths]]-weekly_deaths_location_cause_and_excess_deaths_hospital[[#This Row],[Respiratory five year average]],"")</f>
        <v/>
      </c>
      <c r="S429" s="31" t="s">
        <v>210</v>
      </c>
      <c r="T429" s="31" t="s">
        <v>210</v>
      </c>
      <c r="U429" s="81">
        <v>155</v>
      </c>
      <c r="V429" s="31" t="str">
        <f>IFERROR(weekly_deaths_location_cause_and_excess_deaths_hospital[[#This Row],[Other causes]]-weekly_deaths_location_cause_and_excess_deaths_hospital[[#This Row],[Other causes five year average]],"")</f>
        <v/>
      </c>
    </row>
    <row r="430" spans="1:22" x14ac:dyDescent="0.3">
      <c r="A430" s="16" t="s">
        <v>66</v>
      </c>
      <c r="B430" s="21">
        <v>51</v>
      </c>
      <c r="C430" s="22">
        <v>44914</v>
      </c>
      <c r="D430" s="86" t="s">
        <v>210</v>
      </c>
      <c r="E430" s="81">
        <v>640</v>
      </c>
      <c r="F430" s="81" t="str">
        <f>IFERROR(weekly_deaths_location_cause_and_excess_deaths_hospital[[#This Row],[All causes]]-weekly_deaths_location_cause_and_excess_deaths_hospital[[#This Row],[All causes five year average]],"")</f>
        <v/>
      </c>
      <c r="G430" s="81" t="s">
        <v>210</v>
      </c>
      <c r="H430" s="81">
        <v>153</v>
      </c>
      <c r="I430" s="81" t="str">
        <f>IFERROR(weekly_deaths_location_cause_and_excess_deaths_hospital[[#This Row],[Cancer deaths]]-weekly_deaths_location_cause_and_excess_deaths_hospital[[#This Row],[Cancer five year average]],"")</f>
        <v/>
      </c>
      <c r="J430" s="81" t="s">
        <v>210</v>
      </c>
      <c r="K430" s="81">
        <v>35</v>
      </c>
      <c r="L430" s="81" t="str">
        <f>IFERROR(weekly_deaths_location_cause_and_excess_deaths_hospital[[#This Row],[Dementia / Alzhemier''s deaths]]-weekly_deaths_location_cause_and_excess_deaths_hospital[[#This Row],[Dementia / Alzheimer''s five year average]],"")</f>
        <v/>
      </c>
      <c r="M430" s="31" t="s">
        <v>210</v>
      </c>
      <c r="N430" s="31">
        <v>174</v>
      </c>
      <c r="O430" s="31" t="str">
        <f>IFERROR(weekly_deaths_location_cause_and_excess_deaths_hospital[[#This Row],[Circulatory deaths]]-weekly_deaths_location_cause_and_excess_deaths_hospital[[#This Row],[Circulatory five year average]],"")</f>
        <v/>
      </c>
      <c r="P430" s="31" t="s">
        <v>210</v>
      </c>
      <c r="Q430" s="31">
        <v>109</v>
      </c>
      <c r="R430" s="31" t="str">
        <f>IFERROR(weekly_deaths_location_cause_and_excess_deaths_hospital[[#This Row],[Respiratory deaths]]-weekly_deaths_location_cause_and_excess_deaths_hospital[[#This Row],[Respiratory five year average]],"")</f>
        <v/>
      </c>
      <c r="S430" s="31" t="s">
        <v>210</v>
      </c>
      <c r="T430" s="31" t="s">
        <v>210</v>
      </c>
      <c r="U430" s="81">
        <v>162</v>
      </c>
      <c r="V430" s="31" t="str">
        <f>IFERROR(weekly_deaths_location_cause_and_excess_deaths_hospital[[#This Row],[Other causes]]-weekly_deaths_location_cause_and_excess_deaths_hospital[[#This Row],[Other causes five year average]],"")</f>
        <v/>
      </c>
    </row>
    <row r="431" spans="1:22" x14ac:dyDescent="0.3">
      <c r="A431" s="16" t="s">
        <v>66</v>
      </c>
      <c r="B431" s="21">
        <v>52</v>
      </c>
      <c r="C431" s="22">
        <v>44921</v>
      </c>
      <c r="D431" s="86" t="s">
        <v>210</v>
      </c>
      <c r="E431" s="81">
        <v>538</v>
      </c>
      <c r="F431" s="81" t="str">
        <f>IFERROR(weekly_deaths_location_cause_and_excess_deaths_hospital[[#This Row],[All causes]]-weekly_deaths_location_cause_and_excess_deaths_hospital[[#This Row],[All causes five year average]],"")</f>
        <v/>
      </c>
      <c r="G431" s="81" t="s">
        <v>210</v>
      </c>
      <c r="H431" s="81">
        <v>123</v>
      </c>
      <c r="I431" s="81" t="str">
        <f>IFERROR(weekly_deaths_location_cause_and_excess_deaths_hospital[[#This Row],[Cancer deaths]]-weekly_deaths_location_cause_and_excess_deaths_hospital[[#This Row],[Cancer five year average]],"")</f>
        <v/>
      </c>
      <c r="J431" s="81" t="s">
        <v>210</v>
      </c>
      <c r="K431" s="81">
        <v>27</v>
      </c>
      <c r="L431" s="81" t="str">
        <f>IFERROR(weekly_deaths_location_cause_and_excess_deaths_hospital[[#This Row],[Dementia / Alzhemier''s deaths]]-weekly_deaths_location_cause_and_excess_deaths_hospital[[#This Row],[Dementia / Alzheimer''s five year average]],"")</f>
        <v/>
      </c>
      <c r="M431" s="31" t="s">
        <v>210</v>
      </c>
      <c r="N431" s="31">
        <v>147</v>
      </c>
      <c r="O431" s="31" t="str">
        <f>IFERROR(weekly_deaths_location_cause_and_excess_deaths_hospital[[#This Row],[Circulatory deaths]]-weekly_deaths_location_cause_and_excess_deaths_hospital[[#This Row],[Circulatory five year average]],"")</f>
        <v/>
      </c>
      <c r="P431" s="31" t="s">
        <v>210</v>
      </c>
      <c r="Q431" s="31">
        <v>100</v>
      </c>
      <c r="R431" s="31" t="str">
        <f>IFERROR(weekly_deaths_location_cause_and_excess_deaths_hospital[[#This Row],[Respiratory deaths]]-weekly_deaths_location_cause_and_excess_deaths_hospital[[#This Row],[Respiratory five year average]],"")</f>
        <v/>
      </c>
      <c r="S431" s="31" t="s">
        <v>210</v>
      </c>
      <c r="T431" s="31" t="s">
        <v>210</v>
      </c>
      <c r="U431" s="81">
        <v>136</v>
      </c>
      <c r="V431" s="31" t="str">
        <f>IFERROR(weekly_deaths_location_cause_and_excess_deaths_hospital[[#This Row],[Other causes]]-weekly_deaths_location_cause_and_excess_deaths_hospital[[#This Row],[Other causes five year average]],"")</f>
        <v/>
      </c>
    </row>
    <row r="433" spans="1:23" x14ac:dyDescent="0.3">
      <c r="A433" s="28" t="s">
        <v>98</v>
      </c>
      <c r="B433" s="29"/>
      <c r="E433" s="30"/>
      <c r="F433" s="30"/>
    </row>
    <row r="434" spans="1:23" s="94" customFormat="1" ht="63" thickBot="1" x14ac:dyDescent="0.35">
      <c r="A434" s="10" t="s">
        <v>64</v>
      </c>
      <c r="B434" s="19" t="s">
        <v>59</v>
      </c>
      <c r="C434" s="19" t="s">
        <v>119</v>
      </c>
      <c r="D434" s="9" t="s">
        <v>89</v>
      </c>
      <c r="E434" s="10" t="s">
        <v>179</v>
      </c>
      <c r="F434" s="10" t="s">
        <v>186</v>
      </c>
      <c r="G434" s="10" t="s">
        <v>90</v>
      </c>
      <c r="H434" s="10" t="s">
        <v>182</v>
      </c>
      <c r="I434" s="10" t="s">
        <v>183</v>
      </c>
      <c r="J434" s="10" t="s">
        <v>94</v>
      </c>
      <c r="K434" s="10" t="s">
        <v>184</v>
      </c>
      <c r="L434" s="10" t="s">
        <v>185</v>
      </c>
      <c r="M434" s="10" t="s">
        <v>194</v>
      </c>
      <c r="N434" s="10" t="s">
        <v>195</v>
      </c>
      <c r="O434" s="10" t="s">
        <v>196</v>
      </c>
      <c r="P434" s="10" t="s">
        <v>91</v>
      </c>
      <c r="Q434" s="10" t="s">
        <v>187</v>
      </c>
      <c r="R434" s="10" t="s">
        <v>188</v>
      </c>
      <c r="S434" s="10" t="s">
        <v>92</v>
      </c>
      <c r="T434" s="10" t="s">
        <v>121</v>
      </c>
      <c r="U434" s="10" t="s">
        <v>189</v>
      </c>
      <c r="V434" s="10" t="s">
        <v>190</v>
      </c>
      <c r="W434" s="39"/>
    </row>
    <row r="435" spans="1:23" x14ac:dyDescent="0.3">
      <c r="A435" s="20" t="s">
        <v>65</v>
      </c>
      <c r="B435" s="21">
        <v>1</v>
      </c>
      <c r="C435" s="22">
        <v>44200</v>
      </c>
      <c r="D435" s="84">
        <v>2</v>
      </c>
      <c r="E435" s="2">
        <v>6</v>
      </c>
      <c r="F435" s="2">
        <f>IFERROR(weekly_deaths_location_cause_and_excess_deaths_other_institution[[#This Row],[All causes]]-weekly_deaths_location_cause_and_excess_deaths_other_institution[[#This Row],[All causes five year average]],"")</f>
        <v>-4</v>
      </c>
      <c r="G435" s="2">
        <v>0</v>
      </c>
      <c r="H435" s="2">
        <v>2</v>
      </c>
      <c r="I435" s="2">
        <f>IFERROR(weekly_deaths_location_cause_and_excess_deaths_other_institution[[#This Row],[Cancer deaths]]-weekly_deaths_location_cause_and_excess_deaths_other_institution[[#This Row],[Cancer five year average]],"")</f>
        <v>-2</v>
      </c>
      <c r="J435" s="2">
        <v>0</v>
      </c>
      <c r="K435" s="2">
        <v>1</v>
      </c>
      <c r="L435" s="2">
        <f>IFERROR(weekly_deaths_location_cause_and_excess_deaths_other_institution[[#This Row],[Dementia / Alzhemier''s deaths]]-weekly_deaths_location_cause_and_excess_deaths_other_institution[[#This Row],[Dementia / Alzheimer''s five year average]],"")</f>
        <v>-1</v>
      </c>
      <c r="M435" s="31">
        <v>0</v>
      </c>
      <c r="N435" s="31">
        <v>2</v>
      </c>
      <c r="O435" s="31">
        <f>IFERROR(weekly_deaths_location_cause_and_excess_deaths_other_institution[[#This Row],[Circulatory deaths]]-weekly_deaths_location_cause_and_excess_deaths_other_institution[[#This Row],[Circulatory five year average]],"")</f>
        <v>-2</v>
      </c>
      <c r="P435" s="72">
        <v>0</v>
      </c>
      <c r="Q435" s="72">
        <v>2</v>
      </c>
      <c r="R435" s="72">
        <f>IFERROR(weekly_deaths_location_cause_and_excess_deaths_other_institution[[#This Row],[Respiratory deaths]]-weekly_deaths_location_cause_and_excess_deaths_other_institution[[#This Row],[Respiratory five year average]],"")</f>
        <v>-2</v>
      </c>
      <c r="S435" s="72">
        <v>1</v>
      </c>
      <c r="T435" s="78">
        <v>1</v>
      </c>
      <c r="U435" s="78">
        <v>2</v>
      </c>
      <c r="V435" s="72">
        <f>IFERROR(weekly_deaths_location_cause_and_excess_deaths_other_institution[[#This Row],[Other causes]]-weekly_deaths_location_cause_and_excess_deaths_other_institution[[#This Row],[Other causes five year average]],"")</f>
        <v>-1</v>
      </c>
    </row>
    <row r="436" spans="1:23" x14ac:dyDescent="0.3">
      <c r="A436" s="20" t="s">
        <v>65</v>
      </c>
      <c r="B436" s="21">
        <v>2</v>
      </c>
      <c r="C436" s="22">
        <v>44207</v>
      </c>
      <c r="D436" s="84">
        <v>6</v>
      </c>
      <c r="E436" s="2">
        <v>6</v>
      </c>
      <c r="F436" s="2">
        <f>IFERROR(weekly_deaths_location_cause_and_excess_deaths_other_institution[[#This Row],[All causes]]-weekly_deaths_location_cause_and_excess_deaths_other_institution[[#This Row],[All causes five year average]],"")</f>
        <v>0</v>
      </c>
      <c r="G436" s="2">
        <v>0</v>
      </c>
      <c r="H436" s="2">
        <v>3</v>
      </c>
      <c r="I436" s="2">
        <f>IFERROR(weekly_deaths_location_cause_and_excess_deaths_other_institution[[#This Row],[Cancer deaths]]-weekly_deaths_location_cause_and_excess_deaths_other_institution[[#This Row],[Cancer five year average]],"")</f>
        <v>-3</v>
      </c>
      <c r="J436" s="2">
        <v>1</v>
      </c>
      <c r="K436" s="2">
        <v>1</v>
      </c>
      <c r="L436" s="2">
        <f>IFERROR(weekly_deaths_location_cause_and_excess_deaths_other_institution[[#This Row],[Dementia / Alzhemier''s deaths]]-weekly_deaths_location_cause_and_excess_deaths_other_institution[[#This Row],[Dementia / Alzheimer''s five year average]],"")</f>
        <v>0</v>
      </c>
      <c r="M436" s="31">
        <v>1</v>
      </c>
      <c r="N436" s="31">
        <v>2</v>
      </c>
      <c r="O436" s="31">
        <f>IFERROR(weekly_deaths_location_cause_and_excess_deaths_other_institution[[#This Row],[Circulatory deaths]]-weekly_deaths_location_cause_and_excess_deaths_other_institution[[#This Row],[Circulatory five year average]],"")</f>
        <v>-1</v>
      </c>
      <c r="P436" s="72">
        <v>0</v>
      </c>
      <c r="Q436" s="72">
        <v>3</v>
      </c>
      <c r="R436" s="72">
        <f>IFERROR(weekly_deaths_location_cause_and_excess_deaths_other_institution[[#This Row],[Respiratory deaths]]-weekly_deaths_location_cause_and_excess_deaths_other_institution[[#This Row],[Respiratory five year average]],"")</f>
        <v>-3</v>
      </c>
      <c r="S436" s="72">
        <v>4</v>
      </c>
      <c r="T436" s="78">
        <v>0</v>
      </c>
      <c r="U436" s="78">
        <v>1</v>
      </c>
      <c r="V436" s="72">
        <f>IFERROR(weekly_deaths_location_cause_and_excess_deaths_other_institution[[#This Row],[Other causes]]-weekly_deaths_location_cause_and_excess_deaths_other_institution[[#This Row],[Other causes five year average]],"")</f>
        <v>-1</v>
      </c>
    </row>
    <row r="437" spans="1:23" x14ac:dyDescent="0.3">
      <c r="A437" s="20" t="s">
        <v>65</v>
      </c>
      <c r="B437" s="21">
        <v>3</v>
      </c>
      <c r="C437" s="22">
        <v>44214</v>
      </c>
      <c r="D437" s="84">
        <v>14</v>
      </c>
      <c r="E437" s="2">
        <v>5</v>
      </c>
      <c r="F437" s="2">
        <f>IFERROR(weekly_deaths_location_cause_and_excess_deaths_other_institution[[#This Row],[All causes]]-weekly_deaths_location_cause_and_excess_deaths_other_institution[[#This Row],[All causes five year average]],"")</f>
        <v>9</v>
      </c>
      <c r="G437" s="2">
        <v>0</v>
      </c>
      <c r="H437" s="2">
        <v>2</v>
      </c>
      <c r="I437" s="2">
        <f>IFERROR(weekly_deaths_location_cause_and_excess_deaths_other_institution[[#This Row],[Cancer deaths]]-weekly_deaths_location_cause_and_excess_deaths_other_institution[[#This Row],[Cancer five year average]],"")</f>
        <v>-2</v>
      </c>
      <c r="J437" s="2">
        <v>5</v>
      </c>
      <c r="K437" s="2">
        <v>3</v>
      </c>
      <c r="L437" s="2">
        <f>IFERROR(weekly_deaths_location_cause_and_excess_deaths_other_institution[[#This Row],[Dementia / Alzhemier''s deaths]]-weekly_deaths_location_cause_and_excess_deaths_other_institution[[#This Row],[Dementia / Alzheimer''s five year average]],"")</f>
        <v>2</v>
      </c>
      <c r="M437" s="31">
        <v>2</v>
      </c>
      <c r="N437" s="31">
        <v>2</v>
      </c>
      <c r="O437" s="31">
        <f>IFERROR(weekly_deaths_location_cause_and_excess_deaths_other_institution[[#This Row],[Circulatory deaths]]-weekly_deaths_location_cause_and_excess_deaths_other_institution[[#This Row],[Circulatory five year average]],"")</f>
        <v>0</v>
      </c>
      <c r="P437" s="72">
        <v>1</v>
      </c>
      <c r="Q437" s="72">
        <v>1</v>
      </c>
      <c r="R437" s="72">
        <f>IFERROR(weekly_deaths_location_cause_and_excess_deaths_other_institution[[#This Row],[Respiratory deaths]]-weekly_deaths_location_cause_and_excess_deaths_other_institution[[#This Row],[Respiratory five year average]],"")</f>
        <v>0</v>
      </c>
      <c r="S437" s="72">
        <v>5</v>
      </c>
      <c r="T437" s="78">
        <v>1</v>
      </c>
      <c r="U437" s="78">
        <v>3</v>
      </c>
      <c r="V437" s="72">
        <f>IFERROR(weekly_deaths_location_cause_and_excess_deaths_other_institution[[#This Row],[Other causes]]-weekly_deaths_location_cause_and_excess_deaths_other_institution[[#This Row],[Other causes five year average]],"")</f>
        <v>-2</v>
      </c>
    </row>
    <row r="438" spans="1:23" x14ac:dyDescent="0.3">
      <c r="A438" s="20" t="s">
        <v>65</v>
      </c>
      <c r="B438" s="21">
        <v>4</v>
      </c>
      <c r="C438" s="22">
        <v>44221</v>
      </c>
      <c r="D438" s="84">
        <v>9</v>
      </c>
      <c r="E438" s="2">
        <v>5</v>
      </c>
      <c r="F438" s="2">
        <f>IFERROR(weekly_deaths_location_cause_and_excess_deaths_other_institution[[#This Row],[All causes]]-weekly_deaths_location_cause_and_excess_deaths_other_institution[[#This Row],[All causes five year average]],"")</f>
        <v>4</v>
      </c>
      <c r="G438" s="2">
        <v>0</v>
      </c>
      <c r="H438" s="2">
        <v>2</v>
      </c>
      <c r="I438" s="2">
        <f>IFERROR(weekly_deaths_location_cause_and_excess_deaths_other_institution[[#This Row],[Cancer deaths]]-weekly_deaths_location_cause_and_excess_deaths_other_institution[[#This Row],[Cancer five year average]],"")</f>
        <v>-2</v>
      </c>
      <c r="J438" s="2">
        <v>1</v>
      </c>
      <c r="K438" s="2">
        <v>2</v>
      </c>
      <c r="L438" s="2">
        <f>IFERROR(weekly_deaths_location_cause_and_excess_deaths_other_institution[[#This Row],[Dementia / Alzhemier''s deaths]]-weekly_deaths_location_cause_and_excess_deaths_other_institution[[#This Row],[Dementia / Alzheimer''s five year average]],"")</f>
        <v>-1</v>
      </c>
      <c r="M438" s="31">
        <v>2</v>
      </c>
      <c r="N438" s="31">
        <v>2</v>
      </c>
      <c r="O438" s="31">
        <f>IFERROR(weekly_deaths_location_cause_and_excess_deaths_other_institution[[#This Row],[Circulatory deaths]]-weekly_deaths_location_cause_and_excess_deaths_other_institution[[#This Row],[Circulatory five year average]],"")</f>
        <v>0</v>
      </c>
      <c r="P438" s="72">
        <v>0</v>
      </c>
      <c r="Q438" s="72">
        <v>0</v>
      </c>
      <c r="R438" s="72">
        <f>IFERROR(weekly_deaths_location_cause_and_excess_deaths_other_institution[[#This Row],[Respiratory deaths]]-weekly_deaths_location_cause_and_excess_deaths_other_institution[[#This Row],[Respiratory five year average]],"")</f>
        <v>0</v>
      </c>
      <c r="S438" s="72">
        <v>4</v>
      </c>
      <c r="T438" s="78">
        <v>2</v>
      </c>
      <c r="U438" s="78">
        <v>1</v>
      </c>
      <c r="V438" s="72">
        <f>IFERROR(weekly_deaths_location_cause_and_excess_deaths_other_institution[[#This Row],[Other causes]]-weekly_deaths_location_cause_and_excess_deaths_other_institution[[#This Row],[Other causes five year average]],"")</f>
        <v>1</v>
      </c>
    </row>
    <row r="439" spans="1:23" x14ac:dyDescent="0.3">
      <c r="A439" s="20" t="s">
        <v>65</v>
      </c>
      <c r="B439" s="21">
        <v>5</v>
      </c>
      <c r="C439" s="22">
        <v>44228</v>
      </c>
      <c r="D439" s="84">
        <v>6</v>
      </c>
      <c r="E439" s="2">
        <v>5</v>
      </c>
      <c r="F439" s="2">
        <f>IFERROR(weekly_deaths_location_cause_and_excess_deaths_other_institution[[#This Row],[All causes]]-weekly_deaths_location_cause_and_excess_deaths_other_institution[[#This Row],[All causes five year average]],"")</f>
        <v>1</v>
      </c>
      <c r="G439" s="2">
        <v>0</v>
      </c>
      <c r="H439" s="2">
        <v>3</v>
      </c>
      <c r="I439" s="2">
        <f>IFERROR(weekly_deaths_location_cause_and_excess_deaths_other_institution[[#This Row],[Cancer deaths]]-weekly_deaths_location_cause_and_excess_deaths_other_institution[[#This Row],[Cancer five year average]],"")</f>
        <v>-3</v>
      </c>
      <c r="J439" s="2">
        <v>1</v>
      </c>
      <c r="K439" s="2">
        <v>1</v>
      </c>
      <c r="L439" s="2">
        <f>IFERROR(weekly_deaths_location_cause_and_excess_deaths_other_institution[[#This Row],[Dementia / Alzhemier''s deaths]]-weekly_deaths_location_cause_and_excess_deaths_other_institution[[#This Row],[Dementia / Alzheimer''s five year average]],"")</f>
        <v>0</v>
      </c>
      <c r="M439" s="31">
        <v>0</v>
      </c>
      <c r="N439" s="31">
        <v>1</v>
      </c>
      <c r="O439" s="31">
        <f>IFERROR(weekly_deaths_location_cause_and_excess_deaths_other_institution[[#This Row],[Circulatory deaths]]-weekly_deaths_location_cause_and_excess_deaths_other_institution[[#This Row],[Circulatory five year average]],"")</f>
        <v>-1</v>
      </c>
      <c r="P439" s="72">
        <v>0</v>
      </c>
      <c r="Q439" s="72">
        <v>1</v>
      </c>
      <c r="R439" s="72">
        <f>IFERROR(weekly_deaths_location_cause_and_excess_deaths_other_institution[[#This Row],[Respiratory deaths]]-weekly_deaths_location_cause_and_excess_deaths_other_institution[[#This Row],[Respiratory five year average]],"")</f>
        <v>-1</v>
      </c>
      <c r="S439" s="72">
        <v>3</v>
      </c>
      <c r="T439" s="78">
        <v>2</v>
      </c>
      <c r="U439" s="78">
        <v>2</v>
      </c>
      <c r="V439" s="72">
        <f>IFERROR(weekly_deaths_location_cause_and_excess_deaths_other_institution[[#This Row],[Other causes]]-weekly_deaths_location_cause_and_excess_deaths_other_institution[[#This Row],[Other causes five year average]],"")</f>
        <v>0</v>
      </c>
    </row>
    <row r="440" spans="1:23" x14ac:dyDescent="0.3">
      <c r="A440" s="20" t="s">
        <v>65</v>
      </c>
      <c r="B440" s="21">
        <v>6</v>
      </c>
      <c r="C440" s="22">
        <v>44235</v>
      </c>
      <c r="D440" s="84">
        <v>3</v>
      </c>
      <c r="E440" s="2">
        <v>5</v>
      </c>
      <c r="F440" s="2">
        <f>IFERROR(weekly_deaths_location_cause_and_excess_deaths_other_institution[[#This Row],[All causes]]-weekly_deaths_location_cause_and_excess_deaths_other_institution[[#This Row],[All causes five year average]],"")</f>
        <v>-2</v>
      </c>
      <c r="G440" s="2">
        <v>0</v>
      </c>
      <c r="H440" s="2">
        <v>1</v>
      </c>
      <c r="I440" s="2">
        <f>IFERROR(weekly_deaths_location_cause_and_excess_deaths_other_institution[[#This Row],[Cancer deaths]]-weekly_deaths_location_cause_and_excess_deaths_other_institution[[#This Row],[Cancer five year average]],"")</f>
        <v>-1</v>
      </c>
      <c r="J440" s="2">
        <v>1</v>
      </c>
      <c r="K440" s="2">
        <v>2</v>
      </c>
      <c r="L440" s="2">
        <f>IFERROR(weekly_deaths_location_cause_and_excess_deaths_other_institution[[#This Row],[Dementia / Alzhemier''s deaths]]-weekly_deaths_location_cause_and_excess_deaths_other_institution[[#This Row],[Dementia / Alzheimer''s five year average]],"")</f>
        <v>-1</v>
      </c>
      <c r="M440" s="31">
        <v>1</v>
      </c>
      <c r="N440" s="31">
        <v>2</v>
      </c>
      <c r="O440" s="31">
        <f>IFERROR(weekly_deaths_location_cause_and_excess_deaths_other_institution[[#This Row],[Circulatory deaths]]-weekly_deaths_location_cause_and_excess_deaths_other_institution[[#This Row],[Circulatory five year average]],"")</f>
        <v>-1</v>
      </c>
      <c r="P440" s="72">
        <v>0</v>
      </c>
      <c r="Q440" s="72">
        <v>1</v>
      </c>
      <c r="R440" s="72">
        <f>IFERROR(weekly_deaths_location_cause_and_excess_deaths_other_institution[[#This Row],[Respiratory deaths]]-weekly_deaths_location_cause_and_excess_deaths_other_institution[[#This Row],[Respiratory five year average]],"")</f>
        <v>-1</v>
      </c>
      <c r="S440" s="72">
        <v>0</v>
      </c>
      <c r="T440" s="78">
        <v>1</v>
      </c>
      <c r="U440" s="78">
        <v>2</v>
      </c>
      <c r="V440" s="72">
        <f>IFERROR(weekly_deaths_location_cause_and_excess_deaths_other_institution[[#This Row],[Other causes]]-weekly_deaths_location_cause_and_excess_deaths_other_institution[[#This Row],[Other causes five year average]],"")</f>
        <v>-1</v>
      </c>
    </row>
    <row r="441" spans="1:23" x14ac:dyDescent="0.3">
      <c r="A441" s="20" t="s">
        <v>65</v>
      </c>
      <c r="B441" s="21">
        <v>7</v>
      </c>
      <c r="C441" s="22">
        <v>44242</v>
      </c>
      <c r="D441" s="84">
        <v>6</v>
      </c>
      <c r="E441" s="2">
        <v>5</v>
      </c>
      <c r="F441" s="2">
        <f>IFERROR(weekly_deaths_location_cause_and_excess_deaths_other_institution[[#This Row],[All causes]]-weekly_deaths_location_cause_and_excess_deaths_other_institution[[#This Row],[All causes five year average]],"")</f>
        <v>1</v>
      </c>
      <c r="G441" s="2">
        <v>1</v>
      </c>
      <c r="H441" s="2">
        <v>2</v>
      </c>
      <c r="I441" s="2">
        <f>IFERROR(weekly_deaths_location_cause_and_excess_deaths_other_institution[[#This Row],[Cancer deaths]]-weekly_deaths_location_cause_and_excess_deaths_other_institution[[#This Row],[Cancer five year average]],"")</f>
        <v>-1</v>
      </c>
      <c r="J441" s="2">
        <v>0</v>
      </c>
      <c r="K441" s="2">
        <v>2</v>
      </c>
      <c r="L441" s="2">
        <f>IFERROR(weekly_deaths_location_cause_and_excess_deaths_other_institution[[#This Row],[Dementia / Alzhemier''s deaths]]-weekly_deaths_location_cause_and_excess_deaths_other_institution[[#This Row],[Dementia / Alzheimer''s five year average]],"")</f>
        <v>-2</v>
      </c>
      <c r="M441" s="31">
        <v>2</v>
      </c>
      <c r="N441" s="31">
        <v>1</v>
      </c>
      <c r="O441" s="31">
        <f>IFERROR(weekly_deaths_location_cause_and_excess_deaths_other_institution[[#This Row],[Circulatory deaths]]-weekly_deaths_location_cause_and_excess_deaths_other_institution[[#This Row],[Circulatory five year average]],"")</f>
        <v>1</v>
      </c>
      <c r="P441" s="72">
        <v>1</v>
      </c>
      <c r="Q441" s="72">
        <v>1</v>
      </c>
      <c r="R441" s="72">
        <f>IFERROR(weekly_deaths_location_cause_and_excess_deaths_other_institution[[#This Row],[Respiratory deaths]]-weekly_deaths_location_cause_and_excess_deaths_other_institution[[#This Row],[Respiratory five year average]],"")</f>
        <v>0</v>
      </c>
      <c r="S441" s="72">
        <v>0</v>
      </c>
      <c r="T441" s="78">
        <v>2</v>
      </c>
      <c r="U441" s="78">
        <v>2</v>
      </c>
      <c r="V441" s="72">
        <f>IFERROR(weekly_deaths_location_cause_and_excess_deaths_other_institution[[#This Row],[Other causes]]-weekly_deaths_location_cause_and_excess_deaths_other_institution[[#This Row],[Other causes five year average]],"")</f>
        <v>0</v>
      </c>
    </row>
    <row r="442" spans="1:23" x14ac:dyDescent="0.3">
      <c r="A442" s="20" t="s">
        <v>65</v>
      </c>
      <c r="B442" s="21">
        <v>8</v>
      </c>
      <c r="C442" s="22">
        <v>44249</v>
      </c>
      <c r="D442" s="84">
        <v>7</v>
      </c>
      <c r="E442" s="2">
        <v>5</v>
      </c>
      <c r="F442" s="2">
        <f>IFERROR(weekly_deaths_location_cause_and_excess_deaths_other_institution[[#This Row],[All causes]]-weekly_deaths_location_cause_and_excess_deaths_other_institution[[#This Row],[All causes five year average]],"")</f>
        <v>2</v>
      </c>
      <c r="G442" s="2">
        <v>1</v>
      </c>
      <c r="H442" s="2">
        <v>2</v>
      </c>
      <c r="I442" s="2">
        <f>IFERROR(weekly_deaths_location_cause_and_excess_deaths_other_institution[[#This Row],[Cancer deaths]]-weekly_deaths_location_cause_and_excess_deaths_other_institution[[#This Row],[Cancer five year average]],"")</f>
        <v>-1</v>
      </c>
      <c r="J442" s="2">
        <v>2</v>
      </c>
      <c r="K442" s="2">
        <v>3</v>
      </c>
      <c r="L442" s="2">
        <f>IFERROR(weekly_deaths_location_cause_and_excess_deaths_other_institution[[#This Row],[Dementia / Alzhemier''s deaths]]-weekly_deaths_location_cause_and_excess_deaths_other_institution[[#This Row],[Dementia / Alzheimer''s five year average]],"")</f>
        <v>-1</v>
      </c>
      <c r="M442" s="31">
        <v>2</v>
      </c>
      <c r="N442" s="31">
        <v>1</v>
      </c>
      <c r="O442" s="31">
        <f>IFERROR(weekly_deaths_location_cause_and_excess_deaths_other_institution[[#This Row],[Circulatory deaths]]-weekly_deaths_location_cause_and_excess_deaths_other_institution[[#This Row],[Circulatory five year average]],"")</f>
        <v>1</v>
      </c>
      <c r="P442" s="72">
        <v>0</v>
      </c>
      <c r="Q442" s="72">
        <v>0</v>
      </c>
      <c r="R442" s="72">
        <f>IFERROR(weekly_deaths_location_cause_and_excess_deaths_other_institution[[#This Row],[Respiratory deaths]]-weekly_deaths_location_cause_and_excess_deaths_other_institution[[#This Row],[Respiratory five year average]],"")</f>
        <v>0</v>
      </c>
      <c r="S442" s="72">
        <v>0</v>
      </c>
      <c r="T442" s="78">
        <v>2</v>
      </c>
      <c r="U442" s="78">
        <v>1</v>
      </c>
      <c r="V442" s="72">
        <f>IFERROR(weekly_deaths_location_cause_and_excess_deaths_other_institution[[#This Row],[Other causes]]-weekly_deaths_location_cause_and_excess_deaths_other_institution[[#This Row],[Other causes five year average]],"")</f>
        <v>1</v>
      </c>
    </row>
    <row r="443" spans="1:23" x14ac:dyDescent="0.3">
      <c r="A443" s="20" t="s">
        <v>65</v>
      </c>
      <c r="B443" s="21">
        <v>9</v>
      </c>
      <c r="C443" s="22">
        <v>44256</v>
      </c>
      <c r="D443" s="84">
        <v>3</v>
      </c>
      <c r="E443" s="2">
        <v>5</v>
      </c>
      <c r="F443" s="2">
        <f>IFERROR(weekly_deaths_location_cause_and_excess_deaths_other_institution[[#This Row],[All causes]]-weekly_deaths_location_cause_and_excess_deaths_other_institution[[#This Row],[All causes five year average]],"")</f>
        <v>-2</v>
      </c>
      <c r="G443" s="2">
        <v>1</v>
      </c>
      <c r="H443" s="2">
        <v>4</v>
      </c>
      <c r="I443" s="2">
        <f>IFERROR(weekly_deaths_location_cause_and_excess_deaths_other_institution[[#This Row],[Cancer deaths]]-weekly_deaths_location_cause_and_excess_deaths_other_institution[[#This Row],[Cancer five year average]],"")</f>
        <v>-3</v>
      </c>
      <c r="J443" s="2">
        <v>2</v>
      </c>
      <c r="K443" s="2">
        <v>3</v>
      </c>
      <c r="L443" s="2">
        <f>IFERROR(weekly_deaths_location_cause_and_excess_deaths_other_institution[[#This Row],[Dementia / Alzhemier''s deaths]]-weekly_deaths_location_cause_and_excess_deaths_other_institution[[#This Row],[Dementia / Alzheimer''s five year average]],"")</f>
        <v>-1</v>
      </c>
      <c r="M443" s="31">
        <v>0</v>
      </c>
      <c r="N443" s="31">
        <v>0</v>
      </c>
      <c r="O443" s="31">
        <f>IFERROR(weekly_deaths_location_cause_and_excess_deaths_other_institution[[#This Row],[Circulatory deaths]]-weekly_deaths_location_cause_and_excess_deaths_other_institution[[#This Row],[Circulatory five year average]],"")</f>
        <v>0</v>
      </c>
      <c r="P443" s="72">
        <v>0</v>
      </c>
      <c r="Q443" s="72">
        <v>0</v>
      </c>
      <c r="R443" s="72">
        <f>IFERROR(weekly_deaths_location_cause_and_excess_deaths_other_institution[[#This Row],[Respiratory deaths]]-weekly_deaths_location_cause_and_excess_deaths_other_institution[[#This Row],[Respiratory five year average]],"")</f>
        <v>0</v>
      </c>
      <c r="S443" s="72">
        <v>0</v>
      </c>
      <c r="T443" s="78">
        <v>0</v>
      </c>
      <c r="U443" s="78">
        <v>2</v>
      </c>
      <c r="V443" s="72">
        <f>IFERROR(weekly_deaths_location_cause_and_excess_deaths_other_institution[[#This Row],[Other causes]]-weekly_deaths_location_cause_and_excess_deaths_other_institution[[#This Row],[Other causes five year average]],"")</f>
        <v>-2</v>
      </c>
    </row>
    <row r="444" spans="1:23" x14ac:dyDescent="0.3">
      <c r="A444" s="20" t="s">
        <v>65</v>
      </c>
      <c r="B444" s="21">
        <v>10</v>
      </c>
      <c r="C444" s="22">
        <v>44263</v>
      </c>
      <c r="D444" s="84">
        <v>2</v>
      </c>
      <c r="E444" s="2">
        <v>4</v>
      </c>
      <c r="F444" s="2">
        <f>IFERROR(weekly_deaths_location_cause_and_excess_deaths_other_institution[[#This Row],[All causes]]-weekly_deaths_location_cause_and_excess_deaths_other_institution[[#This Row],[All causes five year average]],"")</f>
        <v>-2</v>
      </c>
      <c r="G444" s="2">
        <v>0</v>
      </c>
      <c r="H444" s="2">
        <v>2</v>
      </c>
      <c r="I444" s="2">
        <f>IFERROR(weekly_deaths_location_cause_and_excess_deaths_other_institution[[#This Row],[Cancer deaths]]-weekly_deaths_location_cause_and_excess_deaths_other_institution[[#This Row],[Cancer five year average]],"")</f>
        <v>-2</v>
      </c>
      <c r="J444" s="2">
        <v>0</v>
      </c>
      <c r="K444" s="2">
        <v>1</v>
      </c>
      <c r="L444" s="2">
        <f>IFERROR(weekly_deaths_location_cause_and_excess_deaths_other_institution[[#This Row],[Dementia / Alzhemier''s deaths]]-weekly_deaths_location_cause_and_excess_deaths_other_institution[[#This Row],[Dementia / Alzheimer''s five year average]],"")</f>
        <v>-1</v>
      </c>
      <c r="M444" s="31">
        <v>0</v>
      </c>
      <c r="N444" s="31">
        <v>2</v>
      </c>
      <c r="O444" s="31">
        <f>IFERROR(weekly_deaths_location_cause_and_excess_deaths_other_institution[[#This Row],[Circulatory deaths]]-weekly_deaths_location_cause_and_excess_deaths_other_institution[[#This Row],[Circulatory five year average]],"")</f>
        <v>-2</v>
      </c>
      <c r="P444" s="72">
        <v>0</v>
      </c>
      <c r="Q444" s="72">
        <v>1</v>
      </c>
      <c r="R444" s="72">
        <f>IFERROR(weekly_deaths_location_cause_and_excess_deaths_other_institution[[#This Row],[Respiratory deaths]]-weekly_deaths_location_cause_and_excess_deaths_other_institution[[#This Row],[Respiratory five year average]],"")</f>
        <v>-1</v>
      </c>
      <c r="S444" s="72">
        <v>0</v>
      </c>
      <c r="T444" s="78">
        <v>2</v>
      </c>
      <c r="U444" s="78">
        <v>2</v>
      </c>
      <c r="V444" s="72">
        <f>IFERROR(weekly_deaths_location_cause_and_excess_deaths_other_institution[[#This Row],[Other causes]]-weekly_deaths_location_cause_and_excess_deaths_other_institution[[#This Row],[Other causes five year average]],"")</f>
        <v>0</v>
      </c>
    </row>
    <row r="445" spans="1:23" x14ac:dyDescent="0.3">
      <c r="A445" s="20" t="s">
        <v>65</v>
      </c>
      <c r="B445" s="21">
        <v>11</v>
      </c>
      <c r="C445" s="22">
        <v>44270</v>
      </c>
      <c r="D445" s="84">
        <v>6</v>
      </c>
      <c r="E445" s="2">
        <v>5</v>
      </c>
      <c r="F445" s="2">
        <f>IFERROR(weekly_deaths_location_cause_and_excess_deaths_other_institution[[#This Row],[All causes]]-weekly_deaths_location_cause_and_excess_deaths_other_institution[[#This Row],[All causes five year average]],"")</f>
        <v>1</v>
      </c>
      <c r="G445" s="2">
        <v>1</v>
      </c>
      <c r="H445" s="2">
        <v>3</v>
      </c>
      <c r="I445" s="2">
        <f>IFERROR(weekly_deaths_location_cause_and_excess_deaths_other_institution[[#This Row],[Cancer deaths]]-weekly_deaths_location_cause_and_excess_deaths_other_institution[[#This Row],[Cancer five year average]],"")</f>
        <v>-2</v>
      </c>
      <c r="J445" s="2">
        <v>1</v>
      </c>
      <c r="K445" s="2">
        <v>2</v>
      </c>
      <c r="L445" s="2">
        <f>IFERROR(weekly_deaths_location_cause_and_excess_deaths_other_institution[[#This Row],[Dementia / Alzhemier''s deaths]]-weekly_deaths_location_cause_and_excess_deaths_other_institution[[#This Row],[Dementia / Alzheimer''s five year average]],"")</f>
        <v>-1</v>
      </c>
      <c r="M445" s="31">
        <v>2</v>
      </c>
      <c r="N445" s="31">
        <v>2</v>
      </c>
      <c r="O445" s="31">
        <f>IFERROR(weekly_deaths_location_cause_and_excess_deaths_other_institution[[#This Row],[Circulatory deaths]]-weekly_deaths_location_cause_and_excess_deaths_other_institution[[#This Row],[Circulatory five year average]],"")</f>
        <v>0</v>
      </c>
      <c r="P445" s="72">
        <v>1</v>
      </c>
      <c r="Q445" s="72">
        <v>1</v>
      </c>
      <c r="R445" s="72">
        <f>IFERROR(weekly_deaths_location_cause_and_excess_deaths_other_institution[[#This Row],[Respiratory deaths]]-weekly_deaths_location_cause_and_excess_deaths_other_institution[[#This Row],[Respiratory five year average]],"")</f>
        <v>0</v>
      </c>
      <c r="S445" s="72">
        <v>0</v>
      </c>
      <c r="T445" s="78">
        <v>1</v>
      </c>
      <c r="U445" s="78">
        <v>1</v>
      </c>
      <c r="V445" s="72">
        <f>IFERROR(weekly_deaths_location_cause_and_excess_deaths_other_institution[[#This Row],[Other causes]]-weekly_deaths_location_cause_and_excess_deaths_other_institution[[#This Row],[Other causes five year average]],"")</f>
        <v>0</v>
      </c>
    </row>
    <row r="446" spans="1:23" x14ac:dyDescent="0.3">
      <c r="A446" s="20" t="s">
        <v>65</v>
      </c>
      <c r="B446" s="21">
        <v>12</v>
      </c>
      <c r="C446" s="22">
        <v>44277</v>
      </c>
      <c r="D446" s="84">
        <v>4</v>
      </c>
      <c r="E446" s="2">
        <v>6</v>
      </c>
      <c r="F446" s="2">
        <f>IFERROR(weekly_deaths_location_cause_and_excess_deaths_other_institution[[#This Row],[All causes]]-weekly_deaths_location_cause_and_excess_deaths_other_institution[[#This Row],[All causes five year average]],"")</f>
        <v>-2</v>
      </c>
      <c r="G446" s="2">
        <v>0</v>
      </c>
      <c r="H446" s="2">
        <v>3</v>
      </c>
      <c r="I446" s="2">
        <f>IFERROR(weekly_deaths_location_cause_and_excess_deaths_other_institution[[#This Row],[Cancer deaths]]-weekly_deaths_location_cause_and_excess_deaths_other_institution[[#This Row],[Cancer five year average]],"")</f>
        <v>-3</v>
      </c>
      <c r="J446" s="2">
        <v>1</v>
      </c>
      <c r="K446" s="2">
        <v>1</v>
      </c>
      <c r="L446" s="2">
        <f>IFERROR(weekly_deaths_location_cause_and_excess_deaths_other_institution[[#This Row],[Dementia / Alzhemier''s deaths]]-weekly_deaths_location_cause_and_excess_deaths_other_institution[[#This Row],[Dementia / Alzheimer''s five year average]],"")</f>
        <v>0</v>
      </c>
      <c r="M446" s="31">
        <v>3</v>
      </c>
      <c r="N446" s="31">
        <v>2</v>
      </c>
      <c r="O446" s="31">
        <f>IFERROR(weekly_deaths_location_cause_and_excess_deaths_other_institution[[#This Row],[Circulatory deaths]]-weekly_deaths_location_cause_and_excess_deaths_other_institution[[#This Row],[Circulatory five year average]],"")</f>
        <v>1</v>
      </c>
      <c r="P446" s="72">
        <v>0</v>
      </c>
      <c r="Q446" s="72">
        <v>1</v>
      </c>
      <c r="R446" s="72">
        <f>IFERROR(weekly_deaths_location_cause_and_excess_deaths_other_institution[[#This Row],[Respiratory deaths]]-weekly_deaths_location_cause_and_excess_deaths_other_institution[[#This Row],[Respiratory five year average]],"")</f>
        <v>-1</v>
      </c>
      <c r="S446" s="72">
        <v>0</v>
      </c>
      <c r="T446" s="78">
        <v>0</v>
      </c>
      <c r="U446" s="78">
        <v>1</v>
      </c>
      <c r="V446" s="72">
        <f>IFERROR(weekly_deaths_location_cause_and_excess_deaths_other_institution[[#This Row],[Other causes]]-weekly_deaths_location_cause_and_excess_deaths_other_institution[[#This Row],[Other causes five year average]],"")</f>
        <v>-1</v>
      </c>
    </row>
    <row r="447" spans="1:23" x14ac:dyDescent="0.3">
      <c r="A447" s="20" t="s">
        <v>65</v>
      </c>
      <c r="B447" s="21">
        <v>13</v>
      </c>
      <c r="C447" s="22">
        <v>44284</v>
      </c>
      <c r="D447" s="84">
        <v>2</v>
      </c>
      <c r="E447" s="2">
        <v>5</v>
      </c>
      <c r="F447" s="2">
        <f>IFERROR(weekly_deaths_location_cause_and_excess_deaths_other_institution[[#This Row],[All causes]]-weekly_deaths_location_cause_and_excess_deaths_other_institution[[#This Row],[All causes five year average]],"")</f>
        <v>-3</v>
      </c>
      <c r="G447" s="2">
        <v>0</v>
      </c>
      <c r="H447" s="2">
        <v>2</v>
      </c>
      <c r="I447" s="2">
        <f>IFERROR(weekly_deaths_location_cause_and_excess_deaths_other_institution[[#This Row],[Cancer deaths]]-weekly_deaths_location_cause_and_excess_deaths_other_institution[[#This Row],[Cancer five year average]],"")</f>
        <v>-2</v>
      </c>
      <c r="J447" s="2">
        <v>1</v>
      </c>
      <c r="K447" s="2">
        <v>1</v>
      </c>
      <c r="L447" s="2">
        <f>IFERROR(weekly_deaths_location_cause_and_excess_deaths_other_institution[[#This Row],[Dementia / Alzhemier''s deaths]]-weekly_deaths_location_cause_and_excess_deaths_other_institution[[#This Row],[Dementia / Alzheimer''s five year average]],"")</f>
        <v>0</v>
      </c>
      <c r="M447" s="31">
        <v>0</v>
      </c>
      <c r="N447" s="31">
        <v>1</v>
      </c>
      <c r="O447" s="31">
        <f>IFERROR(weekly_deaths_location_cause_and_excess_deaths_other_institution[[#This Row],[Circulatory deaths]]-weekly_deaths_location_cause_and_excess_deaths_other_institution[[#This Row],[Circulatory five year average]],"")</f>
        <v>-1</v>
      </c>
      <c r="P447" s="72">
        <v>0</v>
      </c>
      <c r="Q447" s="72">
        <v>2</v>
      </c>
      <c r="R447" s="72">
        <f>IFERROR(weekly_deaths_location_cause_and_excess_deaths_other_institution[[#This Row],[Respiratory deaths]]-weekly_deaths_location_cause_and_excess_deaths_other_institution[[#This Row],[Respiratory five year average]],"")</f>
        <v>-2</v>
      </c>
      <c r="S447" s="72">
        <v>0</v>
      </c>
      <c r="T447" s="78">
        <v>1</v>
      </c>
      <c r="U447" s="78">
        <v>1</v>
      </c>
      <c r="V447" s="72">
        <f>IFERROR(weekly_deaths_location_cause_and_excess_deaths_other_institution[[#This Row],[Other causes]]-weekly_deaths_location_cause_and_excess_deaths_other_institution[[#This Row],[Other causes five year average]],"")</f>
        <v>0</v>
      </c>
    </row>
    <row r="448" spans="1:23" x14ac:dyDescent="0.3">
      <c r="A448" s="20" t="s">
        <v>65</v>
      </c>
      <c r="B448" s="21">
        <v>14</v>
      </c>
      <c r="C448" s="22">
        <v>44291</v>
      </c>
      <c r="D448" s="84">
        <v>2</v>
      </c>
      <c r="E448" s="2">
        <v>4</v>
      </c>
      <c r="F448" s="2">
        <f>IFERROR(weekly_deaths_location_cause_and_excess_deaths_other_institution[[#This Row],[All causes]]-weekly_deaths_location_cause_and_excess_deaths_other_institution[[#This Row],[All causes five year average]],"")</f>
        <v>-2</v>
      </c>
      <c r="G448" s="2">
        <v>0</v>
      </c>
      <c r="H448" s="2">
        <v>3</v>
      </c>
      <c r="I448" s="2">
        <f>IFERROR(weekly_deaths_location_cause_and_excess_deaths_other_institution[[#This Row],[Cancer deaths]]-weekly_deaths_location_cause_and_excess_deaths_other_institution[[#This Row],[Cancer five year average]],"")</f>
        <v>-3</v>
      </c>
      <c r="J448" s="2">
        <v>0</v>
      </c>
      <c r="K448" s="2">
        <v>1</v>
      </c>
      <c r="L448" s="2">
        <f>IFERROR(weekly_deaths_location_cause_and_excess_deaths_other_institution[[#This Row],[Dementia / Alzhemier''s deaths]]-weekly_deaths_location_cause_and_excess_deaths_other_institution[[#This Row],[Dementia / Alzheimer''s five year average]],"")</f>
        <v>-1</v>
      </c>
      <c r="M448" s="31">
        <v>0</v>
      </c>
      <c r="N448" s="31">
        <v>0</v>
      </c>
      <c r="O448" s="31">
        <f>IFERROR(weekly_deaths_location_cause_and_excess_deaths_other_institution[[#This Row],[Circulatory deaths]]-weekly_deaths_location_cause_and_excess_deaths_other_institution[[#This Row],[Circulatory five year average]],"")</f>
        <v>0</v>
      </c>
      <c r="P448" s="72">
        <v>0</v>
      </c>
      <c r="Q448" s="72">
        <v>1</v>
      </c>
      <c r="R448" s="72">
        <f>IFERROR(weekly_deaths_location_cause_and_excess_deaths_other_institution[[#This Row],[Respiratory deaths]]-weekly_deaths_location_cause_and_excess_deaths_other_institution[[#This Row],[Respiratory five year average]],"")</f>
        <v>-1</v>
      </c>
      <c r="S448" s="72">
        <v>0</v>
      </c>
      <c r="T448" s="78">
        <v>2</v>
      </c>
      <c r="U448" s="78">
        <v>1</v>
      </c>
      <c r="V448" s="72">
        <f>IFERROR(weekly_deaths_location_cause_and_excess_deaths_other_institution[[#This Row],[Other causes]]-weekly_deaths_location_cause_and_excess_deaths_other_institution[[#This Row],[Other causes five year average]],"")</f>
        <v>1</v>
      </c>
    </row>
    <row r="449" spans="1:22" x14ac:dyDescent="0.3">
      <c r="A449" s="20" t="s">
        <v>65</v>
      </c>
      <c r="B449" s="21">
        <v>15</v>
      </c>
      <c r="C449" s="22">
        <v>44298</v>
      </c>
      <c r="D449" s="84">
        <v>3</v>
      </c>
      <c r="E449" s="2">
        <v>4</v>
      </c>
      <c r="F449" s="2">
        <f>IFERROR(weekly_deaths_location_cause_and_excess_deaths_other_institution[[#This Row],[All causes]]-weekly_deaths_location_cause_and_excess_deaths_other_institution[[#This Row],[All causes five year average]],"")</f>
        <v>-1</v>
      </c>
      <c r="G449" s="2">
        <v>0</v>
      </c>
      <c r="H449" s="2">
        <v>1</v>
      </c>
      <c r="I449" s="2">
        <f>IFERROR(weekly_deaths_location_cause_and_excess_deaths_other_institution[[#This Row],[Cancer deaths]]-weekly_deaths_location_cause_and_excess_deaths_other_institution[[#This Row],[Cancer five year average]],"")</f>
        <v>-1</v>
      </c>
      <c r="J449" s="2">
        <v>3</v>
      </c>
      <c r="K449" s="2">
        <v>2</v>
      </c>
      <c r="L449" s="2">
        <f>IFERROR(weekly_deaths_location_cause_and_excess_deaths_other_institution[[#This Row],[Dementia / Alzhemier''s deaths]]-weekly_deaths_location_cause_and_excess_deaths_other_institution[[#This Row],[Dementia / Alzheimer''s five year average]],"")</f>
        <v>1</v>
      </c>
      <c r="M449" s="31">
        <v>0</v>
      </c>
      <c r="N449" s="31">
        <v>1</v>
      </c>
      <c r="O449" s="31">
        <f>IFERROR(weekly_deaths_location_cause_and_excess_deaths_other_institution[[#This Row],[Circulatory deaths]]-weekly_deaths_location_cause_and_excess_deaths_other_institution[[#This Row],[Circulatory five year average]],"")</f>
        <v>-1</v>
      </c>
      <c r="P449" s="72">
        <v>0</v>
      </c>
      <c r="Q449" s="72">
        <v>1</v>
      </c>
      <c r="R449" s="72">
        <f>IFERROR(weekly_deaths_location_cause_and_excess_deaths_other_institution[[#This Row],[Respiratory deaths]]-weekly_deaths_location_cause_and_excess_deaths_other_institution[[#This Row],[Respiratory five year average]],"")</f>
        <v>-1</v>
      </c>
      <c r="S449" s="72">
        <v>0</v>
      </c>
      <c r="T449" s="78">
        <v>0</v>
      </c>
      <c r="U449" s="78">
        <v>2</v>
      </c>
      <c r="V449" s="72">
        <f>IFERROR(weekly_deaths_location_cause_and_excess_deaths_other_institution[[#This Row],[Other causes]]-weekly_deaths_location_cause_and_excess_deaths_other_institution[[#This Row],[Other causes five year average]],"")</f>
        <v>-2</v>
      </c>
    </row>
    <row r="450" spans="1:22" x14ac:dyDescent="0.3">
      <c r="A450" s="20" t="s">
        <v>65</v>
      </c>
      <c r="B450" s="21">
        <v>16</v>
      </c>
      <c r="C450" s="22">
        <v>44305</v>
      </c>
      <c r="D450" s="84">
        <v>6</v>
      </c>
      <c r="E450" s="2">
        <v>4</v>
      </c>
      <c r="F450" s="2">
        <f>IFERROR(weekly_deaths_location_cause_and_excess_deaths_other_institution[[#This Row],[All causes]]-weekly_deaths_location_cause_and_excess_deaths_other_institution[[#This Row],[All causes five year average]],"")</f>
        <v>2</v>
      </c>
      <c r="G450" s="2">
        <v>1</v>
      </c>
      <c r="H450" s="2">
        <v>3</v>
      </c>
      <c r="I450" s="2">
        <f>IFERROR(weekly_deaths_location_cause_and_excess_deaths_other_institution[[#This Row],[Cancer deaths]]-weekly_deaths_location_cause_and_excess_deaths_other_institution[[#This Row],[Cancer five year average]],"")</f>
        <v>-2</v>
      </c>
      <c r="J450" s="2">
        <v>3</v>
      </c>
      <c r="K450" s="2">
        <v>2</v>
      </c>
      <c r="L450" s="2">
        <f>IFERROR(weekly_deaths_location_cause_and_excess_deaths_other_institution[[#This Row],[Dementia / Alzhemier''s deaths]]-weekly_deaths_location_cause_and_excess_deaths_other_institution[[#This Row],[Dementia / Alzheimer''s five year average]],"")</f>
        <v>1</v>
      </c>
      <c r="M450" s="31">
        <v>1</v>
      </c>
      <c r="N450" s="31">
        <v>1</v>
      </c>
      <c r="O450" s="31">
        <f>IFERROR(weekly_deaths_location_cause_and_excess_deaths_other_institution[[#This Row],[Circulatory deaths]]-weekly_deaths_location_cause_and_excess_deaths_other_institution[[#This Row],[Circulatory five year average]],"")</f>
        <v>0</v>
      </c>
      <c r="P450" s="72">
        <v>0</v>
      </c>
      <c r="Q450" s="72">
        <v>1</v>
      </c>
      <c r="R450" s="72">
        <f>IFERROR(weekly_deaths_location_cause_and_excess_deaths_other_institution[[#This Row],[Respiratory deaths]]-weekly_deaths_location_cause_and_excess_deaths_other_institution[[#This Row],[Respiratory five year average]],"")</f>
        <v>-1</v>
      </c>
      <c r="S450" s="72">
        <v>0</v>
      </c>
      <c r="T450" s="78">
        <v>1</v>
      </c>
      <c r="U450" s="78">
        <v>1</v>
      </c>
      <c r="V450" s="72">
        <f>IFERROR(weekly_deaths_location_cause_and_excess_deaths_other_institution[[#This Row],[Other causes]]-weekly_deaths_location_cause_and_excess_deaths_other_institution[[#This Row],[Other causes five year average]],"")</f>
        <v>0</v>
      </c>
    </row>
    <row r="451" spans="1:22" x14ac:dyDescent="0.3">
      <c r="A451" s="20" t="s">
        <v>65</v>
      </c>
      <c r="B451" s="21">
        <v>17</v>
      </c>
      <c r="C451" s="22">
        <v>44312</v>
      </c>
      <c r="D451" s="84">
        <v>4</v>
      </c>
      <c r="E451" s="2">
        <v>4</v>
      </c>
      <c r="F451" s="2">
        <f>IFERROR(weekly_deaths_location_cause_and_excess_deaths_other_institution[[#This Row],[All causes]]-weekly_deaths_location_cause_and_excess_deaths_other_institution[[#This Row],[All causes five year average]],"")</f>
        <v>0</v>
      </c>
      <c r="G451" s="2">
        <v>1</v>
      </c>
      <c r="H451" s="2">
        <v>2</v>
      </c>
      <c r="I451" s="2">
        <f>IFERROR(weekly_deaths_location_cause_and_excess_deaths_other_institution[[#This Row],[Cancer deaths]]-weekly_deaths_location_cause_and_excess_deaths_other_institution[[#This Row],[Cancer five year average]],"")</f>
        <v>-1</v>
      </c>
      <c r="J451" s="2">
        <v>0</v>
      </c>
      <c r="K451" s="2">
        <v>1</v>
      </c>
      <c r="L451" s="2">
        <f>IFERROR(weekly_deaths_location_cause_and_excess_deaths_other_institution[[#This Row],[Dementia / Alzhemier''s deaths]]-weekly_deaths_location_cause_and_excess_deaths_other_institution[[#This Row],[Dementia / Alzheimer''s five year average]],"")</f>
        <v>-1</v>
      </c>
      <c r="M451" s="31">
        <v>2</v>
      </c>
      <c r="N451" s="31">
        <v>1</v>
      </c>
      <c r="O451" s="31">
        <f>IFERROR(weekly_deaths_location_cause_and_excess_deaths_other_institution[[#This Row],[Circulatory deaths]]-weekly_deaths_location_cause_and_excess_deaths_other_institution[[#This Row],[Circulatory five year average]],"")</f>
        <v>1</v>
      </c>
      <c r="P451" s="72">
        <v>0</v>
      </c>
      <c r="Q451" s="72">
        <v>0</v>
      </c>
      <c r="R451" s="72">
        <f>IFERROR(weekly_deaths_location_cause_and_excess_deaths_other_institution[[#This Row],[Respiratory deaths]]-weekly_deaths_location_cause_and_excess_deaths_other_institution[[#This Row],[Respiratory five year average]],"")</f>
        <v>0</v>
      </c>
      <c r="S451" s="72">
        <v>0</v>
      </c>
      <c r="T451" s="78">
        <v>1</v>
      </c>
      <c r="U451" s="78">
        <v>1</v>
      </c>
      <c r="V451" s="72">
        <f>IFERROR(weekly_deaths_location_cause_and_excess_deaths_other_institution[[#This Row],[Other causes]]-weekly_deaths_location_cause_and_excess_deaths_other_institution[[#This Row],[Other causes five year average]],"")</f>
        <v>0</v>
      </c>
    </row>
    <row r="452" spans="1:22" x14ac:dyDescent="0.3">
      <c r="A452" s="20" t="s">
        <v>65</v>
      </c>
      <c r="B452" s="21">
        <v>18</v>
      </c>
      <c r="C452" s="22">
        <v>44319</v>
      </c>
      <c r="D452" s="84">
        <v>1</v>
      </c>
      <c r="E452" s="2">
        <v>4</v>
      </c>
      <c r="F452" s="2">
        <f>IFERROR(weekly_deaths_location_cause_and_excess_deaths_other_institution[[#This Row],[All causes]]-weekly_deaths_location_cause_and_excess_deaths_other_institution[[#This Row],[All causes five year average]],"")</f>
        <v>-3</v>
      </c>
      <c r="G452" s="2">
        <v>0</v>
      </c>
      <c r="H452" s="2">
        <v>2</v>
      </c>
      <c r="I452" s="2">
        <f>IFERROR(weekly_deaths_location_cause_and_excess_deaths_other_institution[[#This Row],[Cancer deaths]]-weekly_deaths_location_cause_and_excess_deaths_other_institution[[#This Row],[Cancer five year average]],"")</f>
        <v>-2</v>
      </c>
      <c r="J452" s="2">
        <v>1</v>
      </c>
      <c r="K452" s="2">
        <v>1</v>
      </c>
      <c r="L452" s="2">
        <f>IFERROR(weekly_deaths_location_cause_and_excess_deaths_other_institution[[#This Row],[Dementia / Alzhemier''s deaths]]-weekly_deaths_location_cause_and_excess_deaths_other_institution[[#This Row],[Dementia / Alzheimer''s five year average]],"")</f>
        <v>0</v>
      </c>
      <c r="M452" s="31">
        <v>0</v>
      </c>
      <c r="N452" s="31">
        <v>1</v>
      </c>
      <c r="O452" s="31">
        <f>IFERROR(weekly_deaths_location_cause_and_excess_deaths_other_institution[[#This Row],[Circulatory deaths]]-weekly_deaths_location_cause_and_excess_deaths_other_institution[[#This Row],[Circulatory five year average]],"")</f>
        <v>-1</v>
      </c>
      <c r="P452" s="72">
        <v>0</v>
      </c>
      <c r="Q452" s="72">
        <v>1</v>
      </c>
      <c r="R452" s="72">
        <f>IFERROR(weekly_deaths_location_cause_and_excess_deaths_other_institution[[#This Row],[Respiratory deaths]]-weekly_deaths_location_cause_and_excess_deaths_other_institution[[#This Row],[Respiratory five year average]],"")</f>
        <v>-1</v>
      </c>
      <c r="S452" s="72">
        <v>0</v>
      </c>
      <c r="T452" s="78">
        <v>0</v>
      </c>
      <c r="U452" s="78">
        <v>1</v>
      </c>
      <c r="V452" s="72">
        <f>IFERROR(weekly_deaths_location_cause_and_excess_deaths_other_institution[[#This Row],[Other causes]]-weekly_deaths_location_cause_and_excess_deaths_other_institution[[#This Row],[Other causes five year average]],"")</f>
        <v>-1</v>
      </c>
    </row>
    <row r="453" spans="1:22" x14ac:dyDescent="0.3">
      <c r="A453" s="20" t="s">
        <v>65</v>
      </c>
      <c r="B453" s="21">
        <v>19</v>
      </c>
      <c r="C453" s="22">
        <v>44326</v>
      </c>
      <c r="D453" s="84">
        <v>8</v>
      </c>
      <c r="E453" s="2">
        <v>5</v>
      </c>
      <c r="F453" s="2">
        <f>IFERROR(weekly_deaths_location_cause_and_excess_deaths_other_institution[[#This Row],[All causes]]-weekly_deaths_location_cause_and_excess_deaths_other_institution[[#This Row],[All causes five year average]],"")</f>
        <v>3</v>
      </c>
      <c r="G453" s="2">
        <v>4</v>
      </c>
      <c r="H453" s="2">
        <v>3</v>
      </c>
      <c r="I453" s="2">
        <f>IFERROR(weekly_deaths_location_cause_and_excess_deaths_other_institution[[#This Row],[Cancer deaths]]-weekly_deaths_location_cause_and_excess_deaths_other_institution[[#This Row],[Cancer five year average]],"")</f>
        <v>1</v>
      </c>
      <c r="J453" s="2">
        <v>0</v>
      </c>
      <c r="K453" s="2">
        <v>2</v>
      </c>
      <c r="L453" s="2">
        <f>IFERROR(weekly_deaths_location_cause_and_excess_deaths_other_institution[[#This Row],[Dementia / Alzhemier''s deaths]]-weekly_deaths_location_cause_and_excess_deaths_other_institution[[#This Row],[Dementia / Alzheimer''s five year average]],"")</f>
        <v>-2</v>
      </c>
      <c r="M453" s="31">
        <v>1</v>
      </c>
      <c r="N453" s="31">
        <v>1</v>
      </c>
      <c r="O453" s="31">
        <f>IFERROR(weekly_deaths_location_cause_and_excess_deaths_other_institution[[#This Row],[Circulatory deaths]]-weekly_deaths_location_cause_and_excess_deaths_other_institution[[#This Row],[Circulatory five year average]],"")</f>
        <v>0</v>
      </c>
      <c r="P453" s="72">
        <v>1</v>
      </c>
      <c r="Q453" s="72">
        <v>0</v>
      </c>
      <c r="R453" s="72">
        <f>IFERROR(weekly_deaths_location_cause_and_excess_deaths_other_institution[[#This Row],[Respiratory deaths]]-weekly_deaths_location_cause_and_excess_deaths_other_institution[[#This Row],[Respiratory five year average]],"")</f>
        <v>1</v>
      </c>
      <c r="S453" s="72">
        <v>0</v>
      </c>
      <c r="T453" s="78">
        <v>2</v>
      </c>
      <c r="U453" s="78">
        <v>2</v>
      </c>
      <c r="V453" s="72">
        <f>IFERROR(weekly_deaths_location_cause_and_excess_deaths_other_institution[[#This Row],[Other causes]]-weekly_deaths_location_cause_and_excess_deaths_other_institution[[#This Row],[Other causes five year average]],"")</f>
        <v>0</v>
      </c>
    </row>
    <row r="454" spans="1:22" x14ac:dyDescent="0.3">
      <c r="A454" s="20" t="s">
        <v>65</v>
      </c>
      <c r="B454" s="21">
        <v>20</v>
      </c>
      <c r="C454" s="22">
        <v>44333</v>
      </c>
      <c r="D454" s="84">
        <v>9</v>
      </c>
      <c r="E454" s="2">
        <v>4</v>
      </c>
      <c r="F454" s="2">
        <f>IFERROR(weekly_deaths_location_cause_and_excess_deaths_other_institution[[#This Row],[All causes]]-weekly_deaths_location_cause_and_excess_deaths_other_institution[[#This Row],[All causes five year average]],"")</f>
        <v>5</v>
      </c>
      <c r="G454" s="2">
        <v>3</v>
      </c>
      <c r="H454" s="2">
        <v>2</v>
      </c>
      <c r="I454" s="2">
        <f>IFERROR(weekly_deaths_location_cause_and_excess_deaths_other_institution[[#This Row],[Cancer deaths]]-weekly_deaths_location_cause_and_excess_deaths_other_institution[[#This Row],[Cancer five year average]],"")</f>
        <v>1</v>
      </c>
      <c r="J454" s="2">
        <v>1</v>
      </c>
      <c r="K454" s="2">
        <v>2</v>
      </c>
      <c r="L454" s="2">
        <f>IFERROR(weekly_deaths_location_cause_and_excess_deaths_other_institution[[#This Row],[Dementia / Alzhemier''s deaths]]-weekly_deaths_location_cause_and_excess_deaths_other_institution[[#This Row],[Dementia / Alzheimer''s five year average]],"")</f>
        <v>-1</v>
      </c>
      <c r="M454" s="31">
        <v>4</v>
      </c>
      <c r="N454" s="31">
        <v>1</v>
      </c>
      <c r="O454" s="31">
        <f>IFERROR(weekly_deaths_location_cause_and_excess_deaths_other_institution[[#This Row],[Circulatory deaths]]-weekly_deaths_location_cause_and_excess_deaths_other_institution[[#This Row],[Circulatory five year average]],"")</f>
        <v>3</v>
      </c>
      <c r="P454" s="72">
        <v>0</v>
      </c>
      <c r="Q454" s="72">
        <v>1</v>
      </c>
      <c r="R454" s="72">
        <f>IFERROR(weekly_deaths_location_cause_and_excess_deaths_other_institution[[#This Row],[Respiratory deaths]]-weekly_deaths_location_cause_and_excess_deaths_other_institution[[#This Row],[Respiratory five year average]],"")</f>
        <v>-1</v>
      </c>
      <c r="S454" s="72">
        <v>0</v>
      </c>
      <c r="T454" s="78">
        <v>1</v>
      </c>
      <c r="U454" s="78">
        <v>2</v>
      </c>
      <c r="V454" s="72">
        <f>IFERROR(weekly_deaths_location_cause_and_excess_deaths_other_institution[[#This Row],[Other causes]]-weekly_deaths_location_cause_and_excess_deaths_other_institution[[#This Row],[Other causes five year average]],"")</f>
        <v>-1</v>
      </c>
    </row>
    <row r="455" spans="1:22" x14ac:dyDescent="0.3">
      <c r="A455" s="20" t="s">
        <v>65</v>
      </c>
      <c r="B455" s="21">
        <v>21</v>
      </c>
      <c r="C455" s="22">
        <v>44340</v>
      </c>
      <c r="D455" s="84">
        <v>4</v>
      </c>
      <c r="E455" s="2">
        <v>5</v>
      </c>
      <c r="F455" s="2">
        <f>IFERROR(weekly_deaths_location_cause_and_excess_deaths_other_institution[[#This Row],[All causes]]-weekly_deaths_location_cause_and_excess_deaths_other_institution[[#This Row],[All causes five year average]],"")</f>
        <v>-1</v>
      </c>
      <c r="G455" s="2">
        <v>3</v>
      </c>
      <c r="H455" s="2">
        <v>3</v>
      </c>
      <c r="I455" s="2">
        <f>IFERROR(weekly_deaths_location_cause_and_excess_deaths_other_institution[[#This Row],[Cancer deaths]]-weekly_deaths_location_cause_and_excess_deaths_other_institution[[#This Row],[Cancer five year average]],"")</f>
        <v>0</v>
      </c>
      <c r="J455" s="2">
        <v>0</v>
      </c>
      <c r="K455" s="2">
        <v>1</v>
      </c>
      <c r="L455" s="2">
        <f>IFERROR(weekly_deaths_location_cause_and_excess_deaths_other_institution[[#This Row],[Dementia / Alzhemier''s deaths]]-weekly_deaths_location_cause_and_excess_deaths_other_institution[[#This Row],[Dementia / Alzheimer''s five year average]],"")</f>
        <v>-1</v>
      </c>
      <c r="M455" s="31">
        <v>1</v>
      </c>
      <c r="N455" s="31">
        <v>1</v>
      </c>
      <c r="O455" s="31">
        <f>IFERROR(weekly_deaths_location_cause_and_excess_deaths_other_institution[[#This Row],[Circulatory deaths]]-weekly_deaths_location_cause_and_excess_deaths_other_institution[[#This Row],[Circulatory five year average]],"")</f>
        <v>0</v>
      </c>
      <c r="P455" s="72">
        <v>0</v>
      </c>
      <c r="Q455" s="72">
        <v>1</v>
      </c>
      <c r="R455" s="72">
        <f>IFERROR(weekly_deaths_location_cause_and_excess_deaths_other_institution[[#This Row],[Respiratory deaths]]-weekly_deaths_location_cause_and_excess_deaths_other_institution[[#This Row],[Respiratory five year average]],"")</f>
        <v>-1</v>
      </c>
      <c r="S455" s="72">
        <v>0</v>
      </c>
      <c r="T455" s="78">
        <v>0</v>
      </c>
      <c r="U455" s="78">
        <v>2</v>
      </c>
      <c r="V455" s="72">
        <f>IFERROR(weekly_deaths_location_cause_and_excess_deaths_other_institution[[#This Row],[Other causes]]-weekly_deaths_location_cause_and_excess_deaths_other_institution[[#This Row],[Other causes five year average]],"")</f>
        <v>-2</v>
      </c>
    </row>
    <row r="456" spans="1:22" x14ac:dyDescent="0.3">
      <c r="A456" s="20" t="s">
        <v>65</v>
      </c>
      <c r="B456" s="21">
        <v>22</v>
      </c>
      <c r="C456" s="22">
        <v>44347</v>
      </c>
      <c r="D456" s="84">
        <v>5</v>
      </c>
      <c r="E456" s="2">
        <v>5</v>
      </c>
      <c r="F456" s="2">
        <f>IFERROR(weekly_deaths_location_cause_and_excess_deaths_other_institution[[#This Row],[All causes]]-weekly_deaths_location_cause_and_excess_deaths_other_institution[[#This Row],[All causes five year average]],"")</f>
        <v>0</v>
      </c>
      <c r="G456" s="2">
        <v>2</v>
      </c>
      <c r="H456" s="2">
        <v>3</v>
      </c>
      <c r="I456" s="2">
        <f>IFERROR(weekly_deaths_location_cause_and_excess_deaths_other_institution[[#This Row],[Cancer deaths]]-weekly_deaths_location_cause_and_excess_deaths_other_institution[[#This Row],[Cancer five year average]],"")</f>
        <v>-1</v>
      </c>
      <c r="J456" s="2">
        <v>1</v>
      </c>
      <c r="K456" s="2">
        <v>1</v>
      </c>
      <c r="L456" s="2">
        <f>IFERROR(weekly_deaths_location_cause_and_excess_deaths_other_institution[[#This Row],[Dementia / Alzhemier''s deaths]]-weekly_deaths_location_cause_and_excess_deaths_other_institution[[#This Row],[Dementia / Alzheimer''s five year average]],"")</f>
        <v>0</v>
      </c>
      <c r="M456" s="31">
        <v>2</v>
      </c>
      <c r="N456" s="31">
        <v>1</v>
      </c>
      <c r="O456" s="31">
        <f>IFERROR(weekly_deaths_location_cause_and_excess_deaths_other_institution[[#This Row],[Circulatory deaths]]-weekly_deaths_location_cause_and_excess_deaths_other_institution[[#This Row],[Circulatory five year average]],"")</f>
        <v>1</v>
      </c>
      <c r="P456" s="72">
        <v>0</v>
      </c>
      <c r="Q456" s="72">
        <v>1</v>
      </c>
      <c r="R456" s="72">
        <f>IFERROR(weekly_deaths_location_cause_and_excess_deaths_other_institution[[#This Row],[Respiratory deaths]]-weekly_deaths_location_cause_and_excess_deaths_other_institution[[#This Row],[Respiratory five year average]],"")</f>
        <v>-1</v>
      </c>
      <c r="S456" s="72">
        <v>0</v>
      </c>
      <c r="T456" s="78">
        <v>0</v>
      </c>
      <c r="U456" s="78">
        <v>2</v>
      </c>
      <c r="V456" s="72">
        <f>IFERROR(weekly_deaths_location_cause_and_excess_deaths_other_institution[[#This Row],[Other causes]]-weekly_deaths_location_cause_and_excess_deaths_other_institution[[#This Row],[Other causes five year average]],"")</f>
        <v>-2</v>
      </c>
    </row>
    <row r="457" spans="1:22" x14ac:dyDescent="0.3">
      <c r="A457" s="20" t="s">
        <v>65</v>
      </c>
      <c r="B457" s="21">
        <v>23</v>
      </c>
      <c r="C457" s="22">
        <v>44354</v>
      </c>
      <c r="D457" s="84">
        <v>5</v>
      </c>
      <c r="E457" s="2">
        <v>5</v>
      </c>
      <c r="F457" s="2">
        <f>IFERROR(weekly_deaths_location_cause_and_excess_deaths_other_institution[[#This Row],[All causes]]-weekly_deaths_location_cause_and_excess_deaths_other_institution[[#This Row],[All causes five year average]],"")</f>
        <v>0</v>
      </c>
      <c r="G457" s="2">
        <v>1</v>
      </c>
      <c r="H457" s="2">
        <v>2</v>
      </c>
      <c r="I457" s="2">
        <f>IFERROR(weekly_deaths_location_cause_and_excess_deaths_other_institution[[#This Row],[Cancer deaths]]-weekly_deaths_location_cause_and_excess_deaths_other_institution[[#This Row],[Cancer five year average]],"")</f>
        <v>-1</v>
      </c>
      <c r="J457" s="2">
        <v>0</v>
      </c>
      <c r="K457" s="2">
        <v>3</v>
      </c>
      <c r="L457" s="2">
        <f>IFERROR(weekly_deaths_location_cause_and_excess_deaths_other_institution[[#This Row],[Dementia / Alzhemier''s deaths]]-weekly_deaths_location_cause_and_excess_deaths_other_institution[[#This Row],[Dementia / Alzheimer''s five year average]],"")</f>
        <v>-3</v>
      </c>
      <c r="M457" s="31">
        <v>0</v>
      </c>
      <c r="N457" s="31">
        <v>1</v>
      </c>
      <c r="O457" s="31">
        <f>IFERROR(weekly_deaths_location_cause_and_excess_deaths_other_institution[[#This Row],[Circulatory deaths]]-weekly_deaths_location_cause_and_excess_deaths_other_institution[[#This Row],[Circulatory five year average]],"")</f>
        <v>-1</v>
      </c>
      <c r="P457" s="72">
        <v>1</v>
      </c>
      <c r="Q457" s="72">
        <v>1</v>
      </c>
      <c r="R457" s="72">
        <f>IFERROR(weekly_deaths_location_cause_and_excess_deaths_other_institution[[#This Row],[Respiratory deaths]]-weekly_deaths_location_cause_and_excess_deaths_other_institution[[#This Row],[Respiratory five year average]],"")</f>
        <v>0</v>
      </c>
      <c r="S457" s="72">
        <v>0</v>
      </c>
      <c r="T457" s="78">
        <v>3</v>
      </c>
      <c r="U457" s="78">
        <v>2</v>
      </c>
      <c r="V457" s="72">
        <f>IFERROR(weekly_deaths_location_cause_and_excess_deaths_other_institution[[#This Row],[Other causes]]-weekly_deaths_location_cause_and_excess_deaths_other_institution[[#This Row],[Other causes five year average]],"")</f>
        <v>1</v>
      </c>
    </row>
    <row r="458" spans="1:22" x14ac:dyDescent="0.3">
      <c r="A458" s="20" t="s">
        <v>65</v>
      </c>
      <c r="B458" s="21">
        <v>24</v>
      </c>
      <c r="C458" s="22">
        <v>44361</v>
      </c>
      <c r="D458" s="84">
        <v>4</v>
      </c>
      <c r="E458" s="2">
        <v>4</v>
      </c>
      <c r="F458" s="2">
        <f>IFERROR(weekly_deaths_location_cause_and_excess_deaths_other_institution[[#This Row],[All causes]]-weekly_deaths_location_cause_and_excess_deaths_other_institution[[#This Row],[All causes five year average]],"")</f>
        <v>0</v>
      </c>
      <c r="G458" s="2">
        <v>2</v>
      </c>
      <c r="H458" s="2">
        <v>2</v>
      </c>
      <c r="I458" s="2">
        <f>IFERROR(weekly_deaths_location_cause_and_excess_deaths_other_institution[[#This Row],[Cancer deaths]]-weekly_deaths_location_cause_and_excess_deaths_other_institution[[#This Row],[Cancer five year average]],"")</f>
        <v>0</v>
      </c>
      <c r="J458" s="2">
        <v>1</v>
      </c>
      <c r="K458" s="2">
        <v>1</v>
      </c>
      <c r="L458" s="2">
        <f>IFERROR(weekly_deaths_location_cause_and_excess_deaths_other_institution[[#This Row],[Dementia / Alzhemier''s deaths]]-weekly_deaths_location_cause_and_excess_deaths_other_institution[[#This Row],[Dementia / Alzheimer''s five year average]],"")</f>
        <v>0</v>
      </c>
      <c r="M458" s="31">
        <v>0</v>
      </c>
      <c r="N458" s="31">
        <v>1</v>
      </c>
      <c r="O458" s="31">
        <f>IFERROR(weekly_deaths_location_cause_and_excess_deaths_other_institution[[#This Row],[Circulatory deaths]]-weekly_deaths_location_cause_and_excess_deaths_other_institution[[#This Row],[Circulatory five year average]],"")</f>
        <v>-1</v>
      </c>
      <c r="P458" s="72">
        <v>0</v>
      </c>
      <c r="Q458" s="72">
        <v>2</v>
      </c>
      <c r="R458" s="72">
        <f>IFERROR(weekly_deaths_location_cause_and_excess_deaths_other_institution[[#This Row],[Respiratory deaths]]-weekly_deaths_location_cause_and_excess_deaths_other_institution[[#This Row],[Respiratory five year average]],"")</f>
        <v>-2</v>
      </c>
      <c r="S458" s="72">
        <v>0</v>
      </c>
      <c r="T458" s="78">
        <v>1</v>
      </c>
      <c r="U458" s="78">
        <v>1</v>
      </c>
      <c r="V458" s="72">
        <f>IFERROR(weekly_deaths_location_cause_and_excess_deaths_other_institution[[#This Row],[Other causes]]-weekly_deaths_location_cause_and_excess_deaths_other_institution[[#This Row],[Other causes five year average]],"")</f>
        <v>0</v>
      </c>
    </row>
    <row r="459" spans="1:22" x14ac:dyDescent="0.3">
      <c r="A459" s="20" t="s">
        <v>65</v>
      </c>
      <c r="B459" s="21">
        <v>25</v>
      </c>
      <c r="C459" s="22">
        <v>44368</v>
      </c>
      <c r="D459" s="84">
        <v>3</v>
      </c>
      <c r="E459" s="2">
        <v>5</v>
      </c>
      <c r="F459" s="2">
        <f>IFERROR(weekly_deaths_location_cause_and_excess_deaths_other_institution[[#This Row],[All causes]]-weekly_deaths_location_cause_and_excess_deaths_other_institution[[#This Row],[All causes five year average]],"")</f>
        <v>-2</v>
      </c>
      <c r="G459" s="2">
        <v>1</v>
      </c>
      <c r="H459" s="2">
        <v>3</v>
      </c>
      <c r="I459" s="2">
        <f>IFERROR(weekly_deaths_location_cause_and_excess_deaths_other_institution[[#This Row],[Cancer deaths]]-weekly_deaths_location_cause_and_excess_deaths_other_institution[[#This Row],[Cancer five year average]],"")</f>
        <v>-2</v>
      </c>
      <c r="J459" s="2">
        <v>0</v>
      </c>
      <c r="K459" s="2">
        <v>2</v>
      </c>
      <c r="L459" s="2">
        <f>IFERROR(weekly_deaths_location_cause_and_excess_deaths_other_institution[[#This Row],[Dementia / Alzhemier''s deaths]]-weekly_deaths_location_cause_and_excess_deaths_other_institution[[#This Row],[Dementia / Alzheimer''s five year average]],"")</f>
        <v>-2</v>
      </c>
      <c r="M459" s="31">
        <v>2</v>
      </c>
      <c r="N459" s="31">
        <v>2</v>
      </c>
      <c r="O459" s="31">
        <f>IFERROR(weekly_deaths_location_cause_and_excess_deaths_other_institution[[#This Row],[Circulatory deaths]]-weekly_deaths_location_cause_and_excess_deaths_other_institution[[#This Row],[Circulatory five year average]],"")</f>
        <v>0</v>
      </c>
      <c r="P459" s="72">
        <v>0</v>
      </c>
      <c r="Q459" s="72">
        <v>1</v>
      </c>
      <c r="R459" s="72">
        <f>IFERROR(weekly_deaths_location_cause_and_excess_deaths_other_institution[[#This Row],[Respiratory deaths]]-weekly_deaths_location_cause_and_excess_deaths_other_institution[[#This Row],[Respiratory five year average]],"")</f>
        <v>-1</v>
      </c>
      <c r="S459" s="72">
        <v>0</v>
      </c>
      <c r="T459" s="78">
        <v>0</v>
      </c>
      <c r="U459" s="78">
        <v>2</v>
      </c>
      <c r="V459" s="72">
        <f>IFERROR(weekly_deaths_location_cause_and_excess_deaths_other_institution[[#This Row],[Other causes]]-weekly_deaths_location_cause_and_excess_deaths_other_institution[[#This Row],[Other causes five year average]],"")</f>
        <v>-2</v>
      </c>
    </row>
    <row r="460" spans="1:22" x14ac:dyDescent="0.3">
      <c r="A460" s="20" t="s">
        <v>65</v>
      </c>
      <c r="B460" s="21">
        <v>26</v>
      </c>
      <c r="C460" s="22">
        <v>44375</v>
      </c>
      <c r="D460" s="84">
        <v>3</v>
      </c>
      <c r="E460" s="2">
        <v>5</v>
      </c>
      <c r="F460" s="2">
        <f>IFERROR(weekly_deaths_location_cause_and_excess_deaths_other_institution[[#This Row],[All causes]]-weekly_deaths_location_cause_and_excess_deaths_other_institution[[#This Row],[All causes five year average]],"")</f>
        <v>-2</v>
      </c>
      <c r="G460" s="2">
        <v>2</v>
      </c>
      <c r="H460" s="2">
        <v>3</v>
      </c>
      <c r="I460" s="2">
        <f>IFERROR(weekly_deaths_location_cause_and_excess_deaths_other_institution[[#This Row],[Cancer deaths]]-weekly_deaths_location_cause_and_excess_deaths_other_institution[[#This Row],[Cancer five year average]],"")</f>
        <v>-1</v>
      </c>
      <c r="J460" s="2">
        <v>1</v>
      </c>
      <c r="K460" s="2">
        <v>1</v>
      </c>
      <c r="L460" s="2">
        <f>IFERROR(weekly_deaths_location_cause_and_excess_deaths_other_institution[[#This Row],[Dementia / Alzhemier''s deaths]]-weekly_deaths_location_cause_and_excess_deaths_other_institution[[#This Row],[Dementia / Alzheimer''s five year average]],"")</f>
        <v>0</v>
      </c>
      <c r="M460" s="31">
        <v>0</v>
      </c>
      <c r="N460" s="31">
        <v>1</v>
      </c>
      <c r="O460" s="31">
        <f>IFERROR(weekly_deaths_location_cause_and_excess_deaths_other_institution[[#This Row],[Circulatory deaths]]-weekly_deaths_location_cause_and_excess_deaths_other_institution[[#This Row],[Circulatory five year average]],"")</f>
        <v>-1</v>
      </c>
      <c r="P460" s="72">
        <v>0</v>
      </c>
      <c r="Q460" s="72">
        <v>1</v>
      </c>
      <c r="R460" s="72">
        <f>IFERROR(weekly_deaths_location_cause_and_excess_deaths_other_institution[[#This Row],[Respiratory deaths]]-weekly_deaths_location_cause_and_excess_deaths_other_institution[[#This Row],[Respiratory five year average]],"")</f>
        <v>-1</v>
      </c>
      <c r="S460" s="72">
        <v>0</v>
      </c>
      <c r="T460" s="78">
        <v>0</v>
      </c>
      <c r="U460" s="78">
        <v>2</v>
      </c>
      <c r="V460" s="72">
        <f>IFERROR(weekly_deaths_location_cause_and_excess_deaths_other_institution[[#This Row],[Other causes]]-weekly_deaths_location_cause_and_excess_deaths_other_institution[[#This Row],[Other causes five year average]],"")</f>
        <v>-2</v>
      </c>
    </row>
    <row r="461" spans="1:22" x14ac:dyDescent="0.3">
      <c r="A461" s="20" t="s">
        <v>65</v>
      </c>
      <c r="B461" s="21">
        <v>27</v>
      </c>
      <c r="C461" s="22">
        <v>44382</v>
      </c>
      <c r="D461" s="84">
        <v>5</v>
      </c>
      <c r="E461" s="2">
        <v>4</v>
      </c>
      <c r="F461" s="2">
        <f>IFERROR(weekly_deaths_location_cause_and_excess_deaths_other_institution[[#This Row],[All causes]]-weekly_deaths_location_cause_and_excess_deaths_other_institution[[#This Row],[All causes five year average]],"")</f>
        <v>1</v>
      </c>
      <c r="G461" s="2">
        <v>4</v>
      </c>
      <c r="H461" s="2">
        <v>2</v>
      </c>
      <c r="I461" s="2">
        <f>IFERROR(weekly_deaths_location_cause_and_excess_deaths_other_institution[[#This Row],[Cancer deaths]]-weekly_deaths_location_cause_and_excess_deaths_other_institution[[#This Row],[Cancer five year average]],"")</f>
        <v>2</v>
      </c>
      <c r="J461" s="2">
        <v>0</v>
      </c>
      <c r="K461" s="2">
        <v>1</v>
      </c>
      <c r="L461" s="2">
        <f>IFERROR(weekly_deaths_location_cause_and_excess_deaths_other_institution[[#This Row],[Dementia / Alzhemier''s deaths]]-weekly_deaths_location_cause_and_excess_deaths_other_institution[[#This Row],[Dementia / Alzheimer''s five year average]],"")</f>
        <v>-1</v>
      </c>
      <c r="M461" s="31">
        <v>0</v>
      </c>
      <c r="N461" s="31">
        <v>1</v>
      </c>
      <c r="O461" s="31">
        <f>IFERROR(weekly_deaths_location_cause_and_excess_deaths_other_institution[[#This Row],[Circulatory deaths]]-weekly_deaths_location_cause_and_excess_deaths_other_institution[[#This Row],[Circulatory five year average]],"")</f>
        <v>-1</v>
      </c>
      <c r="P461" s="72">
        <v>0</v>
      </c>
      <c r="Q461" s="72">
        <v>0</v>
      </c>
      <c r="R461" s="72">
        <f>IFERROR(weekly_deaths_location_cause_and_excess_deaths_other_institution[[#This Row],[Respiratory deaths]]-weekly_deaths_location_cause_and_excess_deaths_other_institution[[#This Row],[Respiratory five year average]],"")</f>
        <v>0</v>
      </c>
      <c r="S461" s="72">
        <v>0</v>
      </c>
      <c r="T461" s="78">
        <v>1</v>
      </c>
      <c r="U461" s="78">
        <v>2</v>
      </c>
      <c r="V461" s="72">
        <f>IFERROR(weekly_deaths_location_cause_and_excess_deaths_other_institution[[#This Row],[Other causes]]-weekly_deaths_location_cause_and_excess_deaths_other_institution[[#This Row],[Other causes five year average]],"")</f>
        <v>-1</v>
      </c>
    </row>
    <row r="462" spans="1:22" x14ac:dyDescent="0.3">
      <c r="A462" s="20" t="s">
        <v>65</v>
      </c>
      <c r="B462" s="21">
        <v>28</v>
      </c>
      <c r="C462" s="22">
        <v>44389</v>
      </c>
      <c r="D462" s="84">
        <v>7</v>
      </c>
      <c r="E462" s="2">
        <v>4</v>
      </c>
      <c r="F462" s="2">
        <f>IFERROR(weekly_deaths_location_cause_and_excess_deaths_other_institution[[#This Row],[All causes]]-weekly_deaths_location_cause_and_excess_deaths_other_institution[[#This Row],[All causes five year average]],"")</f>
        <v>3</v>
      </c>
      <c r="G462" s="2">
        <v>1</v>
      </c>
      <c r="H462" s="2">
        <v>2</v>
      </c>
      <c r="I462" s="2">
        <f>IFERROR(weekly_deaths_location_cause_and_excess_deaths_other_institution[[#This Row],[Cancer deaths]]-weekly_deaths_location_cause_and_excess_deaths_other_institution[[#This Row],[Cancer five year average]],"")</f>
        <v>-1</v>
      </c>
      <c r="J462" s="2">
        <v>0</v>
      </c>
      <c r="K462" s="2">
        <v>2</v>
      </c>
      <c r="L462" s="2">
        <f>IFERROR(weekly_deaths_location_cause_and_excess_deaths_other_institution[[#This Row],[Dementia / Alzhemier''s deaths]]-weekly_deaths_location_cause_and_excess_deaths_other_institution[[#This Row],[Dementia / Alzheimer''s five year average]],"")</f>
        <v>-2</v>
      </c>
      <c r="M462" s="31">
        <v>0</v>
      </c>
      <c r="N462" s="31">
        <v>2</v>
      </c>
      <c r="O462" s="31">
        <f>IFERROR(weekly_deaths_location_cause_and_excess_deaths_other_institution[[#This Row],[Circulatory deaths]]-weekly_deaths_location_cause_and_excess_deaths_other_institution[[#This Row],[Circulatory five year average]],"")</f>
        <v>-2</v>
      </c>
      <c r="P462" s="72">
        <v>0</v>
      </c>
      <c r="Q462" s="72">
        <v>1</v>
      </c>
      <c r="R462" s="72">
        <f>IFERROR(weekly_deaths_location_cause_and_excess_deaths_other_institution[[#This Row],[Respiratory deaths]]-weekly_deaths_location_cause_and_excess_deaths_other_institution[[#This Row],[Respiratory five year average]],"")</f>
        <v>-1</v>
      </c>
      <c r="S462" s="72">
        <v>1</v>
      </c>
      <c r="T462" s="78">
        <v>5</v>
      </c>
      <c r="U462" s="78">
        <v>1</v>
      </c>
      <c r="V462" s="72">
        <f>IFERROR(weekly_deaths_location_cause_and_excess_deaths_other_institution[[#This Row],[Other causes]]-weekly_deaths_location_cause_and_excess_deaths_other_institution[[#This Row],[Other causes five year average]],"")</f>
        <v>4</v>
      </c>
    </row>
    <row r="463" spans="1:22" x14ac:dyDescent="0.3">
      <c r="A463" s="20" t="s">
        <v>65</v>
      </c>
      <c r="B463" s="21">
        <v>29</v>
      </c>
      <c r="C463" s="22">
        <v>44396</v>
      </c>
      <c r="D463" s="84">
        <v>6</v>
      </c>
      <c r="E463" s="2">
        <v>3</v>
      </c>
      <c r="F463" s="2">
        <f>IFERROR(weekly_deaths_location_cause_and_excess_deaths_other_institution[[#This Row],[All causes]]-weekly_deaths_location_cause_and_excess_deaths_other_institution[[#This Row],[All causes five year average]],"")</f>
        <v>3</v>
      </c>
      <c r="G463" s="2">
        <v>3</v>
      </c>
      <c r="H463" s="2">
        <v>2</v>
      </c>
      <c r="I463" s="2">
        <f>IFERROR(weekly_deaths_location_cause_and_excess_deaths_other_institution[[#This Row],[Cancer deaths]]-weekly_deaths_location_cause_and_excess_deaths_other_institution[[#This Row],[Cancer five year average]],"")</f>
        <v>1</v>
      </c>
      <c r="J463" s="2">
        <v>1</v>
      </c>
      <c r="K463" s="2">
        <v>2</v>
      </c>
      <c r="L463" s="2">
        <f>IFERROR(weekly_deaths_location_cause_and_excess_deaths_other_institution[[#This Row],[Dementia / Alzhemier''s deaths]]-weekly_deaths_location_cause_and_excess_deaths_other_institution[[#This Row],[Dementia / Alzheimer''s five year average]],"")</f>
        <v>-1</v>
      </c>
      <c r="M463" s="31">
        <v>0</v>
      </c>
      <c r="N463" s="31">
        <v>2</v>
      </c>
      <c r="O463" s="31">
        <f>IFERROR(weekly_deaths_location_cause_and_excess_deaths_other_institution[[#This Row],[Circulatory deaths]]-weekly_deaths_location_cause_and_excess_deaths_other_institution[[#This Row],[Circulatory five year average]],"")</f>
        <v>-2</v>
      </c>
      <c r="P463" s="72">
        <v>0</v>
      </c>
      <c r="Q463" s="72">
        <v>1</v>
      </c>
      <c r="R463" s="72">
        <f>IFERROR(weekly_deaths_location_cause_and_excess_deaths_other_institution[[#This Row],[Respiratory deaths]]-weekly_deaths_location_cause_and_excess_deaths_other_institution[[#This Row],[Respiratory five year average]],"")</f>
        <v>-1</v>
      </c>
      <c r="S463" s="72">
        <v>0</v>
      </c>
      <c r="T463" s="78">
        <v>2</v>
      </c>
      <c r="U463" s="78">
        <v>1</v>
      </c>
      <c r="V463" s="72">
        <f>IFERROR(weekly_deaths_location_cause_and_excess_deaths_other_institution[[#This Row],[Other causes]]-weekly_deaths_location_cause_and_excess_deaths_other_institution[[#This Row],[Other causes five year average]],"")</f>
        <v>1</v>
      </c>
    </row>
    <row r="464" spans="1:22" x14ac:dyDescent="0.3">
      <c r="A464" s="20" t="s">
        <v>65</v>
      </c>
      <c r="B464" s="21">
        <v>30</v>
      </c>
      <c r="C464" s="22">
        <v>44403</v>
      </c>
      <c r="D464" s="84">
        <v>5</v>
      </c>
      <c r="E464" s="2">
        <v>3</v>
      </c>
      <c r="F464" s="2">
        <f>IFERROR(weekly_deaths_location_cause_and_excess_deaths_other_institution[[#This Row],[All causes]]-weekly_deaths_location_cause_and_excess_deaths_other_institution[[#This Row],[All causes five year average]],"")</f>
        <v>2</v>
      </c>
      <c r="G464" s="2">
        <v>3</v>
      </c>
      <c r="H464" s="2">
        <v>1</v>
      </c>
      <c r="I464" s="2">
        <f>IFERROR(weekly_deaths_location_cause_and_excess_deaths_other_institution[[#This Row],[Cancer deaths]]-weekly_deaths_location_cause_and_excess_deaths_other_institution[[#This Row],[Cancer five year average]],"")</f>
        <v>2</v>
      </c>
      <c r="J464" s="2">
        <v>1</v>
      </c>
      <c r="K464" s="2">
        <v>1</v>
      </c>
      <c r="L464" s="2">
        <f>IFERROR(weekly_deaths_location_cause_and_excess_deaths_other_institution[[#This Row],[Dementia / Alzhemier''s deaths]]-weekly_deaths_location_cause_and_excess_deaths_other_institution[[#This Row],[Dementia / Alzheimer''s five year average]],"")</f>
        <v>0</v>
      </c>
      <c r="M464" s="31">
        <v>0</v>
      </c>
      <c r="N464" s="31">
        <v>3</v>
      </c>
      <c r="O464" s="31">
        <f>IFERROR(weekly_deaths_location_cause_and_excess_deaths_other_institution[[#This Row],[Circulatory deaths]]-weekly_deaths_location_cause_and_excess_deaths_other_institution[[#This Row],[Circulatory five year average]],"")</f>
        <v>-3</v>
      </c>
      <c r="P464" s="72">
        <v>0</v>
      </c>
      <c r="Q464" s="72">
        <v>1</v>
      </c>
      <c r="R464" s="72">
        <f>IFERROR(weekly_deaths_location_cause_and_excess_deaths_other_institution[[#This Row],[Respiratory deaths]]-weekly_deaths_location_cause_and_excess_deaths_other_institution[[#This Row],[Respiratory five year average]],"")</f>
        <v>-1</v>
      </c>
      <c r="S464" s="72">
        <v>0</v>
      </c>
      <c r="T464" s="78">
        <v>1</v>
      </c>
      <c r="U464" s="78">
        <v>1</v>
      </c>
      <c r="V464" s="72">
        <f>IFERROR(weekly_deaths_location_cause_and_excess_deaths_other_institution[[#This Row],[Other causes]]-weekly_deaths_location_cause_and_excess_deaths_other_institution[[#This Row],[Other causes five year average]],"")</f>
        <v>0</v>
      </c>
    </row>
    <row r="465" spans="1:22" x14ac:dyDescent="0.3">
      <c r="A465" s="20" t="s">
        <v>65</v>
      </c>
      <c r="B465" s="21">
        <v>31</v>
      </c>
      <c r="C465" s="22">
        <v>44410</v>
      </c>
      <c r="D465" s="84">
        <v>9</v>
      </c>
      <c r="E465" s="2">
        <v>5</v>
      </c>
      <c r="F465" s="2">
        <f>IFERROR(weekly_deaths_location_cause_and_excess_deaths_other_institution[[#This Row],[All causes]]-weekly_deaths_location_cause_and_excess_deaths_other_institution[[#This Row],[All causes five year average]],"")</f>
        <v>4</v>
      </c>
      <c r="G465" s="2">
        <v>3</v>
      </c>
      <c r="H465" s="2">
        <v>3</v>
      </c>
      <c r="I465" s="2">
        <f>IFERROR(weekly_deaths_location_cause_and_excess_deaths_other_institution[[#This Row],[Cancer deaths]]-weekly_deaths_location_cause_and_excess_deaths_other_institution[[#This Row],[Cancer five year average]],"")</f>
        <v>0</v>
      </c>
      <c r="J465" s="2">
        <v>1</v>
      </c>
      <c r="K465" s="2">
        <v>1</v>
      </c>
      <c r="L465" s="2">
        <f>IFERROR(weekly_deaths_location_cause_and_excess_deaths_other_institution[[#This Row],[Dementia / Alzhemier''s deaths]]-weekly_deaths_location_cause_and_excess_deaths_other_institution[[#This Row],[Dementia / Alzheimer''s five year average]],"")</f>
        <v>0</v>
      </c>
      <c r="M465" s="31">
        <v>0</v>
      </c>
      <c r="N465" s="31">
        <v>1</v>
      </c>
      <c r="O465" s="31">
        <f>IFERROR(weekly_deaths_location_cause_and_excess_deaths_other_institution[[#This Row],[Circulatory deaths]]-weekly_deaths_location_cause_and_excess_deaths_other_institution[[#This Row],[Circulatory five year average]],"")</f>
        <v>-1</v>
      </c>
      <c r="P465" s="72">
        <v>2</v>
      </c>
      <c r="Q465" s="72">
        <v>1</v>
      </c>
      <c r="R465" s="72">
        <f>IFERROR(weekly_deaths_location_cause_and_excess_deaths_other_institution[[#This Row],[Respiratory deaths]]-weekly_deaths_location_cause_and_excess_deaths_other_institution[[#This Row],[Respiratory five year average]],"")</f>
        <v>1</v>
      </c>
      <c r="S465" s="72">
        <v>0</v>
      </c>
      <c r="T465" s="78">
        <v>3</v>
      </c>
      <c r="U465" s="78">
        <v>1</v>
      </c>
      <c r="V465" s="72">
        <f>IFERROR(weekly_deaths_location_cause_and_excess_deaths_other_institution[[#This Row],[Other causes]]-weekly_deaths_location_cause_and_excess_deaths_other_institution[[#This Row],[Other causes five year average]],"")</f>
        <v>2</v>
      </c>
    </row>
    <row r="466" spans="1:22" x14ac:dyDescent="0.3">
      <c r="A466" s="20" t="s">
        <v>65</v>
      </c>
      <c r="B466" s="21">
        <v>32</v>
      </c>
      <c r="C466" s="22">
        <v>44417</v>
      </c>
      <c r="D466" s="84">
        <v>6</v>
      </c>
      <c r="E466" s="2">
        <v>4</v>
      </c>
      <c r="F466" s="2">
        <f>IFERROR(weekly_deaths_location_cause_and_excess_deaths_other_institution[[#This Row],[All causes]]-weekly_deaths_location_cause_and_excess_deaths_other_institution[[#This Row],[All causes five year average]],"")</f>
        <v>2</v>
      </c>
      <c r="G466" s="2">
        <v>3</v>
      </c>
      <c r="H466" s="2">
        <v>3</v>
      </c>
      <c r="I466" s="2">
        <f>IFERROR(weekly_deaths_location_cause_and_excess_deaths_other_institution[[#This Row],[Cancer deaths]]-weekly_deaths_location_cause_and_excess_deaths_other_institution[[#This Row],[Cancer five year average]],"")</f>
        <v>0</v>
      </c>
      <c r="J466" s="2">
        <v>0</v>
      </c>
      <c r="K466" s="2">
        <v>1</v>
      </c>
      <c r="L466" s="2">
        <f>IFERROR(weekly_deaths_location_cause_and_excess_deaths_other_institution[[#This Row],[Dementia / Alzhemier''s deaths]]-weekly_deaths_location_cause_and_excess_deaths_other_institution[[#This Row],[Dementia / Alzheimer''s five year average]],"")</f>
        <v>-1</v>
      </c>
      <c r="M466" s="31">
        <v>3</v>
      </c>
      <c r="N466" s="31">
        <v>1</v>
      </c>
      <c r="O466" s="31">
        <f>IFERROR(weekly_deaths_location_cause_and_excess_deaths_other_institution[[#This Row],[Circulatory deaths]]-weekly_deaths_location_cause_and_excess_deaths_other_institution[[#This Row],[Circulatory five year average]],"")</f>
        <v>2</v>
      </c>
      <c r="P466" s="72">
        <v>0</v>
      </c>
      <c r="Q466" s="72">
        <v>0</v>
      </c>
      <c r="R466" s="72">
        <f>IFERROR(weekly_deaths_location_cause_and_excess_deaths_other_institution[[#This Row],[Respiratory deaths]]-weekly_deaths_location_cause_and_excess_deaths_other_institution[[#This Row],[Respiratory five year average]],"")</f>
        <v>0</v>
      </c>
      <c r="S466" s="72">
        <v>0</v>
      </c>
      <c r="T466" s="78">
        <v>0</v>
      </c>
      <c r="U466" s="78">
        <v>2</v>
      </c>
      <c r="V466" s="72">
        <f>IFERROR(weekly_deaths_location_cause_and_excess_deaths_other_institution[[#This Row],[Other causes]]-weekly_deaths_location_cause_and_excess_deaths_other_institution[[#This Row],[Other causes five year average]],"")</f>
        <v>-2</v>
      </c>
    </row>
    <row r="467" spans="1:22" x14ac:dyDescent="0.3">
      <c r="A467" s="20" t="s">
        <v>65</v>
      </c>
      <c r="B467" s="21">
        <v>33</v>
      </c>
      <c r="C467" s="22">
        <v>44424</v>
      </c>
      <c r="D467" s="84">
        <v>4</v>
      </c>
      <c r="E467" s="2">
        <v>6</v>
      </c>
      <c r="F467" s="2">
        <f>IFERROR(weekly_deaths_location_cause_and_excess_deaths_other_institution[[#This Row],[All causes]]-weekly_deaths_location_cause_and_excess_deaths_other_institution[[#This Row],[All causes five year average]],"")</f>
        <v>-2</v>
      </c>
      <c r="G467" s="2">
        <v>3</v>
      </c>
      <c r="H467" s="2">
        <v>4</v>
      </c>
      <c r="I467" s="2">
        <f>IFERROR(weekly_deaths_location_cause_and_excess_deaths_other_institution[[#This Row],[Cancer deaths]]-weekly_deaths_location_cause_and_excess_deaths_other_institution[[#This Row],[Cancer five year average]],"")</f>
        <v>-1</v>
      </c>
      <c r="J467" s="2">
        <v>0</v>
      </c>
      <c r="K467" s="2">
        <v>2</v>
      </c>
      <c r="L467" s="2">
        <f>IFERROR(weekly_deaths_location_cause_and_excess_deaths_other_institution[[#This Row],[Dementia / Alzhemier''s deaths]]-weekly_deaths_location_cause_and_excess_deaths_other_institution[[#This Row],[Dementia / Alzheimer''s five year average]],"")</f>
        <v>-2</v>
      </c>
      <c r="M467" s="31">
        <v>1</v>
      </c>
      <c r="N467" s="31">
        <v>2</v>
      </c>
      <c r="O467" s="31">
        <f>IFERROR(weekly_deaths_location_cause_and_excess_deaths_other_institution[[#This Row],[Circulatory deaths]]-weekly_deaths_location_cause_and_excess_deaths_other_institution[[#This Row],[Circulatory five year average]],"")</f>
        <v>-1</v>
      </c>
      <c r="P467" s="72">
        <v>0</v>
      </c>
      <c r="Q467" s="72">
        <v>1</v>
      </c>
      <c r="R467" s="72">
        <f>IFERROR(weekly_deaths_location_cause_and_excess_deaths_other_institution[[#This Row],[Respiratory deaths]]-weekly_deaths_location_cause_and_excess_deaths_other_institution[[#This Row],[Respiratory five year average]],"")</f>
        <v>-1</v>
      </c>
      <c r="S467" s="72">
        <v>0</v>
      </c>
      <c r="T467" s="78">
        <v>0</v>
      </c>
      <c r="U467" s="78">
        <v>1</v>
      </c>
      <c r="V467" s="72">
        <f>IFERROR(weekly_deaths_location_cause_and_excess_deaths_other_institution[[#This Row],[Other causes]]-weekly_deaths_location_cause_and_excess_deaths_other_institution[[#This Row],[Other causes five year average]],"")</f>
        <v>-1</v>
      </c>
    </row>
    <row r="468" spans="1:22" x14ac:dyDescent="0.3">
      <c r="A468" s="20" t="s">
        <v>65</v>
      </c>
      <c r="B468" s="21">
        <v>34</v>
      </c>
      <c r="C468" s="22">
        <v>44431</v>
      </c>
      <c r="D468" s="84">
        <v>1</v>
      </c>
      <c r="E468" s="2">
        <v>5</v>
      </c>
      <c r="F468" s="2">
        <f>IFERROR(weekly_deaths_location_cause_and_excess_deaths_other_institution[[#This Row],[All causes]]-weekly_deaths_location_cause_and_excess_deaths_other_institution[[#This Row],[All causes five year average]],"")</f>
        <v>-4</v>
      </c>
      <c r="G468" s="2">
        <v>1</v>
      </c>
      <c r="H468" s="2">
        <v>3</v>
      </c>
      <c r="I468" s="2">
        <f>IFERROR(weekly_deaths_location_cause_and_excess_deaths_other_institution[[#This Row],[Cancer deaths]]-weekly_deaths_location_cause_and_excess_deaths_other_institution[[#This Row],[Cancer five year average]],"")</f>
        <v>-2</v>
      </c>
      <c r="J468" s="2">
        <v>0</v>
      </c>
      <c r="K468" s="2">
        <v>2</v>
      </c>
      <c r="L468" s="2">
        <f>IFERROR(weekly_deaths_location_cause_and_excess_deaths_other_institution[[#This Row],[Dementia / Alzhemier''s deaths]]-weekly_deaths_location_cause_and_excess_deaths_other_institution[[#This Row],[Dementia / Alzheimer''s five year average]],"")</f>
        <v>-2</v>
      </c>
      <c r="M468" s="31">
        <v>0</v>
      </c>
      <c r="N468" s="31">
        <v>1</v>
      </c>
      <c r="O468" s="31">
        <f>IFERROR(weekly_deaths_location_cause_and_excess_deaths_other_institution[[#This Row],[Circulatory deaths]]-weekly_deaths_location_cause_and_excess_deaths_other_institution[[#This Row],[Circulatory five year average]],"")</f>
        <v>-1</v>
      </c>
      <c r="P468" s="72">
        <v>0</v>
      </c>
      <c r="Q468" s="72">
        <v>1</v>
      </c>
      <c r="R468" s="72">
        <f>IFERROR(weekly_deaths_location_cause_and_excess_deaths_other_institution[[#This Row],[Respiratory deaths]]-weekly_deaths_location_cause_and_excess_deaths_other_institution[[#This Row],[Respiratory five year average]],"")</f>
        <v>-1</v>
      </c>
      <c r="S468" s="72">
        <v>0</v>
      </c>
      <c r="T468" s="78">
        <v>0</v>
      </c>
      <c r="U468" s="78">
        <v>2</v>
      </c>
      <c r="V468" s="72">
        <f>IFERROR(weekly_deaths_location_cause_and_excess_deaths_other_institution[[#This Row],[Other causes]]-weekly_deaths_location_cause_and_excess_deaths_other_institution[[#This Row],[Other causes five year average]],"")</f>
        <v>-2</v>
      </c>
    </row>
    <row r="469" spans="1:22" x14ac:dyDescent="0.3">
      <c r="A469" s="20" t="s">
        <v>65</v>
      </c>
      <c r="B469" s="21">
        <v>35</v>
      </c>
      <c r="C469" s="22">
        <v>44438</v>
      </c>
      <c r="D469" s="84">
        <v>6</v>
      </c>
      <c r="E469" s="2">
        <v>5</v>
      </c>
      <c r="F469" s="2">
        <f>IFERROR(weekly_deaths_location_cause_and_excess_deaths_other_institution[[#This Row],[All causes]]-weekly_deaths_location_cause_and_excess_deaths_other_institution[[#This Row],[All causes five year average]],"")</f>
        <v>1</v>
      </c>
      <c r="G469" s="2">
        <v>3</v>
      </c>
      <c r="H469" s="2">
        <v>3</v>
      </c>
      <c r="I469" s="2">
        <f>IFERROR(weekly_deaths_location_cause_and_excess_deaths_other_institution[[#This Row],[Cancer deaths]]-weekly_deaths_location_cause_and_excess_deaths_other_institution[[#This Row],[Cancer five year average]],"")</f>
        <v>0</v>
      </c>
      <c r="J469" s="2">
        <v>1</v>
      </c>
      <c r="K469" s="2">
        <v>1</v>
      </c>
      <c r="L469" s="2">
        <f>IFERROR(weekly_deaths_location_cause_and_excess_deaths_other_institution[[#This Row],[Dementia / Alzhemier''s deaths]]-weekly_deaths_location_cause_and_excess_deaths_other_institution[[#This Row],[Dementia / Alzheimer''s five year average]],"")</f>
        <v>0</v>
      </c>
      <c r="M469" s="31">
        <v>1</v>
      </c>
      <c r="N469" s="31">
        <v>1</v>
      </c>
      <c r="O469" s="31">
        <f>IFERROR(weekly_deaths_location_cause_and_excess_deaths_other_institution[[#This Row],[Circulatory deaths]]-weekly_deaths_location_cause_and_excess_deaths_other_institution[[#This Row],[Circulatory five year average]],"")</f>
        <v>0</v>
      </c>
      <c r="P469" s="72">
        <v>0</v>
      </c>
      <c r="Q469" s="72">
        <v>0</v>
      </c>
      <c r="R469" s="72">
        <f>IFERROR(weekly_deaths_location_cause_and_excess_deaths_other_institution[[#This Row],[Respiratory deaths]]-weekly_deaths_location_cause_and_excess_deaths_other_institution[[#This Row],[Respiratory five year average]],"")</f>
        <v>0</v>
      </c>
      <c r="S469" s="72">
        <v>1</v>
      </c>
      <c r="T469" s="78">
        <v>0</v>
      </c>
      <c r="U469" s="78">
        <v>3</v>
      </c>
      <c r="V469" s="72">
        <f>IFERROR(weekly_deaths_location_cause_and_excess_deaths_other_institution[[#This Row],[Other causes]]-weekly_deaths_location_cause_and_excess_deaths_other_institution[[#This Row],[Other causes five year average]],"")</f>
        <v>-3</v>
      </c>
    </row>
    <row r="470" spans="1:22" x14ac:dyDescent="0.3">
      <c r="A470" s="20" t="s">
        <v>65</v>
      </c>
      <c r="B470" s="21">
        <v>36</v>
      </c>
      <c r="C470" s="22">
        <v>44445</v>
      </c>
      <c r="D470" s="84">
        <v>8</v>
      </c>
      <c r="E470" s="2">
        <v>5</v>
      </c>
      <c r="F470" s="2">
        <f>IFERROR(weekly_deaths_location_cause_and_excess_deaths_other_institution[[#This Row],[All causes]]-weekly_deaths_location_cause_and_excess_deaths_other_institution[[#This Row],[All causes five year average]],"")</f>
        <v>3</v>
      </c>
      <c r="G470" s="2">
        <v>0</v>
      </c>
      <c r="H470" s="2">
        <v>3</v>
      </c>
      <c r="I470" s="2">
        <f>IFERROR(weekly_deaths_location_cause_and_excess_deaths_other_institution[[#This Row],[Cancer deaths]]-weekly_deaths_location_cause_and_excess_deaths_other_institution[[#This Row],[Cancer five year average]],"")</f>
        <v>-3</v>
      </c>
      <c r="J470" s="2">
        <v>0</v>
      </c>
      <c r="K470" s="2">
        <v>2</v>
      </c>
      <c r="L470" s="2">
        <f>IFERROR(weekly_deaths_location_cause_and_excess_deaths_other_institution[[#This Row],[Dementia / Alzhemier''s deaths]]-weekly_deaths_location_cause_and_excess_deaths_other_institution[[#This Row],[Dementia / Alzheimer''s five year average]],"")</f>
        <v>-2</v>
      </c>
      <c r="M470" s="31">
        <v>1</v>
      </c>
      <c r="N470" s="31">
        <v>2</v>
      </c>
      <c r="O470" s="31">
        <f>IFERROR(weekly_deaths_location_cause_and_excess_deaths_other_institution[[#This Row],[Circulatory deaths]]-weekly_deaths_location_cause_and_excess_deaths_other_institution[[#This Row],[Circulatory five year average]],"")</f>
        <v>-1</v>
      </c>
      <c r="P470" s="72">
        <v>1</v>
      </c>
      <c r="Q470" s="72">
        <v>1</v>
      </c>
      <c r="R470" s="72">
        <f>IFERROR(weekly_deaths_location_cause_and_excess_deaths_other_institution[[#This Row],[Respiratory deaths]]-weekly_deaths_location_cause_and_excess_deaths_other_institution[[#This Row],[Respiratory five year average]],"")</f>
        <v>0</v>
      </c>
      <c r="S470" s="72">
        <v>0</v>
      </c>
      <c r="T470" s="78">
        <v>6</v>
      </c>
      <c r="U470" s="78">
        <v>0</v>
      </c>
      <c r="V470" s="72">
        <f>IFERROR(weekly_deaths_location_cause_and_excess_deaths_other_institution[[#This Row],[Other causes]]-weekly_deaths_location_cause_and_excess_deaths_other_institution[[#This Row],[Other causes five year average]],"")</f>
        <v>6</v>
      </c>
    </row>
    <row r="471" spans="1:22" x14ac:dyDescent="0.3">
      <c r="A471" s="20" t="s">
        <v>65</v>
      </c>
      <c r="B471" s="21">
        <v>37</v>
      </c>
      <c r="C471" s="22">
        <v>44452</v>
      </c>
      <c r="D471" s="84">
        <v>9</v>
      </c>
      <c r="E471" s="2">
        <v>5</v>
      </c>
      <c r="F471" s="2">
        <f>IFERROR(weekly_deaths_location_cause_and_excess_deaths_other_institution[[#This Row],[All causes]]-weekly_deaths_location_cause_and_excess_deaths_other_institution[[#This Row],[All causes five year average]],"")</f>
        <v>4</v>
      </c>
      <c r="G471" s="2">
        <v>2</v>
      </c>
      <c r="H471" s="2">
        <v>3</v>
      </c>
      <c r="I471" s="2">
        <f>IFERROR(weekly_deaths_location_cause_and_excess_deaths_other_institution[[#This Row],[Cancer deaths]]-weekly_deaths_location_cause_and_excess_deaths_other_institution[[#This Row],[Cancer five year average]],"")</f>
        <v>-1</v>
      </c>
      <c r="J471" s="2">
        <v>1</v>
      </c>
      <c r="K471" s="2">
        <v>1</v>
      </c>
      <c r="L471" s="2">
        <f>IFERROR(weekly_deaths_location_cause_and_excess_deaths_other_institution[[#This Row],[Dementia / Alzhemier''s deaths]]-weekly_deaths_location_cause_and_excess_deaths_other_institution[[#This Row],[Dementia / Alzheimer''s five year average]],"")</f>
        <v>0</v>
      </c>
      <c r="M471" s="31">
        <v>1</v>
      </c>
      <c r="N471" s="31">
        <v>2</v>
      </c>
      <c r="O471" s="31">
        <f>IFERROR(weekly_deaths_location_cause_and_excess_deaths_other_institution[[#This Row],[Circulatory deaths]]-weekly_deaths_location_cause_and_excess_deaths_other_institution[[#This Row],[Circulatory five year average]],"")</f>
        <v>-1</v>
      </c>
      <c r="P471" s="72">
        <v>1</v>
      </c>
      <c r="Q471" s="72">
        <v>2</v>
      </c>
      <c r="R471" s="72">
        <f>IFERROR(weekly_deaths_location_cause_and_excess_deaths_other_institution[[#This Row],[Respiratory deaths]]-weekly_deaths_location_cause_and_excess_deaths_other_institution[[#This Row],[Respiratory five year average]],"")</f>
        <v>-1</v>
      </c>
      <c r="S471" s="72">
        <v>1</v>
      </c>
      <c r="T471" s="78">
        <v>3</v>
      </c>
      <c r="U471" s="78">
        <v>2</v>
      </c>
      <c r="V471" s="72">
        <f>IFERROR(weekly_deaths_location_cause_and_excess_deaths_other_institution[[#This Row],[Other causes]]-weekly_deaths_location_cause_and_excess_deaths_other_institution[[#This Row],[Other causes five year average]],"")</f>
        <v>1</v>
      </c>
    </row>
    <row r="472" spans="1:22" x14ac:dyDescent="0.3">
      <c r="A472" s="20" t="s">
        <v>65</v>
      </c>
      <c r="B472" s="21">
        <v>38</v>
      </c>
      <c r="C472" s="22">
        <v>44459</v>
      </c>
      <c r="D472" s="84">
        <v>6</v>
      </c>
      <c r="E472" s="2">
        <v>4</v>
      </c>
      <c r="F472" s="2">
        <f>IFERROR(weekly_deaths_location_cause_and_excess_deaths_other_institution[[#This Row],[All causes]]-weekly_deaths_location_cause_and_excess_deaths_other_institution[[#This Row],[All causes five year average]],"")</f>
        <v>2</v>
      </c>
      <c r="G472" s="2">
        <v>5</v>
      </c>
      <c r="H472" s="2">
        <v>2</v>
      </c>
      <c r="I472" s="2">
        <f>IFERROR(weekly_deaths_location_cause_and_excess_deaths_other_institution[[#This Row],[Cancer deaths]]-weekly_deaths_location_cause_and_excess_deaths_other_institution[[#This Row],[Cancer five year average]],"")</f>
        <v>3</v>
      </c>
      <c r="J472" s="2">
        <v>0</v>
      </c>
      <c r="K472" s="2">
        <v>1</v>
      </c>
      <c r="L472" s="2">
        <f>IFERROR(weekly_deaths_location_cause_and_excess_deaths_other_institution[[#This Row],[Dementia / Alzhemier''s deaths]]-weekly_deaths_location_cause_and_excess_deaths_other_institution[[#This Row],[Dementia / Alzheimer''s five year average]],"")</f>
        <v>-1</v>
      </c>
      <c r="M472" s="31">
        <v>0</v>
      </c>
      <c r="N472" s="31">
        <v>2</v>
      </c>
      <c r="O472" s="31">
        <f>IFERROR(weekly_deaths_location_cause_and_excess_deaths_other_institution[[#This Row],[Circulatory deaths]]-weekly_deaths_location_cause_and_excess_deaths_other_institution[[#This Row],[Circulatory five year average]],"")</f>
        <v>-2</v>
      </c>
      <c r="P472" s="72">
        <v>1</v>
      </c>
      <c r="Q472" s="72">
        <v>1</v>
      </c>
      <c r="R472" s="72">
        <f>IFERROR(weekly_deaths_location_cause_and_excess_deaths_other_institution[[#This Row],[Respiratory deaths]]-weekly_deaths_location_cause_and_excess_deaths_other_institution[[#This Row],[Respiratory five year average]],"")</f>
        <v>0</v>
      </c>
      <c r="S472" s="72">
        <v>0</v>
      </c>
      <c r="T472" s="78">
        <v>0</v>
      </c>
      <c r="U472" s="78">
        <v>1</v>
      </c>
      <c r="V472" s="72">
        <f>IFERROR(weekly_deaths_location_cause_and_excess_deaths_other_institution[[#This Row],[Other causes]]-weekly_deaths_location_cause_and_excess_deaths_other_institution[[#This Row],[Other causes five year average]],"")</f>
        <v>-1</v>
      </c>
    </row>
    <row r="473" spans="1:22" x14ac:dyDescent="0.3">
      <c r="A473" s="20" t="s">
        <v>65</v>
      </c>
      <c r="B473" s="21">
        <v>39</v>
      </c>
      <c r="C473" s="22">
        <v>44466</v>
      </c>
      <c r="D473" s="84">
        <v>6</v>
      </c>
      <c r="E473" s="2">
        <v>5</v>
      </c>
      <c r="F473" s="2">
        <f>IFERROR(weekly_deaths_location_cause_and_excess_deaths_other_institution[[#This Row],[All causes]]-weekly_deaths_location_cause_and_excess_deaths_other_institution[[#This Row],[All causes five year average]],"")</f>
        <v>1</v>
      </c>
      <c r="G473" s="2">
        <v>2</v>
      </c>
      <c r="H473" s="2">
        <v>2</v>
      </c>
      <c r="I473" s="2">
        <f>IFERROR(weekly_deaths_location_cause_and_excess_deaths_other_institution[[#This Row],[Cancer deaths]]-weekly_deaths_location_cause_and_excess_deaths_other_institution[[#This Row],[Cancer five year average]],"")</f>
        <v>0</v>
      </c>
      <c r="J473" s="2">
        <v>2</v>
      </c>
      <c r="K473" s="2">
        <v>2</v>
      </c>
      <c r="L473" s="2">
        <f>IFERROR(weekly_deaths_location_cause_and_excess_deaths_other_institution[[#This Row],[Dementia / Alzhemier''s deaths]]-weekly_deaths_location_cause_and_excess_deaths_other_institution[[#This Row],[Dementia / Alzheimer''s five year average]],"")</f>
        <v>0</v>
      </c>
      <c r="M473" s="31">
        <v>0</v>
      </c>
      <c r="N473" s="31">
        <v>1</v>
      </c>
      <c r="O473" s="31">
        <f>IFERROR(weekly_deaths_location_cause_and_excess_deaths_other_institution[[#This Row],[Circulatory deaths]]-weekly_deaths_location_cause_and_excess_deaths_other_institution[[#This Row],[Circulatory five year average]],"")</f>
        <v>-1</v>
      </c>
      <c r="P473" s="72">
        <v>1</v>
      </c>
      <c r="Q473" s="72">
        <v>2</v>
      </c>
      <c r="R473" s="72">
        <f>IFERROR(weekly_deaths_location_cause_and_excess_deaths_other_institution[[#This Row],[Respiratory deaths]]-weekly_deaths_location_cause_and_excess_deaths_other_institution[[#This Row],[Respiratory five year average]],"")</f>
        <v>-1</v>
      </c>
      <c r="S473" s="72">
        <v>0</v>
      </c>
      <c r="T473" s="78">
        <v>1</v>
      </c>
      <c r="U473" s="78">
        <v>2</v>
      </c>
      <c r="V473" s="72">
        <f>IFERROR(weekly_deaths_location_cause_and_excess_deaths_other_institution[[#This Row],[Other causes]]-weekly_deaths_location_cause_and_excess_deaths_other_institution[[#This Row],[Other causes five year average]],"")</f>
        <v>-1</v>
      </c>
    </row>
    <row r="474" spans="1:22" x14ac:dyDescent="0.3">
      <c r="A474" s="20" t="s">
        <v>65</v>
      </c>
      <c r="B474" s="21">
        <v>40</v>
      </c>
      <c r="C474" s="22">
        <v>44473</v>
      </c>
      <c r="D474" s="84">
        <v>6</v>
      </c>
      <c r="E474" s="2">
        <v>4</v>
      </c>
      <c r="F474" s="2">
        <f>IFERROR(weekly_deaths_location_cause_and_excess_deaths_other_institution[[#This Row],[All causes]]-weekly_deaths_location_cause_and_excess_deaths_other_institution[[#This Row],[All causes five year average]],"")</f>
        <v>2</v>
      </c>
      <c r="G474" s="2">
        <v>2</v>
      </c>
      <c r="H474" s="2">
        <v>2</v>
      </c>
      <c r="I474" s="2">
        <f>IFERROR(weekly_deaths_location_cause_and_excess_deaths_other_institution[[#This Row],[Cancer deaths]]-weekly_deaths_location_cause_and_excess_deaths_other_institution[[#This Row],[Cancer five year average]],"")</f>
        <v>0</v>
      </c>
      <c r="J474" s="2">
        <v>1</v>
      </c>
      <c r="K474" s="2">
        <v>2</v>
      </c>
      <c r="L474" s="2">
        <f>IFERROR(weekly_deaths_location_cause_and_excess_deaths_other_institution[[#This Row],[Dementia / Alzhemier''s deaths]]-weekly_deaths_location_cause_and_excess_deaths_other_institution[[#This Row],[Dementia / Alzheimer''s five year average]],"")</f>
        <v>-1</v>
      </c>
      <c r="M474" s="31">
        <v>1</v>
      </c>
      <c r="N474" s="31">
        <v>1</v>
      </c>
      <c r="O474" s="31">
        <f>IFERROR(weekly_deaths_location_cause_and_excess_deaths_other_institution[[#This Row],[Circulatory deaths]]-weekly_deaths_location_cause_and_excess_deaths_other_institution[[#This Row],[Circulatory five year average]],"")</f>
        <v>0</v>
      </c>
      <c r="P474" s="72">
        <v>0</v>
      </c>
      <c r="Q474" s="72">
        <v>0</v>
      </c>
      <c r="R474" s="72">
        <f>IFERROR(weekly_deaths_location_cause_and_excess_deaths_other_institution[[#This Row],[Respiratory deaths]]-weekly_deaths_location_cause_and_excess_deaths_other_institution[[#This Row],[Respiratory five year average]],"")</f>
        <v>0</v>
      </c>
      <c r="S474" s="72">
        <v>0</v>
      </c>
      <c r="T474" s="78">
        <v>2</v>
      </c>
      <c r="U474" s="78">
        <v>2</v>
      </c>
      <c r="V474" s="72">
        <f>IFERROR(weekly_deaths_location_cause_and_excess_deaths_other_institution[[#This Row],[Other causes]]-weekly_deaths_location_cause_and_excess_deaths_other_institution[[#This Row],[Other causes five year average]],"")</f>
        <v>0</v>
      </c>
    </row>
    <row r="475" spans="1:22" x14ac:dyDescent="0.3">
      <c r="A475" s="20" t="s">
        <v>65</v>
      </c>
      <c r="B475" s="21">
        <v>41</v>
      </c>
      <c r="C475" s="22">
        <v>44480</v>
      </c>
      <c r="D475" s="84">
        <v>10</v>
      </c>
      <c r="E475" s="2">
        <v>4</v>
      </c>
      <c r="F475" s="2">
        <f>IFERROR(weekly_deaths_location_cause_and_excess_deaths_other_institution[[#This Row],[All causes]]-weekly_deaths_location_cause_and_excess_deaths_other_institution[[#This Row],[All causes five year average]],"")</f>
        <v>6</v>
      </c>
      <c r="G475" s="2">
        <v>3</v>
      </c>
      <c r="H475" s="2">
        <v>2</v>
      </c>
      <c r="I475" s="2">
        <f>IFERROR(weekly_deaths_location_cause_and_excess_deaths_other_institution[[#This Row],[Cancer deaths]]-weekly_deaths_location_cause_and_excess_deaths_other_institution[[#This Row],[Cancer five year average]],"")</f>
        <v>1</v>
      </c>
      <c r="J475" s="2">
        <v>3</v>
      </c>
      <c r="K475" s="2">
        <v>1</v>
      </c>
      <c r="L475" s="2">
        <f>IFERROR(weekly_deaths_location_cause_and_excess_deaths_other_institution[[#This Row],[Dementia / Alzhemier''s deaths]]-weekly_deaths_location_cause_and_excess_deaths_other_institution[[#This Row],[Dementia / Alzheimer''s five year average]],"")</f>
        <v>2</v>
      </c>
      <c r="M475" s="31">
        <v>0</v>
      </c>
      <c r="N475" s="31">
        <v>2</v>
      </c>
      <c r="O475" s="31">
        <f>IFERROR(weekly_deaths_location_cause_and_excess_deaths_other_institution[[#This Row],[Circulatory deaths]]-weekly_deaths_location_cause_and_excess_deaths_other_institution[[#This Row],[Circulatory five year average]],"")</f>
        <v>-2</v>
      </c>
      <c r="P475" s="72">
        <v>1</v>
      </c>
      <c r="Q475" s="72">
        <v>1</v>
      </c>
      <c r="R475" s="72">
        <f>IFERROR(weekly_deaths_location_cause_and_excess_deaths_other_institution[[#This Row],[Respiratory deaths]]-weekly_deaths_location_cause_and_excess_deaths_other_institution[[#This Row],[Respiratory five year average]],"")</f>
        <v>0</v>
      </c>
      <c r="S475" s="72">
        <v>1</v>
      </c>
      <c r="T475" s="78">
        <v>2</v>
      </c>
      <c r="U475" s="78">
        <v>2</v>
      </c>
      <c r="V475" s="72">
        <f>IFERROR(weekly_deaths_location_cause_and_excess_deaths_other_institution[[#This Row],[Other causes]]-weekly_deaths_location_cause_and_excess_deaths_other_institution[[#This Row],[Other causes five year average]],"")</f>
        <v>0</v>
      </c>
    </row>
    <row r="476" spans="1:22" x14ac:dyDescent="0.3">
      <c r="A476" s="20" t="s">
        <v>65</v>
      </c>
      <c r="B476" s="21">
        <v>42</v>
      </c>
      <c r="C476" s="22">
        <v>44487</v>
      </c>
      <c r="D476" s="84">
        <v>6</v>
      </c>
      <c r="E476" s="2">
        <v>5</v>
      </c>
      <c r="F476" s="2">
        <f>IFERROR(weekly_deaths_location_cause_and_excess_deaths_other_institution[[#This Row],[All causes]]-weekly_deaths_location_cause_and_excess_deaths_other_institution[[#This Row],[All causes five year average]],"")</f>
        <v>1</v>
      </c>
      <c r="G476" s="2">
        <v>3</v>
      </c>
      <c r="H476" s="2">
        <v>2</v>
      </c>
      <c r="I476" s="2">
        <f>IFERROR(weekly_deaths_location_cause_and_excess_deaths_other_institution[[#This Row],[Cancer deaths]]-weekly_deaths_location_cause_and_excess_deaths_other_institution[[#This Row],[Cancer five year average]],"")</f>
        <v>1</v>
      </c>
      <c r="J476" s="2">
        <v>0</v>
      </c>
      <c r="K476" s="2">
        <v>1</v>
      </c>
      <c r="L476" s="2">
        <f>IFERROR(weekly_deaths_location_cause_and_excess_deaths_other_institution[[#This Row],[Dementia / Alzhemier''s deaths]]-weekly_deaths_location_cause_and_excess_deaths_other_institution[[#This Row],[Dementia / Alzheimer''s five year average]],"")</f>
        <v>-1</v>
      </c>
      <c r="M476" s="31">
        <v>2</v>
      </c>
      <c r="N476" s="31">
        <v>1</v>
      </c>
      <c r="O476" s="31">
        <f>IFERROR(weekly_deaths_location_cause_and_excess_deaths_other_institution[[#This Row],[Circulatory deaths]]-weekly_deaths_location_cause_and_excess_deaths_other_institution[[#This Row],[Circulatory five year average]],"")</f>
        <v>1</v>
      </c>
      <c r="P476" s="72">
        <v>0</v>
      </c>
      <c r="Q476" s="72">
        <v>1</v>
      </c>
      <c r="R476" s="72">
        <f>IFERROR(weekly_deaths_location_cause_and_excess_deaths_other_institution[[#This Row],[Respiratory deaths]]-weekly_deaths_location_cause_and_excess_deaths_other_institution[[#This Row],[Respiratory five year average]],"")</f>
        <v>-1</v>
      </c>
      <c r="S476" s="72">
        <v>0</v>
      </c>
      <c r="T476" s="78">
        <v>1</v>
      </c>
      <c r="U476" s="78">
        <v>2</v>
      </c>
      <c r="V476" s="72">
        <f>IFERROR(weekly_deaths_location_cause_and_excess_deaths_other_institution[[#This Row],[Other causes]]-weekly_deaths_location_cause_and_excess_deaths_other_institution[[#This Row],[Other causes five year average]],"")</f>
        <v>-1</v>
      </c>
    </row>
    <row r="477" spans="1:22" x14ac:dyDescent="0.3">
      <c r="A477" s="20" t="s">
        <v>65</v>
      </c>
      <c r="B477" s="21">
        <v>43</v>
      </c>
      <c r="C477" s="22">
        <v>44494</v>
      </c>
      <c r="D477" s="84">
        <v>6</v>
      </c>
      <c r="E477" s="2">
        <v>5</v>
      </c>
      <c r="F477" s="2">
        <f>IFERROR(weekly_deaths_location_cause_and_excess_deaths_other_institution[[#This Row],[All causes]]-weekly_deaths_location_cause_and_excess_deaths_other_institution[[#This Row],[All causes five year average]],"")</f>
        <v>1</v>
      </c>
      <c r="G477" s="2">
        <v>2</v>
      </c>
      <c r="H477" s="2">
        <v>4</v>
      </c>
      <c r="I477" s="2">
        <f>IFERROR(weekly_deaths_location_cause_and_excess_deaths_other_institution[[#This Row],[Cancer deaths]]-weekly_deaths_location_cause_and_excess_deaths_other_institution[[#This Row],[Cancer five year average]],"")</f>
        <v>-2</v>
      </c>
      <c r="J477" s="2">
        <v>1</v>
      </c>
      <c r="K477" s="2">
        <v>1</v>
      </c>
      <c r="L477" s="2">
        <f>IFERROR(weekly_deaths_location_cause_and_excess_deaths_other_institution[[#This Row],[Dementia / Alzhemier''s deaths]]-weekly_deaths_location_cause_and_excess_deaths_other_institution[[#This Row],[Dementia / Alzheimer''s five year average]],"")</f>
        <v>0</v>
      </c>
      <c r="M477" s="31">
        <v>1</v>
      </c>
      <c r="N477" s="31">
        <v>2</v>
      </c>
      <c r="O477" s="31">
        <f>IFERROR(weekly_deaths_location_cause_and_excess_deaths_other_institution[[#This Row],[Circulatory deaths]]-weekly_deaths_location_cause_and_excess_deaths_other_institution[[#This Row],[Circulatory five year average]],"")</f>
        <v>-1</v>
      </c>
      <c r="P477" s="72">
        <v>0</v>
      </c>
      <c r="Q477" s="72">
        <v>0</v>
      </c>
      <c r="R477" s="72">
        <f>IFERROR(weekly_deaths_location_cause_and_excess_deaths_other_institution[[#This Row],[Respiratory deaths]]-weekly_deaths_location_cause_and_excess_deaths_other_institution[[#This Row],[Respiratory five year average]],"")</f>
        <v>0</v>
      </c>
      <c r="S477" s="72">
        <v>0</v>
      </c>
      <c r="T477" s="78">
        <v>2</v>
      </c>
      <c r="U477" s="78">
        <v>1</v>
      </c>
      <c r="V477" s="72">
        <f>IFERROR(weekly_deaths_location_cause_and_excess_deaths_other_institution[[#This Row],[Other causes]]-weekly_deaths_location_cause_and_excess_deaths_other_institution[[#This Row],[Other causes five year average]],"")</f>
        <v>1</v>
      </c>
    </row>
    <row r="478" spans="1:22" x14ac:dyDescent="0.3">
      <c r="A478" s="20" t="s">
        <v>65</v>
      </c>
      <c r="B478" s="21">
        <v>44</v>
      </c>
      <c r="C478" s="22">
        <v>44501</v>
      </c>
      <c r="D478" s="84">
        <v>7</v>
      </c>
      <c r="E478" s="2">
        <v>4</v>
      </c>
      <c r="F478" s="2">
        <f>IFERROR(weekly_deaths_location_cause_and_excess_deaths_other_institution[[#This Row],[All causes]]-weekly_deaths_location_cause_and_excess_deaths_other_institution[[#This Row],[All causes five year average]],"")</f>
        <v>3</v>
      </c>
      <c r="G478" s="2">
        <v>4</v>
      </c>
      <c r="H478" s="2">
        <v>2</v>
      </c>
      <c r="I478" s="2">
        <f>IFERROR(weekly_deaths_location_cause_and_excess_deaths_other_institution[[#This Row],[Cancer deaths]]-weekly_deaths_location_cause_and_excess_deaths_other_institution[[#This Row],[Cancer five year average]],"")</f>
        <v>2</v>
      </c>
      <c r="J478" s="2">
        <v>0</v>
      </c>
      <c r="K478" s="2">
        <v>2</v>
      </c>
      <c r="L478" s="2">
        <f>IFERROR(weekly_deaths_location_cause_and_excess_deaths_other_institution[[#This Row],[Dementia / Alzhemier''s deaths]]-weekly_deaths_location_cause_and_excess_deaths_other_institution[[#This Row],[Dementia / Alzheimer''s five year average]],"")</f>
        <v>-2</v>
      </c>
      <c r="M478" s="31">
        <v>1</v>
      </c>
      <c r="N478" s="31">
        <v>0</v>
      </c>
      <c r="O478" s="31">
        <f>IFERROR(weekly_deaths_location_cause_and_excess_deaths_other_institution[[#This Row],[Circulatory deaths]]-weekly_deaths_location_cause_and_excess_deaths_other_institution[[#This Row],[Circulatory five year average]],"")</f>
        <v>1</v>
      </c>
      <c r="P478" s="72">
        <v>0</v>
      </c>
      <c r="Q478" s="72">
        <v>2</v>
      </c>
      <c r="R478" s="72">
        <f>IFERROR(weekly_deaths_location_cause_and_excess_deaths_other_institution[[#This Row],[Respiratory deaths]]-weekly_deaths_location_cause_and_excess_deaths_other_institution[[#This Row],[Respiratory five year average]],"")</f>
        <v>-2</v>
      </c>
      <c r="S478" s="72">
        <v>1</v>
      </c>
      <c r="T478" s="78">
        <v>1</v>
      </c>
      <c r="U478" s="78">
        <v>2</v>
      </c>
      <c r="V478" s="72">
        <f>IFERROR(weekly_deaths_location_cause_and_excess_deaths_other_institution[[#This Row],[Other causes]]-weekly_deaths_location_cause_and_excess_deaths_other_institution[[#This Row],[Other causes five year average]],"")</f>
        <v>-1</v>
      </c>
    </row>
    <row r="479" spans="1:22" x14ac:dyDescent="0.3">
      <c r="A479" s="20" t="s">
        <v>65</v>
      </c>
      <c r="B479" s="21">
        <v>45</v>
      </c>
      <c r="C479" s="22">
        <v>44508</v>
      </c>
      <c r="D479" s="84">
        <v>8</v>
      </c>
      <c r="E479" s="2">
        <v>5</v>
      </c>
      <c r="F479" s="2">
        <f>IFERROR(weekly_deaths_location_cause_and_excess_deaths_other_institution[[#This Row],[All causes]]-weekly_deaths_location_cause_and_excess_deaths_other_institution[[#This Row],[All causes five year average]],"")</f>
        <v>3</v>
      </c>
      <c r="G479" s="2">
        <v>3</v>
      </c>
      <c r="H479" s="2">
        <v>2</v>
      </c>
      <c r="I479" s="2">
        <f>IFERROR(weekly_deaths_location_cause_and_excess_deaths_other_institution[[#This Row],[Cancer deaths]]-weekly_deaths_location_cause_and_excess_deaths_other_institution[[#This Row],[Cancer five year average]],"")</f>
        <v>1</v>
      </c>
      <c r="J479" s="2">
        <v>2</v>
      </c>
      <c r="K479" s="2">
        <v>1</v>
      </c>
      <c r="L479" s="2">
        <f>IFERROR(weekly_deaths_location_cause_and_excess_deaths_other_institution[[#This Row],[Dementia / Alzhemier''s deaths]]-weekly_deaths_location_cause_and_excess_deaths_other_institution[[#This Row],[Dementia / Alzheimer''s five year average]],"")</f>
        <v>1</v>
      </c>
      <c r="M479" s="31">
        <v>0</v>
      </c>
      <c r="N479" s="31">
        <v>2</v>
      </c>
      <c r="O479" s="31">
        <f>IFERROR(weekly_deaths_location_cause_and_excess_deaths_other_institution[[#This Row],[Circulatory deaths]]-weekly_deaths_location_cause_and_excess_deaths_other_institution[[#This Row],[Circulatory five year average]],"")</f>
        <v>-2</v>
      </c>
      <c r="P479" s="72">
        <v>1</v>
      </c>
      <c r="Q479" s="72">
        <v>2</v>
      </c>
      <c r="R479" s="72">
        <f>IFERROR(weekly_deaths_location_cause_and_excess_deaths_other_institution[[#This Row],[Respiratory deaths]]-weekly_deaths_location_cause_and_excess_deaths_other_institution[[#This Row],[Respiratory five year average]],"")</f>
        <v>-1</v>
      </c>
      <c r="S479" s="72">
        <v>0</v>
      </c>
      <c r="T479" s="78">
        <v>2</v>
      </c>
      <c r="U479" s="78">
        <v>2</v>
      </c>
      <c r="V479" s="72">
        <f>IFERROR(weekly_deaths_location_cause_and_excess_deaths_other_institution[[#This Row],[Other causes]]-weekly_deaths_location_cause_and_excess_deaths_other_institution[[#This Row],[Other causes five year average]],"")</f>
        <v>0</v>
      </c>
    </row>
    <row r="480" spans="1:22" x14ac:dyDescent="0.3">
      <c r="A480" s="20" t="s">
        <v>65</v>
      </c>
      <c r="B480" s="21">
        <v>46</v>
      </c>
      <c r="C480" s="22">
        <v>44515</v>
      </c>
      <c r="D480" s="84">
        <v>12</v>
      </c>
      <c r="E480" s="2">
        <v>8</v>
      </c>
      <c r="F480" s="2">
        <f>IFERROR(weekly_deaths_location_cause_and_excess_deaths_other_institution[[#This Row],[All causes]]-weekly_deaths_location_cause_and_excess_deaths_other_institution[[#This Row],[All causes five year average]],"")</f>
        <v>4</v>
      </c>
      <c r="G480" s="2">
        <v>3</v>
      </c>
      <c r="H480" s="2">
        <v>3</v>
      </c>
      <c r="I480" s="2">
        <f>IFERROR(weekly_deaths_location_cause_and_excess_deaths_other_institution[[#This Row],[Cancer deaths]]-weekly_deaths_location_cause_and_excess_deaths_other_institution[[#This Row],[Cancer five year average]],"")</f>
        <v>0</v>
      </c>
      <c r="J480" s="2">
        <v>4</v>
      </c>
      <c r="K480" s="2">
        <v>2</v>
      </c>
      <c r="L480" s="2">
        <f>IFERROR(weekly_deaths_location_cause_and_excess_deaths_other_institution[[#This Row],[Dementia / Alzhemier''s deaths]]-weekly_deaths_location_cause_and_excess_deaths_other_institution[[#This Row],[Dementia / Alzheimer''s five year average]],"")</f>
        <v>2</v>
      </c>
      <c r="M480" s="31">
        <v>2</v>
      </c>
      <c r="N480" s="31">
        <v>2</v>
      </c>
      <c r="O480" s="31">
        <f>IFERROR(weekly_deaths_location_cause_and_excess_deaths_other_institution[[#This Row],[Circulatory deaths]]-weekly_deaths_location_cause_and_excess_deaths_other_institution[[#This Row],[Circulatory five year average]],"")</f>
        <v>0</v>
      </c>
      <c r="P480" s="72">
        <v>0</v>
      </c>
      <c r="Q480" s="72">
        <v>3</v>
      </c>
      <c r="R480" s="72">
        <f>IFERROR(weekly_deaths_location_cause_and_excess_deaths_other_institution[[#This Row],[Respiratory deaths]]-weekly_deaths_location_cause_and_excess_deaths_other_institution[[#This Row],[Respiratory five year average]],"")</f>
        <v>-3</v>
      </c>
      <c r="S480" s="72">
        <v>1</v>
      </c>
      <c r="T480" s="78">
        <v>2</v>
      </c>
      <c r="U480" s="78">
        <v>2</v>
      </c>
      <c r="V480" s="72">
        <f>IFERROR(weekly_deaths_location_cause_and_excess_deaths_other_institution[[#This Row],[Other causes]]-weekly_deaths_location_cause_and_excess_deaths_other_institution[[#This Row],[Other causes five year average]],"")</f>
        <v>0</v>
      </c>
    </row>
    <row r="481" spans="1:22" x14ac:dyDescent="0.3">
      <c r="A481" s="20" t="s">
        <v>65</v>
      </c>
      <c r="B481" s="21">
        <v>47</v>
      </c>
      <c r="C481" s="22">
        <v>44522</v>
      </c>
      <c r="D481" s="84">
        <v>5</v>
      </c>
      <c r="E481" s="2">
        <v>6</v>
      </c>
      <c r="F481" s="2">
        <f>IFERROR(weekly_deaths_location_cause_and_excess_deaths_other_institution[[#This Row],[All causes]]-weekly_deaths_location_cause_and_excess_deaths_other_institution[[#This Row],[All causes five year average]],"")</f>
        <v>-1</v>
      </c>
      <c r="G481" s="2">
        <v>1</v>
      </c>
      <c r="H481" s="2">
        <v>2</v>
      </c>
      <c r="I481" s="2">
        <f>IFERROR(weekly_deaths_location_cause_and_excess_deaths_other_institution[[#This Row],[Cancer deaths]]-weekly_deaths_location_cause_and_excess_deaths_other_institution[[#This Row],[Cancer five year average]],"")</f>
        <v>-1</v>
      </c>
      <c r="J481" s="2">
        <v>1</v>
      </c>
      <c r="K481" s="2">
        <v>2</v>
      </c>
      <c r="L481" s="2">
        <f>IFERROR(weekly_deaths_location_cause_and_excess_deaths_other_institution[[#This Row],[Dementia / Alzhemier''s deaths]]-weekly_deaths_location_cause_and_excess_deaths_other_institution[[#This Row],[Dementia / Alzheimer''s five year average]],"")</f>
        <v>-1</v>
      </c>
      <c r="M481" s="31">
        <v>1</v>
      </c>
      <c r="N481" s="31">
        <v>2</v>
      </c>
      <c r="O481" s="31">
        <f>IFERROR(weekly_deaths_location_cause_and_excess_deaths_other_institution[[#This Row],[Circulatory deaths]]-weekly_deaths_location_cause_and_excess_deaths_other_institution[[#This Row],[Circulatory five year average]],"")</f>
        <v>-1</v>
      </c>
      <c r="P481" s="72">
        <v>1</v>
      </c>
      <c r="Q481" s="72">
        <v>1</v>
      </c>
      <c r="R481" s="72">
        <f>IFERROR(weekly_deaths_location_cause_and_excess_deaths_other_institution[[#This Row],[Respiratory deaths]]-weekly_deaths_location_cause_and_excess_deaths_other_institution[[#This Row],[Respiratory five year average]],"")</f>
        <v>0</v>
      </c>
      <c r="S481" s="72">
        <v>0</v>
      </c>
      <c r="T481" s="78">
        <v>1</v>
      </c>
      <c r="U481" s="78">
        <v>2</v>
      </c>
      <c r="V481" s="72">
        <f>IFERROR(weekly_deaths_location_cause_and_excess_deaths_other_institution[[#This Row],[Other causes]]-weekly_deaths_location_cause_and_excess_deaths_other_institution[[#This Row],[Other causes five year average]],"")</f>
        <v>-1</v>
      </c>
    </row>
    <row r="482" spans="1:22" x14ac:dyDescent="0.3">
      <c r="A482" s="20" t="s">
        <v>65</v>
      </c>
      <c r="B482" s="21">
        <v>48</v>
      </c>
      <c r="C482" s="22">
        <v>44529</v>
      </c>
      <c r="D482" s="84">
        <v>7</v>
      </c>
      <c r="E482" s="2">
        <v>5</v>
      </c>
      <c r="F482" s="2">
        <f>IFERROR(weekly_deaths_location_cause_and_excess_deaths_other_institution[[#This Row],[All causes]]-weekly_deaths_location_cause_and_excess_deaths_other_institution[[#This Row],[All causes five year average]],"")</f>
        <v>2</v>
      </c>
      <c r="G482" s="2">
        <v>3</v>
      </c>
      <c r="H482" s="2">
        <v>2</v>
      </c>
      <c r="I482" s="2">
        <f>IFERROR(weekly_deaths_location_cause_and_excess_deaths_other_institution[[#This Row],[Cancer deaths]]-weekly_deaths_location_cause_and_excess_deaths_other_institution[[#This Row],[Cancer five year average]],"")</f>
        <v>1</v>
      </c>
      <c r="J482" s="2">
        <v>1</v>
      </c>
      <c r="K482" s="2">
        <v>2</v>
      </c>
      <c r="L482" s="2">
        <f>IFERROR(weekly_deaths_location_cause_and_excess_deaths_other_institution[[#This Row],[Dementia / Alzhemier''s deaths]]-weekly_deaths_location_cause_and_excess_deaths_other_institution[[#This Row],[Dementia / Alzheimer''s five year average]],"")</f>
        <v>-1</v>
      </c>
      <c r="M482" s="31">
        <v>0</v>
      </c>
      <c r="N482" s="31">
        <v>1</v>
      </c>
      <c r="O482" s="31">
        <f>IFERROR(weekly_deaths_location_cause_and_excess_deaths_other_institution[[#This Row],[Circulatory deaths]]-weekly_deaths_location_cause_and_excess_deaths_other_institution[[#This Row],[Circulatory five year average]],"")</f>
        <v>-1</v>
      </c>
      <c r="P482" s="72">
        <v>0</v>
      </c>
      <c r="Q482" s="72">
        <v>1</v>
      </c>
      <c r="R482" s="72">
        <f>IFERROR(weekly_deaths_location_cause_and_excess_deaths_other_institution[[#This Row],[Respiratory deaths]]-weekly_deaths_location_cause_and_excess_deaths_other_institution[[#This Row],[Respiratory five year average]],"")</f>
        <v>-1</v>
      </c>
      <c r="S482" s="72">
        <v>0</v>
      </c>
      <c r="T482" s="78">
        <v>3</v>
      </c>
      <c r="U482" s="78">
        <v>2</v>
      </c>
      <c r="V482" s="72">
        <f>IFERROR(weekly_deaths_location_cause_and_excess_deaths_other_institution[[#This Row],[Other causes]]-weekly_deaths_location_cause_and_excess_deaths_other_institution[[#This Row],[Other causes five year average]],"")</f>
        <v>1</v>
      </c>
    </row>
    <row r="483" spans="1:22" x14ac:dyDescent="0.3">
      <c r="A483" s="20" t="s">
        <v>65</v>
      </c>
      <c r="B483" s="21">
        <v>49</v>
      </c>
      <c r="C483" s="22">
        <v>44536</v>
      </c>
      <c r="D483" s="84">
        <v>12</v>
      </c>
      <c r="E483" s="2">
        <v>6</v>
      </c>
      <c r="F483" s="2">
        <f>IFERROR(weekly_deaths_location_cause_and_excess_deaths_other_institution[[#This Row],[All causes]]-weekly_deaths_location_cause_and_excess_deaths_other_institution[[#This Row],[All causes five year average]],"")</f>
        <v>6</v>
      </c>
      <c r="G483" s="2">
        <v>6</v>
      </c>
      <c r="H483" s="2">
        <v>2</v>
      </c>
      <c r="I483" s="2">
        <f>IFERROR(weekly_deaths_location_cause_and_excess_deaths_other_institution[[#This Row],[Cancer deaths]]-weekly_deaths_location_cause_and_excess_deaths_other_institution[[#This Row],[Cancer five year average]],"")</f>
        <v>4</v>
      </c>
      <c r="J483" s="2">
        <v>1</v>
      </c>
      <c r="K483" s="2">
        <v>2</v>
      </c>
      <c r="L483" s="2">
        <f>IFERROR(weekly_deaths_location_cause_and_excess_deaths_other_institution[[#This Row],[Dementia / Alzhemier''s deaths]]-weekly_deaths_location_cause_and_excess_deaths_other_institution[[#This Row],[Dementia / Alzheimer''s five year average]],"")</f>
        <v>-1</v>
      </c>
      <c r="M483" s="31">
        <v>1</v>
      </c>
      <c r="N483" s="31">
        <v>2</v>
      </c>
      <c r="O483" s="31">
        <f>IFERROR(weekly_deaths_location_cause_and_excess_deaths_other_institution[[#This Row],[Circulatory deaths]]-weekly_deaths_location_cause_and_excess_deaths_other_institution[[#This Row],[Circulatory five year average]],"")</f>
        <v>-1</v>
      </c>
      <c r="P483" s="72">
        <v>0</v>
      </c>
      <c r="Q483" s="72">
        <v>0</v>
      </c>
      <c r="R483" s="72">
        <f>IFERROR(weekly_deaths_location_cause_and_excess_deaths_other_institution[[#This Row],[Respiratory deaths]]-weekly_deaths_location_cause_and_excess_deaths_other_institution[[#This Row],[Respiratory five year average]],"")</f>
        <v>0</v>
      </c>
      <c r="S483" s="72">
        <v>0</v>
      </c>
      <c r="T483" s="78">
        <v>4</v>
      </c>
      <c r="U483" s="78">
        <v>2</v>
      </c>
      <c r="V483" s="72">
        <f>IFERROR(weekly_deaths_location_cause_and_excess_deaths_other_institution[[#This Row],[Other causes]]-weekly_deaths_location_cause_and_excess_deaths_other_institution[[#This Row],[Other causes five year average]],"")</f>
        <v>2</v>
      </c>
    </row>
    <row r="484" spans="1:22" x14ac:dyDescent="0.3">
      <c r="A484" s="20" t="s">
        <v>65</v>
      </c>
      <c r="B484" s="21">
        <v>50</v>
      </c>
      <c r="C484" s="22">
        <v>44543</v>
      </c>
      <c r="D484" s="84">
        <v>8</v>
      </c>
      <c r="E484" s="2">
        <v>6</v>
      </c>
      <c r="F484" s="2">
        <f>IFERROR(weekly_deaths_location_cause_and_excess_deaths_other_institution[[#This Row],[All causes]]-weekly_deaths_location_cause_and_excess_deaths_other_institution[[#This Row],[All causes five year average]],"")</f>
        <v>2</v>
      </c>
      <c r="G484" s="2">
        <v>3</v>
      </c>
      <c r="H484" s="2">
        <v>3</v>
      </c>
      <c r="I484" s="2">
        <f>IFERROR(weekly_deaths_location_cause_and_excess_deaths_other_institution[[#This Row],[Cancer deaths]]-weekly_deaths_location_cause_and_excess_deaths_other_institution[[#This Row],[Cancer five year average]],"")</f>
        <v>0</v>
      </c>
      <c r="J484" s="2">
        <v>2</v>
      </c>
      <c r="K484" s="2">
        <v>2</v>
      </c>
      <c r="L484" s="2">
        <f>IFERROR(weekly_deaths_location_cause_and_excess_deaths_other_institution[[#This Row],[Dementia / Alzhemier''s deaths]]-weekly_deaths_location_cause_and_excess_deaths_other_institution[[#This Row],[Dementia / Alzheimer''s five year average]],"")</f>
        <v>0</v>
      </c>
      <c r="M484" s="31">
        <v>1</v>
      </c>
      <c r="N484" s="31">
        <v>2</v>
      </c>
      <c r="O484" s="31">
        <f>IFERROR(weekly_deaths_location_cause_and_excess_deaths_other_institution[[#This Row],[Circulatory deaths]]-weekly_deaths_location_cause_and_excess_deaths_other_institution[[#This Row],[Circulatory five year average]],"")</f>
        <v>-1</v>
      </c>
      <c r="P484" s="72">
        <v>0</v>
      </c>
      <c r="Q484" s="72">
        <v>1</v>
      </c>
      <c r="R484" s="72">
        <f>IFERROR(weekly_deaths_location_cause_and_excess_deaths_other_institution[[#This Row],[Respiratory deaths]]-weekly_deaths_location_cause_and_excess_deaths_other_institution[[#This Row],[Respiratory five year average]],"")</f>
        <v>-1</v>
      </c>
      <c r="S484" s="72">
        <v>0</v>
      </c>
      <c r="T484" s="78">
        <v>2</v>
      </c>
      <c r="U484" s="78">
        <v>2</v>
      </c>
      <c r="V484" s="72">
        <f>IFERROR(weekly_deaths_location_cause_and_excess_deaths_other_institution[[#This Row],[Other causes]]-weekly_deaths_location_cause_and_excess_deaths_other_institution[[#This Row],[Other causes five year average]],"")</f>
        <v>0</v>
      </c>
    </row>
    <row r="485" spans="1:22" x14ac:dyDescent="0.3">
      <c r="A485" s="20" t="s">
        <v>65</v>
      </c>
      <c r="B485" s="21">
        <v>51</v>
      </c>
      <c r="C485" s="22">
        <v>44550</v>
      </c>
      <c r="D485" s="84">
        <v>5</v>
      </c>
      <c r="E485" s="2">
        <v>5</v>
      </c>
      <c r="F485" s="2">
        <f>IFERROR(weekly_deaths_location_cause_and_excess_deaths_other_institution[[#This Row],[All causes]]-weekly_deaths_location_cause_and_excess_deaths_other_institution[[#This Row],[All causes five year average]],"")</f>
        <v>0</v>
      </c>
      <c r="G485" s="2">
        <v>2</v>
      </c>
      <c r="H485" s="2">
        <v>2</v>
      </c>
      <c r="I485" s="2">
        <f>IFERROR(weekly_deaths_location_cause_and_excess_deaths_other_institution[[#This Row],[Cancer deaths]]-weekly_deaths_location_cause_and_excess_deaths_other_institution[[#This Row],[Cancer five year average]],"")</f>
        <v>0</v>
      </c>
      <c r="J485" s="2">
        <v>1</v>
      </c>
      <c r="K485" s="2">
        <v>1</v>
      </c>
      <c r="L485" s="2">
        <f>IFERROR(weekly_deaths_location_cause_and_excess_deaths_other_institution[[#This Row],[Dementia / Alzhemier''s deaths]]-weekly_deaths_location_cause_and_excess_deaths_other_institution[[#This Row],[Dementia / Alzheimer''s five year average]],"")</f>
        <v>0</v>
      </c>
      <c r="M485" s="31">
        <v>0</v>
      </c>
      <c r="N485" s="31">
        <v>1</v>
      </c>
      <c r="O485" s="31">
        <f>IFERROR(weekly_deaths_location_cause_and_excess_deaths_other_institution[[#This Row],[Circulatory deaths]]-weekly_deaths_location_cause_and_excess_deaths_other_institution[[#This Row],[Circulatory five year average]],"")</f>
        <v>-1</v>
      </c>
      <c r="P485" s="72">
        <v>0</v>
      </c>
      <c r="Q485" s="72">
        <v>1</v>
      </c>
      <c r="R485" s="72">
        <f>IFERROR(weekly_deaths_location_cause_and_excess_deaths_other_institution[[#This Row],[Respiratory deaths]]-weekly_deaths_location_cause_and_excess_deaths_other_institution[[#This Row],[Respiratory five year average]],"")</f>
        <v>-1</v>
      </c>
      <c r="S485" s="72">
        <v>0</v>
      </c>
      <c r="T485" s="78">
        <v>2</v>
      </c>
      <c r="U485" s="78">
        <v>2</v>
      </c>
      <c r="V485" s="72">
        <f>IFERROR(weekly_deaths_location_cause_and_excess_deaths_other_institution[[#This Row],[Other causes]]-weekly_deaths_location_cause_and_excess_deaths_other_institution[[#This Row],[Other causes five year average]],"")</f>
        <v>0</v>
      </c>
    </row>
    <row r="486" spans="1:22" x14ac:dyDescent="0.3">
      <c r="A486" s="20" t="s">
        <v>65</v>
      </c>
      <c r="B486" s="21">
        <v>52</v>
      </c>
      <c r="C486" s="22">
        <v>44557</v>
      </c>
      <c r="D486" s="84">
        <v>2</v>
      </c>
      <c r="E486" s="2">
        <v>5</v>
      </c>
      <c r="F486" s="2">
        <f>IFERROR(weekly_deaths_location_cause_and_excess_deaths_other_institution[[#This Row],[All causes]]-weekly_deaths_location_cause_and_excess_deaths_other_institution[[#This Row],[All causes five year average]],"")</f>
        <v>-3</v>
      </c>
      <c r="G486" s="2">
        <v>0</v>
      </c>
      <c r="H486" s="2">
        <v>2</v>
      </c>
      <c r="I486" s="2">
        <f>IFERROR(weekly_deaths_location_cause_and_excess_deaths_other_institution[[#This Row],[Cancer deaths]]-weekly_deaths_location_cause_and_excess_deaths_other_institution[[#This Row],[Cancer five year average]],"")</f>
        <v>-2</v>
      </c>
      <c r="J486" s="2">
        <v>1</v>
      </c>
      <c r="K486" s="2">
        <v>2</v>
      </c>
      <c r="L486" s="2">
        <f>IFERROR(weekly_deaths_location_cause_and_excess_deaths_other_institution[[#This Row],[Dementia / Alzhemier''s deaths]]-weekly_deaths_location_cause_and_excess_deaths_other_institution[[#This Row],[Dementia / Alzheimer''s five year average]],"")</f>
        <v>-1</v>
      </c>
      <c r="M486" s="31">
        <v>1</v>
      </c>
      <c r="N486" s="31">
        <v>1</v>
      </c>
      <c r="O486" s="31">
        <f>IFERROR(weekly_deaths_location_cause_and_excess_deaths_other_institution[[#This Row],[Circulatory deaths]]-weekly_deaths_location_cause_and_excess_deaths_other_institution[[#This Row],[Circulatory five year average]],"")</f>
        <v>0</v>
      </c>
      <c r="P486" s="72">
        <v>0</v>
      </c>
      <c r="Q486" s="72">
        <v>1</v>
      </c>
      <c r="R486" s="72">
        <f>IFERROR(weekly_deaths_location_cause_and_excess_deaths_other_institution[[#This Row],[Respiratory deaths]]-weekly_deaths_location_cause_and_excess_deaths_other_institution[[#This Row],[Respiratory five year average]],"")</f>
        <v>-1</v>
      </c>
      <c r="S486" s="72">
        <v>0</v>
      </c>
      <c r="T486" s="78">
        <v>0</v>
      </c>
      <c r="U486" s="78">
        <v>2</v>
      </c>
      <c r="V486" s="72">
        <f>IFERROR(weekly_deaths_location_cause_and_excess_deaths_other_institution[[#This Row],[Other causes]]-weekly_deaths_location_cause_and_excess_deaths_other_institution[[#This Row],[Other causes five year average]],"")</f>
        <v>-2</v>
      </c>
    </row>
    <row r="487" spans="1:22" x14ac:dyDescent="0.3">
      <c r="A487" s="16" t="s">
        <v>66</v>
      </c>
      <c r="B487" s="21">
        <v>1</v>
      </c>
      <c r="C487" s="22">
        <v>44564</v>
      </c>
      <c r="D487" s="86">
        <v>8</v>
      </c>
      <c r="E487" s="81">
        <v>6</v>
      </c>
      <c r="F487" s="81">
        <f>IFERROR(weekly_deaths_location_cause_and_excess_deaths_other_institution[[#This Row],[All causes]]-weekly_deaths_location_cause_and_excess_deaths_other_institution[[#This Row],[All causes five year average]],"")</f>
        <v>2</v>
      </c>
      <c r="G487" s="81">
        <v>5</v>
      </c>
      <c r="H487" s="81">
        <v>2</v>
      </c>
      <c r="I487" s="81">
        <f>IFERROR(weekly_deaths_location_cause_and_excess_deaths_other_institution[[#This Row],[Cancer deaths]]-weekly_deaths_location_cause_and_excess_deaths_other_institution[[#This Row],[Cancer five year average]],"")</f>
        <v>3</v>
      </c>
      <c r="J487" s="81">
        <v>0</v>
      </c>
      <c r="K487" s="81">
        <v>1</v>
      </c>
      <c r="L487" s="81">
        <f>IFERROR(weekly_deaths_location_cause_and_excess_deaths_other_institution[[#This Row],[Dementia / Alzhemier''s deaths]]-weekly_deaths_location_cause_and_excess_deaths_other_institution[[#This Row],[Dementia / Alzheimer''s five year average]],"")</f>
        <v>-1</v>
      </c>
      <c r="M487" s="31">
        <v>1</v>
      </c>
      <c r="N487" s="31">
        <v>2</v>
      </c>
      <c r="O487" s="31">
        <f>IFERROR(weekly_deaths_location_cause_and_excess_deaths_other_institution[[#This Row],[Circulatory deaths]]-weekly_deaths_location_cause_and_excess_deaths_other_institution[[#This Row],[Circulatory five year average]],"")</f>
        <v>-1</v>
      </c>
      <c r="P487" s="31">
        <v>1</v>
      </c>
      <c r="Q487" s="31">
        <v>2</v>
      </c>
      <c r="R487" s="31">
        <f>IFERROR(weekly_deaths_location_cause_and_excess_deaths_other_institution[[#This Row],[Respiratory deaths]]-weekly_deaths_location_cause_and_excess_deaths_other_institution[[#This Row],[Respiratory five year average]],"")</f>
        <v>-1</v>
      </c>
      <c r="S487" s="31">
        <v>0</v>
      </c>
      <c r="T487" s="31">
        <v>1</v>
      </c>
      <c r="U487" s="81">
        <v>2</v>
      </c>
      <c r="V487" s="31">
        <f>IFERROR(weekly_deaths_location_cause_and_excess_deaths_other_institution[[#This Row],[Other causes]]-weekly_deaths_location_cause_and_excess_deaths_other_institution[[#This Row],[Other causes five year average]],"")</f>
        <v>-1</v>
      </c>
    </row>
    <row r="488" spans="1:22" x14ac:dyDescent="0.3">
      <c r="A488" s="16" t="s">
        <v>66</v>
      </c>
      <c r="B488" s="21">
        <v>2</v>
      </c>
      <c r="C488" s="22">
        <v>44571</v>
      </c>
      <c r="D488" s="86">
        <v>8</v>
      </c>
      <c r="E488" s="81">
        <v>7</v>
      </c>
      <c r="F488" s="81">
        <f>IFERROR(weekly_deaths_location_cause_and_excess_deaths_other_institution[[#This Row],[All causes]]-weekly_deaths_location_cause_and_excess_deaths_other_institution[[#This Row],[All causes five year average]],"")</f>
        <v>1</v>
      </c>
      <c r="G488" s="81">
        <v>1</v>
      </c>
      <c r="H488" s="81">
        <v>3</v>
      </c>
      <c r="I488" s="81">
        <f>IFERROR(weekly_deaths_location_cause_and_excess_deaths_other_institution[[#This Row],[Cancer deaths]]-weekly_deaths_location_cause_and_excess_deaths_other_institution[[#This Row],[Cancer five year average]],"")</f>
        <v>-2</v>
      </c>
      <c r="J488" s="81">
        <v>2</v>
      </c>
      <c r="K488" s="81">
        <v>1</v>
      </c>
      <c r="L488" s="81">
        <f>IFERROR(weekly_deaths_location_cause_and_excess_deaths_other_institution[[#This Row],[Dementia / Alzhemier''s deaths]]-weekly_deaths_location_cause_and_excess_deaths_other_institution[[#This Row],[Dementia / Alzheimer''s five year average]],"")</f>
        <v>1</v>
      </c>
      <c r="M488" s="31">
        <v>2</v>
      </c>
      <c r="N488" s="31">
        <v>2</v>
      </c>
      <c r="O488" s="31">
        <f>IFERROR(weekly_deaths_location_cause_and_excess_deaths_other_institution[[#This Row],[Circulatory deaths]]-weekly_deaths_location_cause_and_excess_deaths_other_institution[[#This Row],[Circulatory five year average]],"")</f>
        <v>0</v>
      </c>
      <c r="P488" s="31">
        <v>1</v>
      </c>
      <c r="Q488" s="31">
        <v>3</v>
      </c>
      <c r="R488" s="31">
        <f>IFERROR(weekly_deaths_location_cause_and_excess_deaths_other_institution[[#This Row],[Respiratory deaths]]-weekly_deaths_location_cause_and_excess_deaths_other_institution[[#This Row],[Respiratory five year average]],"")</f>
        <v>-2</v>
      </c>
      <c r="S488" s="31">
        <v>0</v>
      </c>
      <c r="T488" s="31">
        <v>2</v>
      </c>
      <c r="U488" s="81">
        <v>1</v>
      </c>
      <c r="V488" s="31">
        <f>IFERROR(weekly_deaths_location_cause_and_excess_deaths_other_institution[[#This Row],[Other causes]]-weekly_deaths_location_cause_and_excess_deaths_other_institution[[#This Row],[Other causes five year average]],"")</f>
        <v>1</v>
      </c>
    </row>
    <row r="489" spans="1:22" x14ac:dyDescent="0.3">
      <c r="A489" s="16" t="s">
        <v>66</v>
      </c>
      <c r="B489" s="21">
        <v>3</v>
      </c>
      <c r="C489" s="22">
        <v>44578</v>
      </c>
      <c r="D489" s="86">
        <v>12</v>
      </c>
      <c r="E489" s="81">
        <v>7</v>
      </c>
      <c r="F489" s="81">
        <f>IFERROR(weekly_deaths_location_cause_and_excess_deaths_other_institution[[#This Row],[All causes]]-weekly_deaths_location_cause_and_excess_deaths_other_institution[[#This Row],[All causes five year average]],"")</f>
        <v>5</v>
      </c>
      <c r="G489" s="81">
        <v>2</v>
      </c>
      <c r="H489" s="81">
        <v>2</v>
      </c>
      <c r="I489" s="81">
        <f>IFERROR(weekly_deaths_location_cause_and_excess_deaths_other_institution[[#This Row],[Cancer deaths]]-weekly_deaths_location_cause_and_excess_deaths_other_institution[[#This Row],[Cancer five year average]],"")</f>
        <v>0</v>
      </c>
      <c r="J489" s="81">
        <v>2</v>
      </c>
      <c r="K489" s="81">
        <v>3</v>
      </c>
      <c r="L489" s="81">
        <f>IFERROR(weekly_deaths_location_cause_and_excess_deaths_other_institution[[#This Row],[Dementia / Alzhemier''s deaths]]-weekly_deaths_location_cause_and_excess_deaths_other_institution[[#This Row],[Dementia / Alzheimer''s five year average]],"")</f>
        <v>-1</v>
      </c>
      <c r="M489" s="31">
        <v>3</v>
      </c>
      <c r="N489" s="31">
        <v>1</v>
      </c>
      <c r="O489" s="31">
        <f>IFERROR(weekly_deaths_location_cause_and_excess_deaths_other_institution[[#This Row],[Circulatory deaths]]-weekly_deaths_location_cause_and_excess_deaths_other_institution[[#This Row],[Circulatory five year average]],"")</f>
        <v>2</v>
      </c>
      <c r="P489" s="31">
        <v>0</v>
      </c>
      <c r="Q489" s="31">
        <v>1</v>
      </c>
      <c r="R489" s="31">
        <f>IFERROR(weekly_deaths_location_cause_and_excess_deaths_other_institution[[#This Row],[Respiratory deaths]]-weekly_deaths_location_cause_and_excess_deaths_other_institution[[#This Row],[Respiratory five year average]],"")</f>
        <v>-1</v>
      </c>
      <c r="S489" s="31">
        <v>1</v>
      </c>
      <c r="T489" s="31">
        <v>4</v>
      </c>
      <c r="U489" s="81">
        <v>2</v>
      </c>
      <c r="V489" s="31">
        <f>IFERROR(weekly_deaths_location_cause_and_excess_deaths_other_institution[[#This Row],[Other causes]]-weekly_deaths_location_cause_and_excess_deaths_other_institution[[#This Row],[Other causes five year average]],"")</f>
        <v>2</v>
      </c>
    </row>
    <row r="490" spans="1:22" x14ac:dyDescent="0.3">
      <c r="A490" s="16" t="s">
        <v>66</v>
      </c>
      <c r="B490" s="21">
        <v>4</v>
      </c>
      <c r="C490" s="22">
        <v>44585</v>
      </c>
      <c r="D490" s="86">
        <v>11</v>
      </c>
      <c r="E490" s="81">
        <v>6</v>
      </c>
      <c r="F490" s="81">
        <f>IFERROR(weekly_deaths_location_cause_and_excess_deaths_other_institution[[#This Row],[All causes]]-weekly_deaths_location_cause_and_excess_deaths_other_institution[[#This Row],[All causes five year average]],"")</f>
        <v>5</v>
      </c>
      <c r="G490" s="81">
        <v>2</v>
      </c>
      <c r="H490" s="81">
        <v>2</v>
      </c>
      <c r="I490" s="81">
        <f>IFERROR(weekly_deaths_location_cause_and_excess_deaths_other_institution[[#This Row],[Cancer deaths]]-weekly_deaths_location_cause_and_excess_deaths_other_institution[[#This Row],[Cancer five year average]],"")</f>
        <v>0</v>
      </c>
      <c r="J490" s="81">
        <v>2</v>
      </c>
      <c r="K490" s="81">
        <v>1</v>
      </c>
      <c r="L490" s="81">
        <f>IFERROR(weekly_deaths_location_cause_and_excess_deaths_other_institution[[#This Row],[Dementia / Alzhemier''s deaths]]-weekly_deaths_location_cause_and_excess_deaths_other_institution[[#This Row],[Dementia / Alzheimer''s five year average]],"")</f>
        <v>1</v>
      </c>
      <c r="M490" s="31">
        <v>4</v>
      </c>
      <c r="N490" s="31">
        <v>2</v>
      </c>
      <c r="O490" s="31">
        <f>IFERROR(weekly_deaths_location_cause_and_excess_deaths_other_institution[[#This Row],[Circulatory deaths]]-weekly_deaths_location_cause_and_excess_deaths_other_institution[[#This Row],[Circulatory five year average]],"")</f>
        <v>2</v>
      </c>
      <c r="P490" s="31">
        <v>0</v>
      </c>
      <c r="Q490" s="31">
        <v>0</v>
      </c>
      <c r="R490" s="31">
        <f>IFERROR(weekly_deaths_location_cause_and_excess_deaths_other_institution[[#This Row],[Respiratory deaths]]-weekly_deaths_location_cause_and_excess_deaths_other_institution[[#This Row],[Respiratory five year average]],"")</f>
        <v>0</v>
      </c>
      <c r="S490" s="31">
        <v>0</v>
      </c>
      <c r="T490" s="31">
        <v>3</v>
      </c>
      <c r="U490" s="81">
        <v>2</v>
      </c>
      <c r="V490" s="31">
        <f>IFERROR(weekly_deaths_location_cause_and_excess_deaths_other_institution[[#This Row],[Other causes]]-weekly_deaths_location_cause_and_excess_deaths_other_institution[[#This Row],[Other causes five year average]],"")</f>
        <v>1</v>
      </c>
    </row>
    <row r="491" spans="1:22" x14ac:dyDescent="0.3">
      <c r="A491" s="16" t="s">
        <v>66</v>
      </c>
      <c r="B491" s="21">
        <v>5</v>
      </c>
      <c r="C491" s="22">
        <v>44592</v>
      </c>
      <c r="D491" s="86">
        <v>7</v>
      </c>
      <c r="E491" s="81">
        <v>6</v>
      </c>
      <c r="F491" s="81">
        <f>IFERROR(weekly_deaths_location_cause_and_excess_deaths_other_institution[[#This Row],[All causes]]-weekly_deaths_location_cause_and_excess_deaths_other_institution[[#This Row],[All causes five year average]],"")</f>
        <v>1</v>
      </c>
      <c r="G491" s="81">
        <v>3</v>
      </c>
      <c r="H491" s="81">
        <v>3</v>
      </c>
      <c r="I491" s="81">
        <f>IFERROR(weekly_deaths_location_cause_and_excess_deaths_other_institution[[#This Row],[Cancer deaths]]-weekly_deaths_location_cause_and_excess_deaths_other_institution[[#This Row],[Cancer five year average]],"")</f>
        <v>0</v>
      </c>
      <c r="J491" s="81">
        <v>2</v>
      </c>
      <c r="K491" s="81">
        <v>1</v>
      </c>
      <c r="L491" s="81">
        <f>IFERROR(weekly_deaths_location_cause_and_excess_deaths_other_institution[[#This Row],[Dementia / Alzhemier''s deaths]]-weekly_deaths_location_cause_and_excess_deaths_other_institution[[#This Row],[Dementia / Alzheimer''s five year average]],"")</f>
        <v>1</v>
      </c>
      <c r="M491" s="31">
        <v>0</v>
      </c>
      <c r="N491" s="31">
        <v>1</v>
      </c>
      <c r="O491" s="31">
        <f>IFERROR(weekly_deaths_location_cause_and_excess_deaths_other_institution[[#This Row],[Circulatory deaths]]-weekly_deaths_location_cause_and_excess_deaths_other_institution[[#This Row],[Circulatory five year average]],"")</f>
        <v>-1</v>
      </c>
      <c r="P491" s="31">
        <v>0</v>
      </c>
      <c r="Q491" s="31">
        <v>0</v>
      </c>
      <c r="R491" s="31">
        <f>IFERROR(weekly_deaths_location_cause_and_excess_deaths_other_institution[[#This Row],[Respiratory deaths]]-weekly_deaths_location_cause_and_excess_deaths_other_institution[[#This Row],[Respiratory five year average]],"")</f>
        <v>0</v>
      </c>
      <c r="S491" s="31">
        <v>0</v>
      </c>
      <c r="T491" s="31">
        <v>2</v>
      </c>
      <c r="U491" s="81">
        <v>2</v>
      </c>
      <c r="V491" s="31">
        <f>IFERROR(weekly_deaths_location_cause_and_excess_deaths_other_institution[[#This Row],[Other causes]]-weekly_deaths_location_cause_and_excess_deaths_other_institution[[#This Row],[Other causes five year average]],"")</f>
        <v>0</v>
      </c>
    </row>
    <row r="492" spans="1:22" x14ac:dyDescent="0.3">
      <c r="A492" s="16" t="s">
        <v>66</v>
      </c>
      <c r="B492" s="21">
        <v>6</v>
      </c>
      <c r="C492" s="22">
        <v>44599</v>
      </c>
      <c r="D492" s="86">
        <v>4</v>
      </c>
      <c r="E492" s="81">
        <v>5</v>
      </c>
      <c r="F492" s="81">
        <f>IFERROR(weekly_deaths_location_cause_and_excess_deaths_other_institution[[#This Row],[All causes]]-weekly_deaths_location_cause_and_excess_deaths_other_institution[[#This Row],[All causes five year average]],"")</f>
        <v>-1</v>
      </c>
      <c r="G492" s="81">
        <v>1</v>
      </c>
      <c r="H492" s="81">
        <v>1</v>
      </c>
      <c r="I492" s="81">
        <f>IFERROR(weekly_deaths_location_cause_and_excess_deaths_other_institution[[#This Row],[Cancer deaths]]-weekly_deaths_location_cause_and_excess_deaths_other_institution[[#This Row],[Cancer five year average]],"")</f>
        <v>0</v>
      </c>
      <c r="J492" s="81">
        <v>2</v>
      </c>
      <c r="K492" s="81">
        <v>1</v>
      </c>
      <c r="L492" s="81">
        <f>IFERROR(weekly_deaths_location_cause_and_excess_deaths_other_institution[[#This Row],[Dementia / Alzhemier''s deaths]]-weekly_deaths_location_cause_and_excess_deaths_other_institution[[#This Row],[Dementia / Alzheimer''s five year average]],"")</f>
        <v>1</v>
      </c>
      <c r="M492" s="31">
        <v>1</v>
      </c>
      <c r="N492" s="31">
        <v>1</v>
      </c>
      <c r="O492" s="31">
        <f>IFERROR(weekly_deaths_location_cause_and_excess_deaths_other_institution[[#This Row],[Circulatory deaths]]-weekly_deaths_location_cause_and_excess_deaths_other_institution[[#This Row],[Circulatory five year average]],"")</f>
        <v>0</v>
      </c>
      <c r="P492" s="31">
        <v>0</v>
      </c>
      <c r="Q492" s="31">
        <v>1</v>
      </c>
      <c r="R492" s="31">
        <f>IFERROR(weekly_deaths_location_cause_and_excess_deaths_other_institution[[#This Row],[Respiratory deaths]]-weekly_deaths_location_cause_and_excess_deaths_other_institution[[#This Row],[Respiratory five year average]],"")</f>
        <v>-1</v>
      </c>
      <c r="S492" s="31">
        <v>0</v>
      </c>
      <c r="T492" s="31">
        <v>0</v>
      </c>
      <c r="U492" s="81">
        <v>2</v>
      </c>
      <c r="V492" s="31">
        <f>IFERROR(weekly_deaths_location_cause_and_excess_deaths_other_institution[[#This Row],[Other causes]]-weekly_deaths_location_cause_and_excess_deaths_other_institution[[#This Row],[Other causes five year average]],"")</f>
        <v>-2</v>
      </c>
    </row>
    <row r="493" spans="1:22" x14ac:dyDescent="0.3">
      <c r="A493" s="16" t="s">
        <v>66</v>
      </c>
      <c r="B493" s="21">
        <v>7</v>
      </c>
      <c r="C493" s="22">
        <v>44606</v>
      </c>
      <c r="D493" s="86">
        <v>7</v>
      </c>
      <c r="E493" s="81">
        <v>6</v>
      </c>
      <c r="F493" s="81">
        <f>IFERROR(weekly_deaths_location_cause_and_excess_deaths_other_institution[[#This Row],[All causes]]-weekly_deaths_location_cause_and_excess_deaths_other_institution[[#This Row],[All causes five year average]],"")</f>
        <v>1</v>
      </c>
      <c r="G493" s="81">
        <v>1</v>
      </c>
      <c r="H493" s="81">
        <v>2</v>
      </c>
      <c r="I493" s="81">
        <f>IFERROR(weekly_deaths_location_cause_and_excess_deaths_other_institution[[#This Row],[Cancer deaths]]-weekly_deaths_location_cause_and_excess_deaths_other_institution[[#This Row],[Cancer five year average]],"")</f>
        <v>-1</v>
      </c>
      <c r="J493" s="81">
        <v>2</v>
      </c>
      <c r="K493" s="81">
        <v>2</v>
      </c>
      <c r="L493" s="81">
        <f>IFERROR(weekly_deaths_location_cause_and_excess_deaths_other_institution[[#This Row],[Dementia / Alzhemier''s deaths]]-weekly_deaths_location_cause_and_excess_deaths_other_institution[[#This Row],[Dementia / Alzheimer''s five year average]],"")</f>
        <v>0</v>
      </c>
      <c r="M493" s="31">
        <v>1</v>
      </c>
      <c r="N493" s="31">
        <v>2</v>
      </c>
      <c r="O493" s="31">
        <f>IFERROR(weekly_deaths_location_cause_and_excess_deaths_other_institution[[#This Row],[Circulatory deaths]]-weekly_deaths_location_cause_and_excess_deaths_other_institution[[#This Row],[Circulatory five year average]],"")</f>
        <v>-1</v>
      </c>
      <c r="P493" s="31">
        <v>1</v>
      </c>
      <c r="Q493" s="31">
        <v>1</v>
      </c>
      <c r="R493" s="31">
        <f>IFERROR(weekly_deaths_location_cause_and_excess_deaths_other_institution[[#This Row],[Respiratory deaths]]-weekly_deaths_location_cause_and_excess_deaths_other_institution[[#This Row],[Respiratory five year average]],"")</f>
        <v>0</v>
      </c>
      <c r="S493" s="31">
        <v>1</v>
      </c>
      <c r="T493" s="31">
        <v>1</v>
      </c>
      <c r="U493" s="81">
        <v>2</v>
      </c>
      <c r="V493" s="31">
        <f>IFERROR(weekly_deaths_location_cause_and_excess_deaths_other_institution[[#This Row],[Other causes]]-weekly_deaths_location_cause_and_excess_deaths_other_institution[[#This Row],[Other causes five year average]],"")</f>
        <v>-1</v>
      </c>
    </row>
    <row r="494" spans="1:22" x14ac:dyDescent="0.3">
      <c r="A494" s="16" t="s">
        <v>66</v>
      </c>
      <c r="B494" s="21">
        <v>8</v>
      </c>
      <c r="C494" s="22">
        <v>44613</v>
      </c>
      <c r="D494" s="86">
        <v>4</v>
      </c>
      <c r="E494" s="81">
        <v>5</v>
      </c>
      <c r="F494" s="81">
        <f>IFERROR(weekly_deaths_location_cause_and_excess_deaths_other_institution[[#This Row],[All causes]]-weekly_deaths_location_cause_and_excess_deaths_other_institution[[#This Row],[All causes five year average]],"")</f>
        <v>-1</v>
      </c>
      <c r="G494" s="81">
        <v>2</v>
      </c>
      <c r="H494" s="81">
        <v>2</v>
      </c>
      <c r="I494" s="81">
        <f>IFERROR(weekly_deaths_location_cause_and_excess_deaths_other_institution[[#This Row],[Cancer deaths]]-weekly_deaths_location_cause_and_excess_deaths_other_institution[[#This Row],[Cancer five year average]],"")</f>
        <v>0</v>
      </c>
      <c r="J494" s="81">
        <v>0</v>
      </c>
      <c r="K494" s="81">
        <v>2</v>
      </c>
      <c r="L494" s="81">
        <f>IFERROR(weekly_deaths_location_cause_and_excess_deaths_other_institution[[#This Row],[Dementia / Alzhemier''s deaths]]-weekly_deaths_location_cause_and_excess_deaths_other_institution[[#This Row],[Dementia / Alzheimer''s five year average]],"")</f>
        <v>-2</v>
      </c>
      <c r="M494" s="31">
        <v>1</v>
      </c>
      <c r="N494" s="31">
        <v>1</v>
      </c>
      <c r="O494" s="31">
        <f>IFERROR(weekly_deaths_location_cause_and_excess_deaths_other_institution[[#This Row],[Circulatory deaths]]-weekly_deaths_location_cause_and_excess_deaths_other_institution[[#This Row],[Circulatory five year average]],"")</f>
        <v>0</v>
      </c>
      <c r="P494" s="31">
        <v>1</v>
      </c>
      <c r="Q494" s="31">
        <v>0</v>
      </c>
      <c r="R494" s="31">
        <f>IFERROR(weekly_deaths_location_cause_and_excess_deaths_other_institution[[#This Row],[Respiratory deaths]]-weekly_deaths_location_cause_and_excess_deaths_other_institution[[#This Row],[Respiratory five year average]],"")</f>
        <v>1</v>
      </c>
      <c r="S494" s="31">
        <v>0</v>
      </c>
      <c r="T494" s="31">
        <v>0</v>
      </c>
      <c r="U494" s="81">
        <v>2</v>
      </c>
      <c r="V494" s="31">
        <f>IFERROR(weekly_deaths_location_cause_and_excess_deaths_other_institution[[#This Row],[Other causes]]-weekly_deaths_location_cause_and_excess_deaths_other_institution[[#This Row],[Other causes five year average]],"")</f>
        <v>-2</v>
      </c>
    </row>
    <row r="495" spans="1:22" x14ac:dyDescent="0.3">
      <c r="A495" s="16" t="s">
        <v>66</v>
      </c>
      <c r="B495" s="21">
        <v>9</v>
      </c>
      <c r="C495" s="22">
        <v>44620</v>
      </c>
      <c r="D495" s="86">
        <v>6</v>
      </c>
      <c r="E495" s="81">
        <v>5</v>
      </c>
      <c r="F495" s="81">
        <f>IFERROR(weekly_deaths_location_cause_and_excess_deaths_other_institution[[#This Row],[All causes]]-weekly_deaths_location_cause_and_excess_deaths_other_institution[[#This Row],[All causes five year average]],"")</f>
        <v>1</v>
      </c>
      <c r="G495" s="81">
        <v>2</v>
      </c>
      <c r="H495" s="81">
        <v>4</v>
      </c>
      <c r="I495" s="81">
        <f>IFERROR(weekly_deaths_location_cause_and_excess_deaths_other_institution[[#This Row],[Cancer deaths]]-weekly_deaths_location_cause_and_excess_deaths_other_institution[[#This Row],[Cancer five year average]],"")</f>
        <v>-2</v>
      </c>
      <c r="J495" s="81">
        <v>1</v>
      </c>
      <c r="K495" s="81">
        <v>2</v>
      </c>
      <c r="L495" s="81">
        <f>IFERROR(weekly_deaths_location_cause_and_excess_deaths_other_institution[[#This Row],[Dementia / Alzhemier''s deaths]]-weekly_deaths_location_cause_and_excess_deaths_other_institution[[#This Row],[Dementia / Alzheimer''s five year average]],"")</f>
        <v>-1</v>
      </c>
      <c r="M495" s="31">
        <v>1</v>
      </c>
      <c r="N495" s="31">
        <v>0</v>
      </c>
      <c r="O495" s="31">
        <f>IFERROR(weekly_deaths_location_cause_and_excess_deaths_other_institution[[#This Row],[Circulatory deaths]]-weekly_deaths_location_cause_and_excess_deaths_other_institution[[#This Row],[Circulatory five year average]],"")</f>
        <v>1</v>
      </c>
      <c r="P495" s="31">
        <v>0</v>
      </c>
      <c r="Q495" s="31">
        <v>0</v>
      </c>
      <c r="R495" s="31">
        <f>IFERROR(weekly_deaths_location_cause_and_excess_deaths_other_institution[[#This Row],[Respiratory deaths]]-weekly_deaths_location_cause_and_excess_deaths_other_institution[[#This Row],[Respiratory five year average]],"")</f>
        <v>0</v>
      </c>
      <c r="S495" s="31">
        <v>0</v>
      </c>
      <c r="T495" s="31">
        <v>2</v>
      </c>
      <c r="U495" s="81">
        <v>2</v>
      </c>
      <c r="V495" s="31">
        <f>IFERROR(weekly_deaths_location_cause_and_excess_deaths_other_institution[[#This Row],[Other causes]]-weekly_deaths_location_cause_and_excess_deaths_other_institution[[#This Row],[Other causes five year average]],"")</f>
        <v>0</v>
      </c>
    </row>
    <row r="496" spans="1:22" x14ac:dyDescent="0.3">
      <c r="A496" s="16" t="s">
        <v>66</v>
      </c>
      <c r="B496" s="21">
        <v>10</v>
      </c>
      <c r="C496" s="22">
        <v>44627</v>
      </c>
      <c r="D496" s="86">
        <v>2</v>
      </c>
      <c r="E496" s="81">
        <v>4</v>
      </c>
      <c r="F496" s="81">
        <f>IFERROR(weekly_deaths_location_cause_and_excess_deaths_other_institution[[#This Row],[All causes]]-weekly_deaths_location_cause_and_excess_deaths_other_institution[[#This Row],[All causes five year average]],"")</f>
        <v>-2</v>
      </c>
      <c r="G496" s="81">
        <v>1</v>
      </c>
      <c r="H496" s="81">
        <v>2</v>
      </c>
      <c r="I496" s="81">
        <f>IFERROR(weekly_deaths_location_cause_and_excess_deaths_other_institution[[#This Row],[Cancer deaths]]-weekly_deaths_location_cause_and_excess_deaths_other_institution[[#This Row],[Cancer five year average]],"")</f>
        <v>-1</v>
      </c>
      <c r="J496" s="81">
        <v>0</v>
      </c>
      <c r="K496" s="81">
        <v>2</v>
      </c>
      <c r="L496" s="81">
        <f>IFERROR(weekly_deaths_location_cause_and_excess_deaths_other_institution[[#This Row],[Dementia / Alzhemier''s deaths]]-weekly_deaths_location_cause_and_excess_deaths_other_institution[[#This Row],[Dementia / Alzheimer''s five year average]],"")</f>
        <v>-2</v>
      </c>
      <c r="M496" s="31">
        <v>1</v>
      </c>
      <c r="N496" s="31">
        <v>2</v>
      </c>
      <c r="O496" s="31">
        <f>IFERROR(weekly_deaths_location_cause_and_excess_deaths_other_institution[[#This Row],[Circulatory deaths]]-weekly_deaths_location_cause_and_excess_deaths_other_institution[[#This Row],[Circulatory five year average]],"")</f>
        <v>-1</v>
      </c>
      <c r="P496" s="31">
        <v>0</v>
      </c>
      <c r="Q496" s="31">
        <v>1</v>
      </c>
      <c r="R496" s="31">
        <f>IFERROR(weekly_deaths_location_cause_and_excess_deaths_other_institution[[#This Row],[Respiratory deaths]]-weekly_deaths_location_cause_and_excess_deaths_other_institution[[#This Row],[Respiratory five year average]],"")</f>
        <v>-1</v>
      </c>
      <c r="S496" s="31">
        <v>0</v>
      </c>
      <c r="T496" s="31">
        <v>0</v>
      </c>
      <c r="U496" s="81">
        <v>2</v>
      </c>
      <c r="V496" s="31">
        <f>IFERROR(weekly_deaths_location_cause_and_excess_deaths_other_institution[[#This Row],[Other causes]]-weekly_deaths_location_cause_and_excess_deaths_other_institution[[#This Row],[Other causes five year average]],"")</f>
        <v>-2</v>
      </c>
    </row>
    <row r="497" spans="1:22" x14ac:dyDescent="0.3">
      <c r="A497" s="16" t="s">
        <v>66</v>
      </c>
      <c r="B497" s="21">
        <v>11</v>
      </c>
      <c r="C497" s="22">
        <v>44634</v>
      </c>
      <c r="D497" s="86">
        <v>2</v>
      </c>
      <c r="E497" s="81">
        <v>5</v>
      </c>
      <c r="F497" s="81">
        <f>IFERROR(weekly_deaths_location_cause_and_excess_deaths_other_institution[[#This Row],[All causes]]-weekly_deaths_location_cause_and_excess_deaths_other_institution[[#This Row],[All causes five year average]],"")</f>
        <v>-3</v>
      </c>
      <c r="G497" s="81">
        <v>1</v>
      </c>
      <c r="H497" s="81">
        <v>2</v>
      </c>
      <c r="I497" s="81">
        <f>IFERROR(weekly_deaths_location_cause_and_excess_deaths_other_institution[[#This Row],[Cancer deaths]]-weekly_deaths_location_cause_and_excess_deaths_other_institution[[#This Row],[Cancer five year average]],"")</f>
        <v>-1</v>
      </c>
      <c r="J497" s="81">
        <v>1</v>
      </c>
      <c r="K497" s="81">
        <v>2</v>
      </c>
      <c r="L497" s="81">
        <f>IFERROR(weekly_deaths_location_cause_and_excess_deaths_other_institution[[#This Row],[Dementia / Alzhemier''s deaths]]-weekly_deaths_location_cause_and_excess_deaths_other_institution[[#This Row],[Dementia / Alzheimer''s five year average]],"")</f>
        <v>-1</v>
      </c>
      <c r="M497" s="31">
        <v>0</v>
      </c>
      <c r="N497" s="31">
        <v>2</v>
      </c>
      <c r="O497" s="31">
        <f>IFERROR(weekly_deaths_location_cause_and_excess_deaths_other_institution[[#This Row],[Circulatory deaths]]-weekly_deaths_location_cause_and_excess_deaths_other_institution[[#This Row],[Circulatory five year average]],"")</f>
        <v>-2</v>
      </c>
      <c r="P497" s="31">
        <v>0</v>
      </c>
      <c r="Q497" s="31">
        <v>1</v>
      </c>
      <c r="R497" s="31">
        <f>IFERROR(weekly_deaths_location_cause_and_excess_deaths_other_institution[[#This Row],[Respiratory deaths]]-weekly_deaths_location_cause_and_excess_deaths_other_institution[[#This Row],[Respiratory five year average]],"")</f>
        <v>-1</v>
      </c>
      <c r="S497" s="31">
        <v>0</v>
      </c>
      <c r="T497" s="31">
        <v>0</v>
      </c>
      <c r="U497" s="81">
        <v>1</v>
      </c>
      <c r="V497" s="31">
        <f>IFERROR(weekly_deaths_location_cause_and_excess_deaths_other_institution[[#This Row],[Other causes]]-weekly_deaths_location_cause_and_excess_deaths_other_institution[[#This Row],[Other causes five year average]],"")</f>
        <v>-1</v>
      </c>
    </row>
    <row r="498" spans="1:22" x14ac:dyDescent="0.3">
      <c r="A498" s="16" t="s">
        <v>66</v>
      </c>
      <c r="B498" s="21">
        <v>12</v>
      </c>
      <c r="C498" s="22">
        <v>44641</v>
      </c>
      <c r="D498" s="86">
        <v>4</v>
      </c>
      <c r="E498" s="81">
        <v>6</v>
      </c>
      <c r="F498" s="81">
        <f>IFERROR(weekly_deaths_location_cause_and_excess_deaths_other_institution[[#This Row],[All causes]]-weekly_deaths_location_cause_and_excess_deaths_other_institution[[#This Row],[All causes five year average]],"")</f>
        <v>-2</v>
      </c>
      <c r="G498" s="81">
        <v>1</v>
      </c>
      <c r="H498" s="81">
        <v>3</v>
      </c>
      <c r="I498" s="81">
        <f>IFERROR(weekly_deaths_location_cause_and_excess_deaths_other_institution[[#This Row],[Cancer deaths]]-weekly_deaths_location_cause_and_excess_deaths_other_institution[[#This Row],[Cancer five year average]],"")</f>
        <v>-2</v>
      </c>
      <c r="J498" s="81">
        <v>0</v>
      </c>
      <c r="K498" s="81">
        <v>1</v>
      </c>
      <c r="L498" s="81">
        <f>IFERROR(weekly_deaths_location_cause_and_excess_deaths_other_institution[[#This Row],[Dementia / Alzhemier''s deaths]]-weekly_deaths_location_cause_and_excess_deaths_other_institution[[#This Row],[Dementia / Alzheimer''s five year average]],"")</f>
        <v>-1</v>
      </c>
      <c r="M498" s="31">
        <v>1</v>
      </c>
      <c r="N498" s="31">
        <v>2</v>
      </c>
      <c r="O498" s="31">
        <f>IFERROR(weekly_deaths_location_cause_and_excess_deaths_other_institution[[#This Row],[Circulatory deaths]]-weekly_deaths_location_cause_and_excess_deaths_other_institution[[#This Row],[Circulatory five year average]],"")</f>
        <v>-1</v>
      </c>
      <c r="P498" s="31">
        <v>0</v>
      </c>
      <c r="Q498" s="31">
        <v>1</v>
      </c>
      <c r="R498" s="31">
        <f>IFERROR(weekly_deaths_location_cause_and_excess_deaths_other_institution[[#This Row],[Respiratory deaths]]-weekly_deaths_location_cause_and_excess_deaths_other_institution[[#This Row],[Respiratory five year average]],"")</f>
        <v>-1</v>
      </c>
      <c r="S498" s="31">
        <v>1</v>
      </c>
      <c r="T498" s="31">
        <v>1</v>
      </c>
      <c r="U498" s="81">
        <v>1</v>
      </c>
      <c r="V498" s="31">
        <f>IFERROR(weekly_deaths_location_cause_and_excess_deaths_other_institution[[#This Row],[Other causes]]-weekly_deaths_location_cause_and_excess_deaths_other_institution[[#This Row],[Other causes five year average]],"")</f>
        <v>0</v>
      </c>
    </row>
    <row r="499" spans="1:22" x14ac:dyDescent="0.3">
      <c r="A499" s="16" t="s">
        <v>66</v>
      </c>
      <c r="B499" s="21">
        <v>13</v>
      </c>
      <c r="C499" s="22">
        <v>44648</v>
      </c>
      <c r="D499" s="86">
        <v>6</v>
      </c>
      <c r="E499" s="81">
        <v>5</v>
      </c>
      <c r="F499" s="81">
        <f>IFERROR(weekly_deaths_location_cause_and_excess_deaths_other_institution[[#This Row],[All causes]]-weekly_deaths_location_cause_and_excess_deaths_other_institution[[#This Row],[All causes five year average]],"")</f>
        <v>1</v>
      </c>
      <c r="G499" s="81">
        <v>2</v>
      </c>
      <c r="H499" s="81">
        <v>2</v>
      </c>
      <c r="I499" s="81">
        <f>IFERROR(weekly_deaths_location_cause_and_excess_deaths_other_institution[[#This Row],[Cancer deaths]]-weekly_deaths_location_cause_and_excess_deaths_other_institution[[#This Row],[Cancer five year average]],"")</f>
        <v>0</v>
      </c>
      <c r="J499" s="81">
        <v>1</v>
      </c>
      <c r="K499" s="81">
        <v>1</v>
      </c>
      <c r="L499" s="81">
        <f>IFERROR(weekly_deaths_location_cause_and_excess_deaths_other_institution[[#This Row],[Dementia / Alzhemier''s deaths]]-weekly_deaths_location_cause_and_excess_deaths_other_institution[[#This Row],[Dementia / Alzheimer''s five year average]],"")</f>
        <v>0</v>
      </c>
      <c r="M499" s="31">
        <v>3</v>
      </c>
      <c r="N499" s="31">
        <v>1</v>
      </c>
      <c r="O499" s="31">
        <f>IFERROR(weekly_deaths_location_cause_and_excess_deaths_other_institution[[#This Row],[Circulatory deaths]]-weekly_deaths_location_cause_and_excess_deaths_other_institution[[#This Row],[Circulatory five year average]],"")</f>
        <v>2</v>
      </c>
      <c r="P499" s="31">
        <v>0</v>
      </c>
      <c r="Q499" s="31">
        <v>2</v>
      </c>
      <c r="R499" s="31">
        <f>IFERROR(weekly_deaths_location_cause_and_excess_deaths_other_institution[[#This Row],[Respiratory deaths]]-weekly_deaths_location_cause_and_excess_deaths_other_institution[[#This Row],[Respiratory five year average]],"")</f>
        <v>-2</v>
      </c>
      <c r="S499" s="31">
        <v>0</v>
      </c>
      <c r="T499" s="31">
        <v>0</v>
      </c>
      <c r="U499" s="81">
        <v>1</v>
      </c>
      <c r="V499" s="31">
        <f>IFERROR(weekly_deaths_location_cause_and_excess_deaths_other_institution[[#This Row],[Other causes]]-weekly_deaths_location_cause_and_excess_deaths_other_institution[[#This Row],[Other causes five year average]],"")</f>
        <v>-1</v>
      </c>
    </row>
    <row r="500" spans="1:22" x14ac:dyDescent="0.3">
      <c r="A500" s="16" t="s">
        <v>66</v>
      </c>
      <c r="B500" s="21">
        <v>14</v>
      </c>
      <c r="C500" s="22">
        <v>44655</v>
      </c>
      <c r="D500" s="86">
        <v>7</v>
      </c>
      <c r="E500" s="81">
        <v>4</v>
      </c>
      <c r="F500" s="81">
        <f>IFERROR(weekly_deaths_location_cause_and_excess_deaths_other_institution[[#This Row],[All causes]]-weekly_deaths_location_cause_and_excess_deaths_other_institution[[#This Row],[All causes five year average]],"")</f>
        <v>3</v>
      </c>
      <c r="G500" s="81">
        <v>2</v>
      </c>
      <c r="H500" s="81">
        <v>3</v>
      </c>
      <c r="I500" s="81">
        <f>IFERROR(weekly_deaths_location_cause_and_excess_deaths_other_institution[[#This Row],[Cancer deaths]]-weekly_deaths_location_cause_and_excess_deaths_other_institution[[#This Row],[Cancer five year average]],"")</f>
        <v>-1</v>
      </c>
      <c r="J500" s="81">
        <v>1</v>
      </c>
      <c r="K500" s="81">
        <v>1</v>
      </c>
      <c r="L500" s="81">
        <f>IFERROR(weekly_deaths_location_cause_and_excess_deaths_other_institution[[#This Row],[Dementia / Alzhemier''s deaths]]-weekly_deaths_location_cause_and_excess_deaths_other_institution[[#This Row],[Dementia / Alzheimer''s five year average]],"")</f>
        <v>0</v>
      </c>
      <c r="M500" s="31">
        <v>0</v>
      </c>
      <c r="N500" s="31">
        <v>0</v>
      </c>
      <c r="O500" s="31">
        <f>IFERROR(weekly_deaths_location_cause_and_excess_deaths_other_institution[[#This Row],[Circulatory deaths]]-weekly_deaths_location_cause_and_excess_deaths_other_institution[[#This Row],[Circulatory five year average]],"")</f>
        <v>0</v>
      </c>
      <c r="P500" s="31">
        <v>0</v>
      </c>
      <c r="Q500" s="31">
        <v>1</v>
      </c>
      <c r="R500" s="31">
        <f>IFERROR(weekly_deaths_location_cause_and_excess_deaths_other_institution[[#This Row],[Respiratory deaths]]-weekly_deaths_location_cause_and_excess_deaths_other_institution[[#This Row],[Respiratory five year average]],"")</f>
        <v>-1</v>
      </c>
      <c r="S500" s="31">
        <v>0</v>
      </c>
      <c r="T500" s="31">
        <v>4</v>
      </c>
      <c r="U500" s="81">
        <v>1</v>
      </c>
      <c r="V500" s="31">
        <f>IFERROR(weekly_deaths_location_cause_and_excess_deaths_other_institution[[#This Row],[Other causes]]-weekly_deaths_location_cause_and_excess_deaths_other_institution[[#This Row],[Other causes five year average]],"")</f>
        <v>3</v>
      </c>
    </row>
    <row r="501" spans="1:22" x14ac:dyDescent="0.3">
      <c r="A501" s="16" t="s">
        <v>66</v>
      </c>
      <c r="B501" s="21">
        <v>15</v>
      </c>
      <c r="C501" s="22">
        <v>44662</v>
      </c>
      <c r="D501" s="86">
        <v>6</v>
      </c>
      <c r="E501" s="81">
        <v>4</v>
      </c>
      <c r="F501" s="81">
        <f>IFERROR(weekly_deaths_location_cause_and_excess_deaths_other_institution[[#This Row],[All causes]]-weekly_deaths_location_cause_and_excess_deaths_other_institution[[#This Row],[All causes five year average]],"")</f>
        <v>2</v>
      </c>
      <c r="G501" s="81">
        <v>2</v>
      </c>
      <c r="H501" s="81">
        <v>1</v>
      </c>
      <c r="I501" s="81">
        <f>IFERROR(weekly_deaths_location_cause_and_excess_deaths_other_institution[[#This Row],[Cancer deaths]]-weekly_deaths_location_cause_and_excess_deaths_other_institution[[#This Row],[Cancer five year average]],"")</f>
        <v>1</v>
      </c>
      <c r="J501" s="81">
        <v>0</v>
      </c>
      <c r="K501" s="81">
        <v>2</v>
      </c>
      <c r="L501" s="81">
        <f>IFERROR(weekly_deaths_location_cause_and_excess_deaths_other_institution[[#This Row],[Dementia / Alzhemier''s deaths]]-weekly_deaths_location_cause_and_excess_deaths_other_institution[[#This Row],[Dementia / Alzheimer''s five year average]],"")</f>
        <v>-2</v>
      </c>
      <c r="M501" s="31">
        <v>3</v>
      </c>
      <c r="N501" s="31">
        <v>1</v>
      </c>
      <c r="O501" s="31">
        <f>IFERROR(weekly_deaths_location_cause_and_excess_deaths_other_institution[[#This Row],[Circulatory deaths]]-weekly_deaths_location_cause_and_excess_deaths_other_institution[[#This Row],[Circulatory five year average]],"")</f>
        <v>2</v>
      </c>
      <c r="P501" s="31">
        <v>0</v>
      </c>
      <c r="Q501" s="31">
        <v>1</v>
      </c>
      <c r="R501" s="31">
        <f>IFERROR(weekly_deaths_location_cause_and_excess_deaths_other_institution[[#This Row],[Respiratory deaths]]-weekly_deaths_location_cause_and_excess_deaths_other_institution[[#This Row],[Respiratory five year average]],"")</f>
        <v>-1</v>
      </c>
      <c r="S501" s="31">
        <v>1</v>
      </c>
      <c r="T501" s="31">
        <v>0</v>
      </c>
      <c r="U501" s="81">
        <v>2</v>
      </c>
      <c r="V501" s="31">
        <f>IFERROR(weekly_deaths_location_cause_and_excess_deaths_other_institution[[#This Row],[Other causes]]-weekly_deaths_location_cause_and_excess_deaths_other_institution[[#This Row],[Other causes five year average]],"")</f>
        <v>-2</v>
      </c>
    </row>
    <row r="502" spans="1:22" x14ac:dyDescent="0.3">
      <c r="A502" s="16" t="s">
        <v>66</v>
      </c>
      <c r="B502" s="21">
        <v>16</v>
      </c>
      <c r="C502" s="22">
        <v>44669</v>
      </c>
      <c r="D502" s="86">
        <v>6</v>
      </c>
      <c r="E502" s="81">
        <v>4</v>
      </c>
      <c r="F502" s="81">
        <f>IFERROR(weekly_deaths_location_cause_and_excess_deaths_other_institution[[#This Row],[All causes]]-weekly_deaths_location_cause_and_excess_deaths_other_institution[[#This Row],[All causes five year average]],"")</f>
        <v>2</v>
      </c>
      <c r="G502" s="81">
        <v>3</v>
      </c>
      <c r="H502" s="81">
        <v>2</v>
      </c>
      <c r="I502" s="81">
        <f>IFERROR(weekly_deaths_location_cause_and_excess_deaths_other_institution[[#This Row],[Cancer deaths]]-weekly_deaths_location_cause_and_excess_deaths_other_institution[[#This Row],[Cancer five year average]],"")</f>
        <v>1</v>
      </c>
      <c r="J502" s="81">
        <v>0</v>
      </c>
      <c r="K502" s="81">
        <v>2</v>
      </c>
      <c r="L502" s="81">
        <f>IFERROR(weekly_deaths_location_cause_and_excess_deaths_other_institution[[#This Row],[Dementia / Alzhemier''s deaths]]-weekly_deaths_location_cause_and_excess_deaths_other_institution[[#This Row],[Dementia / Alzheimer''s five year average]],"")</f>
        <v>-2</v>
      </c>
      <c r="M502" s="31">
        <v>1</v>
      </c>
      <c r="N502" s="31">
        <v>1</v>
      </c>
      <c r="O502" s="31">
        <f>IFERROR(weekly_deaths_location_cause_and_excess_deaths_other_institution[[#This Row],[Circulatory deaths]]-weekly_deaths_location_cause_and_excess_deaths_other_institution[[#This Row],[Circulatory five year average]],"")</f>
        <v>0</v>
      </c>
      <c r="P502" s="31">
        <v>0</v>
      </c>
      <c r="Q502" s="31">
        <v>1</v>
      </c>
      <c r="R502" s="31">
        <f>IFERROR(weekly_deaths_location_cause_and_excess_deaths_other_institution[[#This Row],[Respiratory deaths]]-weekly_deaths_location_cause_and_excess_deaths_other_institution[[#This Row],[Respiratory five year average]],"")</f>
        <v>-1</v>
      </c>
      <c r="S502" s="31">
        <v>0</v>
      </c>
      <c r="T502" s="31">
        <v>2</v>
      </c>
      <c r="U502" s="81">
        <v>1</v>
      </c>
      <c r="V502" s="31">
        <f>IFERROR(weekly_deaths_location_cause_and_excess_deaths_other_institution[[#This Row],[Other causes]]-weekly_deaths_location_cause_and_excess_deaths_other_institution[[#This Row],[Other causes five year average]],"")</f>
        <v>1</v>
      </c>
    </row>
    <row r="503" spans="1:22" x14ac:dyDescent="0.3">
      <c r="A503" s="16" t="s">
        <v>66</v>
      </c>
      <c r="B503" s="21">
        <v>17</v>
      </c>
      <c r="C503" s="22">
        <v>44676</v>
      </c>
      <c r="D503" s="86">
        <v>2</v>
      </c>
      <c r="E503" s="81">
        <v>4</v>
      </c>
      <c r="F503" s="81">
        <f>IFERROR(weekly_deaths_location_cause_and_excess_deaths_other_institution[[#This Row],[All causes]]-weekly_deaths_location_cause_and_excess_deaths_other_institution[[#This Row],[All causes five year average]],"")</f>
        <v>-2</v>
      </c>
      <c r="G503" s="81">
        <v>1</v>
      </c>
      <c r="H503" s="81">
        <v>2</v>
      </c>
      <c r="I503" s="81">
        <f>IFERROR(weekly_deaths_location_cause_and_excess_deaths_other_institution[[#This Row],[Cancer deaths]]-weekly_deaths_location_cause_and_excess_deaths_other_institution[[#This Row],[Cancer five year average]],"")</f>
        <v>-1</v>
      </c>
      <c r="J503" s="81">
        <v>0</v>
      </c>
      <c r="K503" s="81">
        <v>2</v>
      </c>
      <c r="L503" s="81">
        <f>IFERROR(weekly_deaths_location_cause_and_excess_deaths_other_institution[[#This Row],[Dementia / Alzhemier''s deaths]]-weekly_deaths_location_cause_and_excess_deaths_other_institution[[#This Row],[Dementia / Alzheimer''s five year average]],"")</f>
        <v>-2</v>
      </c>
      <c r="M503" s="31">
        <v>0</v>
      </c>
      <c r="N503" s="31">
        <v>2</v>
      </c>
      <c r="O503" s="31">
        <f>IFERROR(weekly_deaths_location_cause_and_excess_deaths_other_institution[[#This Row],[Circulatory deaths]]-weekly_deaths_location_cause_and_excess_deaths_other_institution[[#This Row],[Circulatory five year average]],"")</f>
        <v>-2</v>
      </c>
      <c r="P503" s="31">
        <v>0</v>
      </c>
      <c r="Q503" s="31">
        <v>0</v>
      </c>
      <c r="R503" s="31">
        <f>IFERROR(weekly_deaths_location_cause_and_excess_deaths_other_institution[[#This Row],[Respiratory deaths]]-weekly_deaths_location_cause_and_excess_deaths_other_institution[[#This Row],[Respiratory five year average]],"")</f>
        <v>0</v>
      </c>
      <c r="S503" s="31">
        <v>0</v>
      </c>
      <c r="T503" s="31">
        <v>1</v>
      </c>
      <c r="U503" s="81">
        <v>1</v>
      </c>
      <c r="V503" s="31">
        <f>IFERROR(weekly_deaths_location_cause_and_excess_deaths_other_institution[[#This Row],[Other causes]]-weekly_deaths_location_cause_and_excess_deaths_other_institution[[#This Row],[Other causes five year average]],"")</f>
        <v>0</v>
      </c>
    </row>
    <row r="504" spans="1:22" x14ac:dyDescent="0.3">
      <c r="A504" s="16" t="s">
        <v>66</v>
      </c>
      <c r="B504" s="21">
        <v>18</v>
      </c>
      <c r="C504" s="22">
        <v>44683</v>
      </c>
      <c r="D504" s="86">
        <v>3</v>
      </c>
      <c r="E504" s="81">
        <v>4</v>
      </c>
      <c r="F504" s="81">
        <f>IFERROR(weekly_deaths_location_cause_and_excess_deaths_other_institution[[#This Row],[All causes]]-weekly_deaths_location_cause_and_excess_deaths_other_institution[[#This Row],[All causes five year average]],"")</f>
        <v>-1</v>
      </c>
      <c r="G504" s="81">
        <v>1</v>
      </c>
      <c r="H504" s="81">
        <v>2</v>
      </c>
      <c r="I504" s="81">
        <f>IFERROR(weekly_deaths_location_cause_and_excess_deaths_other_institution[[#This Row],[Cancer deaths]]-weekly_deaths_location_cause_and_excess_deaths_other_institution[[#This Row],[Cancer five year average]],"")</f>
        <v>-1</v>
      </c>
      <c r="J504" s="81">
        <v>0</v>
      </c>
      <c r="K504" s="81">
        <v>1</v>
      </c>
      <c r="L504" s="81">
        <f>IFERROR(weekly_deaths_location_cause_and_excess_deaths_other_institution[[#This Row],[Dementia / Alzhemier''s deaths]]-weekly_deaths_location_cause_and_excess_deaths_other_institution[[#This Row],[Dementia / Alzheimer''s five year average]],"")</f>
        <v>-1</v>
      </c>
      <c r="M504" s="31">
        <v>0</v>
      </c>
      <c r="N504" s="31">
        <v>1</v>
      </c>
      <c r="O504" s="31">
        <f>IFERROR(weekly_deaths_location_cause_and_excess_deaths_other_institution[[#This Row],[Circulatory deaths]]-weekly_deaths_location_cause_and_excess_deaths_other_institution[[#This Row],[Circulatory five year average]],"")</f>
        <v>-1</v>
      </c>
      <c r="P504" s="31">
        <v>0</v>
      </c>
      <c r="Q504" s="31">
        <v>1</v>
      </c>
      <c r="R504" s="31">
        <f>IFERROR(weekly_deaths_location_cause_and_excess_deaths_other_institution[[#This Row],[Respiratory deaths]]-weekly_deaths_location_cause_and_excess_deaths_other_institution[[#This Row],[Respiratory five year average]],"")</f>
        <v>-1</v>
      </c>
      <c r="S504" s="31">
        <v>0</v>
      </c>
      <c r="T504" s="31">
        <v>2</v>
      </c>
      <c r="U504" s="81">
        <v>1</v>
      </c>
      <c r="V504" s="31">
        <f>IFERROR(weekly_deaths_location_cause_and_excess_deaths_other_institution[[#This Row],[Other causes]]-weekly_deaths_location_cause_and_excess_deaths_other_institution[[#This Row],[Other causes five year average]],"")</f>
        <v>1</v>
      </c>
    </row>
    <row r="505" spans="1:22" x14ac:dyDescent="0.3">
      <c r="A505" s="16" t="s">
        <v>66</v>
      </c>
      <c r="B505" s="21">
        <v>19</v>
      </c>
      <c r="C505" s="22">
        <v>44690</v>
      </c>
      <c r="D505" s="86">
        <v>11</v>
      </c>
      <c r="E505" s="81">
        <v>5</v>
      </c>
      <c r="F505" s="81">
        <f>IFERROR(weekly_deaths_location_cause_and_excess_deaths_other_institution[[#This Row],[All causes]]-weekly_deaths_location_cause_and_excess_deaths_other_institution[[#This Row],[All causes five year average]],"")</f>
        <v>6</v>
      </c>
      <c r="G505" s="81">
        <v>5</v>
      </c>
      <c r="H505" s="81">
        <v>3</v>
      </c>
      <c r="I505" s="81">
        <f>IFERROR(weekly_deaths_location_cause_and_excess_deaths_other_institution[[#This Row],[Cancer deaths]]-weekly_deaths_location_cause_and_excess_deaths_other_institution[[#This Row],[Cancer five year average]],"")</f>
        <v>2</v>
      </c>
      <c r="J505" s="81">
        <v>4</v>
      </c>
      <c r="K505" s="81">
        <v>1</v>
      </c>
      <c r="L505" s="81">
        <f>IFERROR(weekly_deaths_location_cause_and_excess_deaths_other_institution[[#This Row],[Dementia / Alzhemier''s deaths]]-weekly_deaths_location_cause_and_excess_deaths_other_institution[[#This Row],[Dementia / Alzheimer''s five year average]],"")</f>
        <v>3</v>
      </c>
      <c r="M505" s="31">
        <v>1</v>
      </c>
      <c r="N505" s="31">
        <v>1</v>
      </c>
      <c r="O505" s="31">
        <f>IFERROR(weekly_deaths_location_cause_and_excess_deaths_other_institution[[#This Row],[Circulatory deaths]]-weekly_deaths_location_cause_and_excess_deaths_other_institution[[#This Row],[Circulatory five year average]],"")</f>
        <v>0</v>
      </c>
      <c r="P505" s="31">
        <v>0</v>
      </c>
      <c r="Q505" s="31">
        <v>1</v>
      </c>
      <c r="R505" s="31">
        <f>IFERROR(weekly_deaths_location_cause_and_excess_deaths_other_institution[[#This Row],[Respiratory deaths]]-weekly_deaths_location_cause_and_excess_deaths_other_institution[[#This Row],[Respiratory five year average]],"")</f>
        <v>-1</v>
      </c>
      <c r="S505" s="31">
        <v>0</v>
      </c>
      <c r="T505" s="31">
        <v>1</v>
      </c>
      <c r="U505" s="81">
        <v>2</v>
      </c>
      <c r="V505" s="31">
        <f>IFERROR(weekly_deaths_location_cause_and_excess_deaths_other_institution[[#This Row],[Other causes]]-weekly_deaths_location_cause_and_excess_deaths_other_institution[[#This Row],[Other causes five year average]],"")</f>
        <v>-1</v>
      </c>
    </row>
    <row r="506" spans="1:22" x14ac:dyDescent="0.3">
      <c r="A506" s="16" t="s">
        <v>66</v>
      </c>
      <c r="B506" s="21">
        <v>20</v>
      </c>
      <c r="C506" s="22">
        <v>44697</v>
      </c>
      <c r="D506" s="86">
        <v>6</v>
      </c>
      <c r="E506" s="81">
        <v>5</v>
      </c>
      <c r="F506" s="81">
        <f>IFERROR(weekly_deaths_location_cause_and_excess_deaths_other_institution[[#This Row],[All causes]]-weekly_deaths_location_cause_and_excess_deaths_other_institution[[#This Row],[All causes five year average]],"")</f>
        <v>1</v>
      </c>
      <c r="G506" s="81">
        <v>2</v>
      </c>
      <c r="H506" s="81">
        <v>2</v>
      </c>
      <c r="I506" s="81">
        <f>IFERROR(weekly_deaths_location_cause_and_excess_deaths_other_institution[[#This Row],[Cancer deaths]]-weekly_deaths_location_cause_and_excess_deaths_other_institution[[#This Row],[Cancer five year average]],"")</f>
        <v>0</v>
      </c>
      <c r="J506" s="81">
        <v>3</v>
      </c>
      <c r="K506" s="81">
        <v>2</v>
      </c>
      <c r="L506" s="81">
        <f>IFERROR(weekly_deaths_location_cause_and_excess_deaths_other_institution[[#This Row],[Dementia / Alzhemier''s deaths]]-weekly_deaths_location_cause_and_excess_deaths_other_institution[[#This Row],[Dementia / Alzheimer''s five year average]],"")</f>
        <v>1</v>
      </c>
      <c r="M506" s="31">
        <v>0</v>
      </c>
      <c r="N506" s="31">
        <v>2</v>
      </c>
      <c r="O506" s="31">
        <f>IFERROR(weekly_deaths_location_cause_and_excess_deaths_other_institution[[#This Row],[Circulatory deaths]]-weekly_deaths_location_cause_and_excess_deaths_other_institution[[#This Row],[Circulatory five year average]],"")</f>
        <v>-2</v>
      </c>
      <c r="P506" s="31">
        <v>0</v>
      </c>
      <c r="Q506" s="31">
        <v>1</v>
      </c>
      <c r="R506" s="31">
        <f>IFERROR(weekly_deaths_location_cause_and_excess_deaths_other_institution[[#This Row],[Respiratory deaths]]-weekly_deaths_location_cause_and_excess_deaths_other_institution[[#This Row],[Respiratory five year average]],"")</f>
        <v>-1</v>
      </c>
      <c r="S506" s="31">
        <v>0</v>
      </c>
      <c r="T506" s="31">
        <v>1</v>
      </c>
      <c r="U506" s="81">
        <v>1</v>
      </c>
      <c r="V506" s="31">
        <f>IFERROR(weekly_deaths_location_cause_and_excess_deaths_other_institution[[#This Row],[Other causes]]-weekly_deaths_location_cause_and_excess_deaths_other_institution[[#This Row],[Other causes five year average]],"")</f>
        <v>0</v>
      </c>
    </row>
    <row r="507" spans="1:22" x14ac:dyDescent="0.3">
      <c r="A507" s="16" t="s">
        <v>66</v>
      </c>
      <c r="B507" s="21">
        <v>21</v>
      </c>
      <c r="C507" s="22">
        <v>44704</v>
      </c>
      <c r="D507" s="86">
        <v>2</v>
      </c>
      <c r="E507" s="81">
        <v>5</v>
      </c>
      <c r="F507" s="81">
        <f>IFERROR(weekly_deaths_location_cause_and_excess_deaths_other_institution[[#This Row],[All causes]]-weekly_deaths_location_cause_and_excess_deaths_other_institution[[#This Row],[All causes five year average]],"")</f>
        <v>-3</v>
      </c>
      <c r="G507" s="81">
        <v>0</v>
      </c>
      <c r="H507" s="81">
        <v>3</v>
      </c>
      <c r="I507" s="81">
        <f>IFERROR(weekly_deaths_location_cause_and_excess_deaths_other_institution[[#This Row],[Cancer deaths]]-weekly_deaths_location_cause_and_excess_deaths_other_institution[[#This Row],[Cancer five year average]],"")</f>
        <v>-3</v>
      </c>
      <c r="J507" s="81">
        <v>1</v>
      </c>
      <c r="K507" s="81">
        <v>1</v>
      </c>
      <c r="L507" s="81">
        <f>IFERROR(weekly_deaths_location_cause_and_excess_deaths_other_institution[[#This Row],[Dementia / Alzhemier''s deaths]]-weekly_deaths_location_cause_and_excess_deaths_other_institution[[#This Row],[Dementia / Alzheimer''s five year average]],"")</f>
        <v>0</v>
      </c>
      <c r="M507" s="31">
        <v>1</v>
      </c>
      <c r="N507" s="31">
        <v>1</v>
      </c>
      <c r="O507" s="31">
        <f>IFERROR(weekly_deaths_location_cause_and_excess_deaths_other_institution[[#This Row],[Circulatory deaths]]-weekly_deaths_location_cause_and_excess_deaths_other_institution[[#This Row],[Circulatory five year average]],"")</f>
        <v>0</v>
      </c>
      <c r="P507" s="31">
        <v>0</v>
      </c>
      <c r="Q507" s="31">
        <v>1</v>
      </c>
      <c r="R507" s="31">
        <f>IFERROR(weekly_deaths_location_cause_and_excess_deaths_other_institution[[#This Row],[Respiratory deaths]]-weekly_deaths_location_cause_and_excess_deaths_other_institution[[#This Row],[Respiratory five year average]],"")</f>
        <v>-1</v>
      </c>
      <c r="S507" s="31">
        <v>0</v>
      </c>
      <c r="T507" s="31">
        <v>0</v>
      </c>
      <c r="U507" s="81">
        <v>2</v>
      </c>
      <c r="V507" s="31">
        <f>IFERROR(weekly_deaths_location_cause_and_excess_deaths_other_institution[[#This Row],[Other causes]]-weekly_deaths_location_cause_and_excess_deaths_other_institution[[#This Row],[Other causes five year average]],"")</f>
        <v>-2</v>
      </c>
    </row>
    <row r="508" spans="1:22" x14ac:dyDescent="0.3">
      <c r="A508" s="16" t="s">
        <v>66</v>
      </c>
      <c r="B508" s="21">
        <v>22</v>
      </c>
      <c r="C508" s="22">
        <v>44711</v>
      </c>
      <c r="D508" s="86">
        <v>5</v>
      </c>
      <c r="E508" s="81">
        <v>6</v>
      </c>
      <c r="F508" s="81">
        <f>IFERROR(weekly_deaths_location_cause_and_excess_deaths_other_institution[[#This Row],[All causes]]-weekly_deaths_location_cause_and_excess_deaths_other_institution[[#This Row],[All causes five year average]],"")</f>
        <v>-1</v>
      </c>
      <c r="G508" s="81">
        <v>2</v>
      </c>
      <c r="H508" s="81">
        <v>2</v>
      </c>
      <c r="I508" s="81">
        <f>IFERROR(weekly_deaths_location_cause_and_excess_deaths_other_institution[[#This Row],[Cancer deaths]]-weekly_deaths_location_cause_and_excess_deaths_other_institution[[#This Row],[Cancer five year average]],"")</f>
        <v>0</v>
      </c>
      <c r="J508" s="81">
        <v>0</v>
      </c>
      <c r="K508" s="81">
        <v>1</v>
      </c>
      <c r="L508" s="81">
        <f>IFERROR(weekly_deaths_location_cause_and_excess_deaths_other_institution[[#This Row],[Dementia / Alzhemier''s deaths]]-weekly_deaths_location_cause_and_excess_deaths_other_institution[[#This Row],[Dementia / Alzheimer''s five year average]],"")</f>
        <v>-1</v>
      </c>
      <c r="M508" s="31">
        <v>2</v>
      </c>
      <c r="N508" s="31">
        <v>2</v>
      </c>
      <c r="O508" s="31">
        <f>IFERROR(weekly_deaths_location_cause_and_excess_deaths_other_institution[[#This Row],[Circulatory deaths]]-weekly_deaths_location_cause_and_excess_deaths_other_institution[[#This Row],[Circulatory five year average]],"")</f>
        <v>0</v>
      </c>
      <c r="P508" s="31">
        <v>0</v>
      </c>
      <c r="Q508" s="31">
        <v>1</v>
      </c>
      <c r="R508" s="31">
        <f>IFERROR(weekly_deaths_location_cause_and_excess_deaths_other_institution[[#This Row],[Respiratory deaths]]-weekly_deaths_location_cause_and_excess_deaths_other_institution[[#This Row],[Respiratory five year average]],"")</f>
        <v>-1</v>
      </c>
      <c r="S508" s="31">
        <v>0</v>
      </c>
      <c r="T508" s="31">
        <v>1</v>
      </c>
      <c r="U508" s="81">
        <v>3</v>
      </c>
      <c r="V508" s="31">
        <f>IFERROR(weekly_deaths_location_cause_and_excess_deaths_other_institution[[#This Row],[Other causes]]-weekly_deaths_location_cause_and_excess_deaths_other_institution[[#This Row],[Other causes five year average]],"")</f>
        <v>-2</v>
      </c>
    </row>
    <row r="509" spans="1:22" x14ac:dyDescent="0.3">
      <c r="A509" s="16" t="s">
        <v>66</v>
      </c>
      <c r="B509" s="21">
        <v>23</v>
      </c>
      <c r="C509" s="22">
        <v>44718</v>
      </c>
      <c r="D509" s="86">
        <v>3</v>
      </c>
      <c r="E509" s="81">
        <v>5</v>
      </c>
      <c r="F509" s="81">
        <f>IFERROR(weekly_deaths_location_cause_and_excess_deaths_other_institution[[#This Row],[All causes]]-weekly_deaths_location_cause_and_excess_deaths_other_institution[[#This Row],[All causes five year average]],"")</f>
        <v>-2</v>
      </c>
      <c r="G509" s="81">
        <v>1</v>
      </c>
      <c r="H509" s="81">
        <v>2</v>
      </c>
      <c r="I509" s="81">
        <f>IFERROR(weekly_deaths_location_cause_and_excess_deaths_other_institution[[#This Row],[Cancer deaths]]-weekly_deaths_location_cause_and_excess_deaths_other_institution[[#This Row],[Cancer five year average]],"")</f>
        <v>-1</v>
      </c>
      <c r="J509" s="81">
        <v>0</v>
      </c>
      <c r="K509" s="81">
        <v>3</v>
      </c>
      <c r="L509" s="81">
        <f>IFERROR(weekly_deaths_location_cause_and_excess_deaths_other_institution[[#This Row],[Dementia / Alzhemier''s deaths]]-weekly_deaths_location_cause_and_excess_deaths_other_institution[[#This Row],[Dementia / Alzheimer''s five year average]],"")</f>
        <v>-3</v>
      </c>
      <c r="M509" s="31">
        <v>0</v>
      </c>
      <c r="N509" s="31">
        <v>1</v>
      </c>
      <c r="O509" s="31">
        <f>IFERROR(weekly_deaths_location_cause_and_excess_deaths_other_institution[[#This Row],[Circulatory deaths]]-weekly_deaths_location_cause_and_excess_deaths_other_institution[[#This Row],[Circulatory five year average]],"")</f>
        <v>-1</v>
      </c>
      <c r="P509" s="31">
        <v>1</v>
      </c>
      <c r="Q509" s="31">
        <v>1</v>
      </c>
      <c r="R509" s="31">
        <f>IFERROR(weekly_deaths_location_cause_and_excess_deaths_other_institution[[#This Row],[Respiratory deaths]]-weekly_deaths_location_cause_and_excess_deaths_other_institution[[#This Row],[Respiratory five year average]],"")</f>
        <v>0</v>
      </c>
      <c r="S509" s="31">
        <v>0</v>
      </c>
      <c r="T509" s="31">
        <v>1</v>
      </c>
      <c r="U509" s="81">
        <v>2</v>
      </c>
      <c r="V509" s="31">
        <f>IFERROR(weekly_deaths_location_cause_and_excess_deaths_other_institution[[#This Row],[Other causes]]-weekly_deaths_location_cause_and_excess_deaths_other_institution[[#This Row],[Other causes five year average]],"")</f>
        <v>-1</v>
      </c>
    </row>
    <row r="510" spans="1:22" x14ac:dyDescent="0.3">
      <c r="A510" s="16" t="s">
        <v>66</v>
      </c>
      <c r="B510" s="21">
        <v>24</v>
      </c>
      <c r="C510" s="22">
        <v>44725</v>
      </c>
      <c r="D510" s="86">
        <v>5</v>
      </c>
      <c r="E510" s="81">
        <v>4</v>
      </c>
      <c r="F510" s="81">
        <f>IFERROR(weekly_deaths_location_cause_and_excess_deaths_other_institution[[#This Row],[All causes]]-weekly_deaths_location_cause_and_excess_deaths_other_institution[[#This Row],[All causes five year average]],"")</f>
        <v>1</v>
      </c>
      <c r="G510" s="81">
        <v>2</v>
      </c>
      <c r="H510" s="81">
        <v>2</v>
      </c>
      <c r="I510" s="81">
        <f>IFERROR(weekly_deaths_location_cause_and_excess_deaths_other_institution[[#This Row],[Cancer deaths]]-weekly_deaths_location_cause_and_excess_deaths_other_institution[[#This Row],[Cancer five year average]],"")</f>
        <v>0</v>
      </c>
      <c r="J510" s="81">
        <v>0</v>
      </c>
      <c r="K510" s="81">
        <v>1</v>
      </c>
      <c r="L510" s="81">
        <f>IFERROR(weekly_deaths_location_cause_and_excess_deaths_other_institution[[#This Row],[Dementia / Alzhemier''s deaths]]-weekly_deaths_location_cause_and_excess_deaths_other_institution[[#This Row],[Dementia / Alzheimer''s five year average]],"")</f>
        <v>-1</v>
      </c>
      <c r="M510" s="31">
        <v>1</v>
      </c>
      <c r="N510" s="31">
        <v>1</v>
      </c>
      <c r="O510" s="31">
        <f>IFERROR(weekly_deaths_location_cause_and_excess_deaths_other_institution[[#This Row],[Circulatory deaths]]-weekly_deaths_location_cause_and_excess_deaths_other_institution[[#This Row],[Circulatory five year average]],"")</f>
        <v>0</v>
      </c>
      <c r="P510" s="31">
        <v>0</v>
      </c>
      <c r="Q510" s="31">
        <v>2</v>
      </c>
      <c r="R510" s="31">
        <f>IFERROR(weekly_deaths_location_cause_and_excess_deaths_other_institution[[#This Row],[Respiratory deaths]]-weekly_deaths_location_cause_and_excess_deaths_other_institution[[#This Row],[Respiratory five year average]],"")</f>
        <v>-2</v>
      </c>
      <c r="S510" s="31">
        <v>0</v>
      </c>
      <c r="T510" s="31">
        <v>2</v>
      </c>
      <c r="U510" s="81">
        <v>1</v>
      </c>
      <c r="V510" s="31">
        <f>IFERROR(weekly_deaths_location_cause_and_excess_deaths_other_institution[[#This Row],[Other causes]]-weekly_deaths_location_cause_and_excess_deaths_other_institution[[#This Row],[Other causes five year average]],"")</f>
        <v>1</v>
      </c>
    </row>
    <row r="511" spans="1:22" x14ac:dyDescent="0.3">
      <c r="A511" s="16" t="s">
        <v>66</v>
      </c>
      <c r="B511" s="21">
        <v>25</v>
      </c>
      <c r="C511" s="22">
        <v>44732</v>
      </c>
      <c r="D511" s="86" t="s">
        <v>210</v>
      </c>
      <c r="E511" s="81">
        <v>5</v>
      </c>
      <c r="F511" s="81" t="str">
        <f>IFERROR(weekly_deaths_location_cause_and_excess_deaths_other_institution[[#This Row],[All causes]]-weekly_deaths_location_cause_and_excess_deaths_other_institution[[#This Row],[All causes five year average]],"")</f>
        <v/>
      </c>
      <c r="G511" s="81" t="s">
        <v>210</v>
      </c>
      <c r="H511" s="81">
        <v>2</v>
      </c>
      <c r="I511" s="81" t="str">
        <f>IFERROR(weekly_deaths_location_cause_and_excess_deaths_other_institution[[#This Row],[Cancer deaths]]-weekly_deaths_location_cause_and_excess_deaths_other_institution[[#This Row],[Cancer five year average]],"")</f>
        <v/>
      </c>
      <c r="J511" s="81" t="s">
        <v>210</v>
      </c>
      <c r="K511" s="81">
        <v>2</v>
      </c>
      <c r="L511" s="81" t="str">
        <f>IFERROR(weekly_deaths_location_cause_and_excess_deaths_other_institution[[#This Row],[Dementia / Alzhemier''s deaths]]-weekly_deaths_location_cause_and_excess_deaths_other_institution[[#This Row],[Dementia / Alzheimer''s five year average]],"")</f>
        <v/>
      </c>
      <c r="M511" s="31" t="s">
        <v>210</v>
      </c>
      <c r="N511" s="31">
        <v>2</v>
      </c>
      <c r="O511" s="31" t="str">
        <f>IFERROR(weekly_deaths_location_cause_and_excess_deaths_other_institution[[#This Row],[Circulatory deaths]]-weekly_deaths_location_cause_and_excess_deaths_other_institution[[#This Row],[Circulatory five year average]],"")</f>
        <v/>
      </c>
      <c r="P511" s="31" t="s">
        <v>210</v>
      </c>
      <c r="Q511" s="31">
        <v>1</v>
      </c>
      <c r="R511" s="31" t="str">
        <f>IFERROR(weekly_deaths_location_cause_and_excess_deaths_other_institution[[#This Row],[Respiratory deaths]]-weekly_deaths_location_cause_and_excess_deaths_other_institution[[#This Row],[Respiratory five year average]],"")</f>
        <v/>
      </c>
      <c r="S511" s="31" t="s">
        <v>210</v>
      </c>
      <c r="T511" s="31" t="s">
        <v>210</v>
      </c>
      <c r="U511" s="81">
        <v>2</v>
      </c>
      <c r="V511" s="31" t="str">
        <f>IFERROR(weekly_deaths_location_cause_and_excess_deaths_other_institution[[#This Row],[Other causes]]-weekly_deaths_location_cause_and_excess_deaths_other_institution[[#This Row],[Other causes five year average]],"")</f>
        <v/>
      </c>
    </row>
    <row r="512" spans="1:22" x14ac:dyDescent="0.3">
      <c r="A512" s="16" t="s">
        <v>66</v>
      </c>
      <c r="B512" s="21">
        <v>26</v>
      </c>
      <c r="C512" s="22">
        <v>44739</v>
      </c>
      <c r="D512" s="86" t="s">
        <v>210</v>
      </c>
      <c r="E512" s="81">
        <v>5</v>
      </c>
      <c r="F512" s="81" t="str">
        <f>IFERROR(weekly_deaths_location_cause_and_excess_deaths_other_institution[[#This Row],[All causes]]-weekly_deaths_location_cause_and_excess_deaths_other_institution[[#This Row],[All causes five year average]],"")</f>
        <v/>
      </c>
      <c r="G512" s="81" t="s">
        <v>210</v>
      </c>
      <c r="H512" s="81">
        <v>2</v>
      </c>
      <c r="I512" s="81" t="str">
        <f>IFERROR(weekly_deaths_location_cause_and_excess_deaths_other_institution[[#This Row],[Cancer deaths]]-weekly_deaths_location_cause_and_excess_deaths_other_institution[[#This Row],[Cancer five year average]],"")</f>
        <v/>
      </c>
      <c r="J512" s="81" t="s">
        <v>210</v>
      </c>
      <c r="K512" s="81">
        <v>1</v>
      </c>
      <c r="L512" s="81" t="str">
        <f>IFERROR(weekly_deaths_location_cause_and_excess_deaths_other_institution[[#This Row],[Dementia / Alzhemier''s deaths]]-weekly_deaths_location_cause_and_excess_deaths_other_institution[[#This Row],[Dementia / Alzheimer''s five year average]],"")</f>
        <v/>
      </c>
      <c r="M512" s="31" t="s">
        <v>210</v>
      </c>
      <c r="N512" s="31">
        <v>1</v>
      </c>
      <c r="O512" s="31" t="str">
        <f>IFERROR(weekly_deaths_location_cause_and_excess_deaths_other_institution[[#This Row],[Circulatory deaths]]-weekly_deaths_location_cause_and_excess_deaths_other_institution[[#This Row],[Circulatory five year average]],"")</f>
        <v/>
      </c>
      <c r="P512" s="31" t="s">
        <v>210</v>
      </c>
      <c r="Q512" s="31">
        <v>1</v>
      </c>
      <c r="R512" s="31" t="str">
        <f>IFERROR(weekly_deaths_location_cause_and_excess_deaths_other_institution[[#This Row],[Respiratory deaths]]-weekly_deaths_location_cause_and_excess_deaths_other_institution[[#This Row],[Respiratory five year average]],"")</f>
        <v/>
      </c>
      <c r="S512" s="31" t="s">
        <v>210</v>
      </c>
      <c r="T512" s="31" t="s">
        <v>210</v>
      </c>
      <c r="U512" s="81">
        <v>2</v>
      </c>
      <c r="V512" s="31" t="str">
        <f>IFERROR(weekly_deaths_location_cause_and_excess_deaths_other_institution[[#This Row],[Other causes]]-weekly_deaths_location_cause_and_excess_deaths_other_institution[[#This Row],[Other causes five year average]],"")</f>
        <v/>
      </c>
    </row>
    <row r="513" spans="1:22" x14ac:dyDescent="0.3">
      <c r="A513" s="16" t="s">
        <v>66</v>
      </c>
      <c r="B513" s="21">
        <v>27</v>
      </c>
      <c r="C513" s="22">
        <v>44746</v>
      </c>
      <c r="D513" s="86" t="s">
        <v>210</v>
      </c>
      <c r="E513" s="81">
        <v>5</v>
      </c>
      <c r="F513" s="81" t="str">
        <f>IFERROR(weekly_deaths_location_cause_and_excess_deaths_other_institution[[#This Row],[All causes]]-weekly_deaths_location_cause_and_excess_deaths_other_institution[[#This Row],[All causes five year average]],"")</f>
        <v/>
      </c>
      <c r="G513" s="81" t="s">
        <v>210</v>
      </c>
      <c r="H513" s="81">
        <v>3</v>
      </c>
      <c r="I513" s="81" t="str">
        <f>IFERROR(weekly_deaths_location_cause_and_excess_deaths_other_institution[[#This Row],[Cancer deaths]]-weekly_deaths_location_cause_and_excess_deaths_other_institution[[#This Row],[Cancer five year average]],"")</f>
        <v/>
      </c>
      <c r="J513" s="81" t="s">
        <v>210</v>
      </c>
      <c r="K513" s="81">
        <v>1</v>
      </c>
      <c r="L513" s="81" t="str">
        <f>IFERROR(weekly_deaths_location_cause_and_excess_deaths_other_institution[[#This Row],[Dementia / Alzhemier''s deaths]]-weekly_deaths_location_cause_and_excess_deaths_other_institution[[#This Row],[Dementia / Alzheimer''s five year average]],"")</f>
        <v/>
      </c>
      <c r="M513" s="31" t="s">
        <v>210</v>
      </c>
      <c r="N513" s="31">
        <v>1</v>
      </c>
      <c r="O513" s="31" t="str">
        <f>IFERROR(weekly_deaths_location_cause_and_excess_deaths_other_institution[[#This Row],[Circulatory deaths]]-weekly_deaths_location_cause_and_excess_deaths_other_institution[[#This Row],[Circulatory five year average]],"")</f>
        <v/>
      </c>
      <c r="P513" s="31" t="s">
        <v>210</v>
      </c>
      <c r="Q513" s="31">
        <v>0</v>
      </c>
      <c r="R513" s="31" t="str">
        <f>IFERROR(weekly_deaths_location_cause_and_excess_deaths_other_institution[[#This Row],[Respiratory deaths]]-weekly_deaths_location_cause_and_excess_deaths_other_institution[[#This Row],[Respiratory five year average]],"")</f>
        <v/>
      </c>
      <c r="S513" s="31" t="s">
        <v>210</v>
      </c>
      <c r="T513" s="31" t="s">
        <v>210</v>
      </c>
      <c r="U513" s="81">
        <v>2</v>
      </c>
      <c r="V513" s="31" t="str">
        <f>IFERROR(weekly_deaths_location_cause_and_excess_deaths_other_institution[[#This Row],[Other causes]]-weekly_deaths_location_cause_and_excess_deaths_other_institution[[#This Row],[Other causes five year average]],"")</f>
        <v/>
      </c>
    </row>
    <row r="514" spans="1:22" x14ac:dyDescent="0.3">
      <c r="A514" s="16" t="s">
        <v>66</v>
      </c>
      <c r="B514" s="21">
        <v>28</v>
      </c>
      <c r="C514" s="22">
        <v>44753</v>
      </c>
      <c r="D514" s="86" t="s">
        <v>210</v>
      </c>
      <c r="E514" s="81">
        <v>4</v>
      </c>
      <c r="F514" s="81" t="str">
        <f>IFERROR(weekly_deaths_location_cause_and_excess_deaths_other_institution[[#This Row],[All causes]]-weekly_deaths_location_cause_and_excess_deaths_other_institution[[#This Row],[All causes five year average]],"")</f>
        <v/>
      </c>
      <c r="G514" s="81" t="s">
        <v>210</v>
      </c>
      <c r="H514" s="81">
        <v>2</v>
      </c>
      <c r="I514" s="81" t="str">
        <f>IFERROR(weekly_deaths_location_cause_and_excess_deaths_other_institution[[#This Row],[Cancer deaths]]-weekly_deaths_location_cause_and_excess_deaths_other_institution[[#This Row],[Cancer five year average]],"")</f>
        <v/>
      </c>
      <c r="J514" s="81" t="s">
        <v>210</v>
      </c>
      <c r="K514" s="81">
        <v>2</v>
      </c>
      <c r="L514" s="81" t="str">
        <f>IFERROR(weekly_deaths_location_cause_and_excess_deaths_other_institution[[#This Row],[Dementia / Alzhemier''s deaths]]-weekly_deaths_location_cause_and_excess_deaths_other_institution[[#This Row],[Dementia / Alzheimer''s five year average]],"")</f>
        <v/>
      </c>
      <c r="M514" s="31" t="s">
        <v>210</v>
      </c>
      <c r="N514" s="31">
        <v>1</v>
      </c>
      <c r="O514" s="31" t="str">
        <f>IFERROR(weekly_deaths_location_cause_and_excess_deaths_other_institution[[#This Row],[Circulatory deaths]]-weekly_deaths_location_cause_and_excess_deaths_other_institution[[#This Row],[Circulatory five year average]],"")</f>
        <v/>
      </c>
      <c r="P514" s="31" t="s">
        <v>210</v>
      </c>
      <c r="Q514" s="31">
        <v>1</v>
      </c>
      <c r="R514" s="31" t="str">
        <f>IFERROR(weekly_deaths_location_cause_and_excess_deaths_other_institution[[#This Row],[Respiratory deaths]]-weekly_deaths_location_cause_and_excess_deaths_other_institution[[#This Row],[Respiratory five year average]],"")</f>
        <v/>
      </c>
      <c r="S514" s="31" t="s">
        <v>210</v>
      </c>
      <c r="T514" s="31" t="s">
        <v>210</v>
      </c>
      <c r="U514" s="81">
        <v>2</v>
      </c>
      <c r="V514" s="31" t="str">
        <f>IFERROR(weekly_deaths_location_cause_and_excess_deaths_other_institution[[#This Row],[Other causes]]-weekly_deaths_location_cause_and_excess_deaths_other_institution[[#This Row],[Other causes five year average]],"")</f>
        <v/>
      </c>
    </row>
    <row r="515" spans="1:22" x14ac:dyDescent="0.3">
      <c r="A515" s="16" t="s">
        <v>66</v>
      </c>
      <c r="B515" s="21">
        <v>29</v>
      </c>
      <c r="C515" s="22">
        <v>44760</v>
      </c>
      <c r="D515" s="86" t="s">
        <v>210</v>
      </c>
      <c r="E515" s="81">
        <v>4</v>
      </c>
      <c r="F515" s="81" t="str">
        <f>IFERROR(weekly_deaths_location_cause_and_excess_deaths_other_institution[[#This Row],[All causes]]-weekly_deaths_location_cause_and_excess_deaths_other_institution[[#This Row],[All causes five year average]],"")</f>
        <v/>
      </c>
      <c r="G515" s="81" t="s">
        <v>210</v>
      </c>
      <c r="H515" s="81">
        <v>2</v>
      </c>
      <c r="I515" s="81" t="str">
        <f>IFERROR(weekly_deaths_location_cause_and_excess_deaths_other_institution[[#This Row],[Cancer deaths]]-weekly_deaths_location_cause_and_excess_deaths_other_institution[[#This Row],[Cancer five year average]],"")</f>
        <v/>
      </c>
      <c r="J515" s="81" t="s">
        <v>210</v>
      </c>
      <c r="K515" s="81">
        <v>2</v>
      </c>
      <c r="L515" s="81" t="str">
        <f>IFERROR(weekly_deaths_location_cause_and_excess_deaths_other_institution[[#This Row],[Dementia / Alzhemier''s deaths]]-weekly_deaths_location_cause_and_excess_deaths_other_institution[[#This Row],[Dementia / Alzheimer''s five year average]],"")</f>
        <v/>
      </c>
      <c r="M515" s="31" t="s">
        <v>210</v>
      </c>
      <c r="N515" s="31">
        <v>2</v>
      </c>
      <c r="O515" s="31" t="str">
        <f>IFERROR(weekly_deaths_location_cause_and_excess_deaths_other_institution[[#This Row],[Circulatory deaths]]-weekly_deaths_location_cause_and_excess_deaths_other_institution[[#This Row],[Circulatory five year average]],"")</f>
        <v/>
      </c>
      <c r="P515" s="31" t="s">
        <v>210</v>
      </c>
      <c r="Q515" s="31">
        <v>0</v>
      </c>
      <c r="R515" s="31" t="str">
        <f>IFERROR(weekly_deaths_location_cause_and_excess_deaths_other_institution[[#This Row],[Respiratory deaths]]-weekly_deaths_location_cause_and_excess_deaths_other_institution[[#This Row],[Respiratory five year average]],"")</f>
        <v/>
      </c>
      <c r="S515" s="31" t="s">
        <v>210</v>
      </c>
      <c r="T515" s="31" t="s">
        <v>210</v>
      </c>
      <c r="U515" s="81">
        <v>2</v>
      </c>
      <c r="V515" s="31" t="str">
        <f>IFERROR(weekly_deaths_location_cause_and_excess_deaths_other_institution[[#This Row],[Other causes]]-weekly_deaths_location_cause_and_excess_deaths_other_institution[[#This Row],[Other causes five year average]],"")</f>
        <v/>
      </c>
    </row>
    <row r="516" spans="1:22" x14ac:dyDescent="0.3">
      <c r="A516" s="16" t="s">
        <v>66</v>
      </c>
      <c r="B516" s="21">
        <v>30</v>
      </c>
      <c r="C516" s="22">
        <v>44767</v>
      </c>
      <c r="D516" s="86" t="s">
        <v>210</v>
      </c>
      <c r="E516" s="81">
        <v>4</v>
      </c>
      <c r="F516" s="81" t="str">
        <f>IFERROR(weekly_deaths_location_cause_and_excess_deaths_other_institution[[#This Row],[All causes]]-weekly_deaths_location_cause_and_excess_deaths_other_institution[[#This Row],[All causes five year average]],"")</f>
        <v/>
      </c>
      <c r="G516" s="81" t="s">
        <v>210</v>
      </c>
      <c r="H516" s="81">
        <v>2</v>
      </c>
      <c r="I516" s="81" t="str">
        <f>IFERROR(weekly_deaths_location_cause_and_excess_deaths_other_institution[[#This Row],[Cancer deaths]]-weekly_deaths_location_cause_and_excess_deaths_other_institution[[#This Row],[Cancer five year average]],"")</f>
        <v/>
      </c>
      <c r="J516" s="81" t="s">
        <v>210</v>
      </c>
      <c r="K516" s="81">
        <v>1</v>
      </c>
      <c r="L516" s="81" t="str">
        <f>IFERROR(weekly_deaths_location_cause_and_excess_deaths_other_institution[[#This Row],[Dementia / Alzhemier''s deaths]]-weekly_deaths_location_cause_and_excess_deaths_other_institution[[#This Row],[Dementia / Alzheimer''s five year average]],"")</f>
        <v/>
      </c>
      <c r="M516" s="31" t="s">
        <v>210</v>
      </c>
      <c r="N516" s="31">
        <v>3</v>
      </c>
      <c r="O516" s="31" t="str">
        <f>IFERROR(weekly_deaths_location_cause_and_excess_deaths_other_institution[[#This Row],[Circulatory deaths]]-weekly_deaths_location_cause_and_excess_deaths_other_institution[[#This Row],[Circulatory five year average]],"")</f>
        <v/>
      </c>
      <c r="P516" s="31" t="s">
        <v>210</v>
      </c>
      <c r="Q516" s="31">
        <v>1</v>
      </c>
      <c r="R516" s="31" t="str">
        <f>IFERROR(weekly_deaths_location_cause_and_excess_deaths_other_institution[[#This Row],[Respiratory deaths]]-weekly_deaths_location_cause_and_excess_deaths_other_institution[[#This Row],[Respiratory five year average]],"")</f>
        <v/>
      </c>
      <c r="S516" s="31" t="s">
        <v>210</v>
      </c>
      <c r="T516" s="31" t="s">
        <v>210</v>
      </c>
      <c r="U516" s="81">
        <v>1</v>
      </c>
      <c r="V516" s="31" t="str">
        <f>IFERROR(weekly_deaths_location_cause_and_excess_deaths_other_institution[[#This Row],[Other causes]]-weekly_deaths_location_cause_and_excess_deaths_other_institution[[#This Row],[Other causes five year average]],"")</f>
        <v/>
      </c>
    </row>
    <row r="517" spans="1:22" x14ac:dyDescent="0.3">
      <c r="A517" s="16" t="s">
        <v>66</v>
      </c>
      <c r="B517" s="21">
        <v>31</v>
      </c>
      <c r="C517" s="22">
        <v>44774</v>
      </c>
      <c r="D517" s="86" t="s">
        <v>210</v>
      </c>
      <c r="E517" s="81">
        <v>6</v>
      </c>
      <c r="F517" s="81" t="str">
        <f>IFERROR(weekly_deaths_location_cause_and_excess_deaths_other_institution[[#This Row],[All causes]]-weekly_deaths_location_cause_and_excess_deaths_other_institution[[#This Row],[All causes five year average]],"")</f>
        <v/>
      </c>
      <c r="G517" s="81" t="s">
        <v>210</v>
      </c>
      <c r="H517" s="81">
        <v>3</v>
      </c>
      <c r="I517" s="81" t="str">
        <f>IFERROR(weekly_deaths_location_cause_and_excess_deaths_other_institution[[#This Row],[Cancer deaths]]-weekly_deaths_location_cause_and_excess_deaths_other_institution[[#This Row],[Cancer five year average]],"")</f>
        <v/>
      </c>
      <c r="J517" s="81" t="s">
        <v>210</v>
      </c>
      <c r="K517" s="81">
        <v>1</v>
      </c>
      <c r="L517" s="81" t="str">
        <f>IFERROR(weekly_deaths_location_cause_and_excess_deaths_other_institution[[#This Row],[Dementia / Alzhemier''s deaths]]-weekly_deaths_location_cause_and_excess_deaths_other_institution[[#This Row],[Dementia / Alzheimer''s five year average]],"")</f>
        <v/>
      </c>
      <c r="M517" s="31" t="s">
        <v>210</v>
      </c>
      <c r="N517" s="31">
        <v>1</v>
      </c>
      <c r="O517" s="31" t="str">
        <f>IFERROR(weekly_deaths_location_cause_and_excess_deaths_other_institution[[#This Row],[Circulatory deaths]]-weekly_deaths_location_cause_and_excess_deaths_other_institution[[#This Row],[Circulatory five year average]],"")</f>
        <v/>
      </c>
      <c r="P517" s="31" t="s">
        <v>210</v>
      </c>
      <c r="Q517" s="31">
        <v>2</v>
      </c>
      <c r="R517" s="31" t="str">
        <f>IFERROR(weekly_deaths_location_cause_and_excess_deaths_other_institution[[#This Row],[Respiratory deaths]]-weekly_deaths_location_cause_and_excess_deaths_other_institution[[#This Row],[Respiratory five year average]],"")</f>
        <v/>
      </c>
      <c r="S517" s="31" t="s">
        <v>210</v>
      </c>
      <c r="T517" s="31" t="s">
        <v>210</v>
      </c>
      <c r="U517" s="81">
        <v>2</v>
      </c>
      <c r="V517" s="31" t="str">
        <f>IFERROR(weekly_deaths_location_cause_and_excess_deaths_other_institution[[#This Row],[Other causes]]-weekly_deaths_location_cause_and_excess_deaths_other_institution[[#This Row],[Other causes five year average]],"")</f>
        <v/>
      </c>
    </row>
    <row r="518" spans="1:22" x14ac:dyDescent="0.3">
      <c r="A518" s="16" t="s">
        <v>66</v>
      </c>
      <c r="B518" s="21">
        <v>32</v>
      </c>
      <c r="C518" s="22">
        <v>44781</v>
      </c>
      <c r="D518" s="86" t="s">
        <v>210</v>
      </c>
      <c r="E518" s="81">
        <v>5</v>
      </c>
      <c r="F518" s="81" t="str">
        <f>IFERROR(weekly_deaths_location_cause_and_excess_deaths_other_institution[[#This Row],[All causes]]-weekly_deaths_location_cause_and_excess_deaths_other_institution[[#This Row],[All causes five year average]],"")</f>
        <v/>
      </c>
      <c r="G518" s="81" t="s">
        <v>210</v>
      </c>
      <c r="H518" s="81">
        <v>3</v>
      </c>
      <c r="I518" s="81" t="str">
        <f>IFERROR(weekly_deaths_location_cause_and_excess_deaths_other_institution[[#This Row],[Cancer deaths]]-weekly_deaths_location_cause_and_excess_deaths_other_institution[[#This Row],[Cancer five year average]],"")</f>
        <v/>
      </c>
      <c r="J518" s="81" t="s">
        <v>210</v>
      </c>
      <c r="K518" s="81">
        <v>1</v>
      </c>
      <c r="L518" s="81" t="str">
        <f>IFERROR(weekly_deaths_location_cause_and_excess_deaths_other_institution[[#This Row],[Dementia / Alzhemier''s deaths]]-weekly_deaths_location_cause_and_excess_deaths_other_institution[[#This Row],[Dementia / Alzheimer''s five year average]],"")</f>
        <v/>
      </c>
      <c r="M518" s="31" t="s">
        <v>210</v>
      </c>
      <c r="N518" s="31">
        <v>2</v>
      </c>
      <c r="O518" s="31" t="str">
        <f>IFERROR(weekly_deaths_location_cause_and_excess_deaths_other_institution[[#This Row],[Circulatory deaths]]-weekly_deaths_location_cause_and_excess_deaths_other_institution[[#This Row],[Circulatory five year average]],"")</f>
        <v/>
      </c>
      <c r="P518" s="31" t="s">
        <v>210</v>
      </c>
      <c r="Q518" s="31">
        <v>0</v>
      </c>
      <c r="R518" s="31" t="str">
        <f>IFERROR(weekly_deaths_location_cause_and_excess_deaths_other_institution[[#This Row],[Respiratory deaths]]-weekly_deaths_location_cause_and_excess_deaths_other_institution[[#This Row],[Respiratory five year average]],"")</f>
        <v/>
      </c>
      <c r="S518" s="31" t="s">
        <v>210</v>
      </c>
      <c r="T518" s="31" t="s">
        <v>210</v>
      </c>
      <c r="U518" s="81">
        <v>2</v>
      </c>
      <c r="V518" s="31" t="str">
        <f>IFERROR(weekly_deaths_location_cause_and_excess_deaths_other_institution[[#This Row],[Other causes]]-weekly_deaths_location_cause_and_excess_deaths_other_institution[[#This Row],[Other causes five year average]],"")</f>
        <v/>
      </c>
    </row>
    <row r="519" spans="1:22" x14ac:dyDescent="0.3">
      <c r="A519" s="16" t="s">
        <v>66</v>
      </c>
      <c r="B519" s="21">
        <v>33</v>
      </c>
      <c r="C519" s="22">
        <v>44788</v>
      </c>
      <c r="D519" s="86" t="s">
        <v>210</v>
      </c>
      <c r="E519" s="81">
        <v>7</v>
      </c>
      <c r="F519" s="81" t="str">
        <f>IFERROR(weekly_deaths_location_cause_and_excess_deaths_other_institution[[#This Row],[All causes]]-weekly_deaths_location_cause_and_excess_deaths_other_institution[[#This Row],[All causes five year average]],"")</f>
        <v/>
      </c>
      <c r="G519" s="81" t="s">
        <v>210</v>
      </c>
      <c r="H519" s="81">
        <v>4</v>
      </c>
      <c r="I519" s="81" t="str">
        <f>IFERROR(weekly_deaths_location_cause_and_excess_deaths_other_institution[[#This Row],[Cancer deaths]]-weekly_deaths_location_cause_and_excess_deaths_other_institution[[#This Row],[Cancer five year average]],"")</f>
        <v/>
      </c>
      <c r="J519" s="81" t="s">
        <v>210</v>
      </c>
      <c r="K519" s="81">
        <v>2</v>
      </c>
      <c r="L519" s="81" t="str">
        <f>IFERROR(weekly_deaths_location_cause_and_excess_deaths_other_institution[[#This Row],[Dementia / Alzhemier''s deaths]]-weekly_deaths_location_cause_and_excess_deaths_other_institution[[#This Row],[Dementia / Alzheimer''s five year average]],"")</f>
        <v/>
      </c>
      <c r="M519" s="31" t="s">
        <v>210</v>
      </c>
      <c r="N519" s="31">
        <v>2</v>
      </c>
      <c r="O519" s="31" t="str">
        <f>IFERROR(weekly_deaths_location_cause_and_excess_deaths_other_institution[[#This Row],[Circulatory deaths]]-weekly_deaths_location_cause_and_excess_deaths_other_institution[[#This Row],[Circulatory five year average]],"")</f>
        <v/>
      </c>
      <c r="P519" s="31" t="s">
        <v>210</v>
      </c>
      <c r="Q519" s="31">
        <v>1</v>
      </c>
      <c r="R519" s="31" t="str">
        <f>IFERROR(weekly_deaths_location_cause_and_excess_deaths_other_institution[[#This Row],[Respiratory deaths]]-weekly_deaths_location_cause_and_excess_deaths_other_institution[[#This Row],[Respiratory five year average]],"")</f>
        <v/>
      </c>
      <c r="S519" s="31" t="s">
        <v>210</v>
      </c>
      <c r="T519" s="31" t="s">
        <v>210</v>
      </c>
      <c r="U519" s="81">
        <v>1</v>
      </c>
      <c r="V519" s="31" t="str">
        <f>IFERROR(weekly_deaths_location_cause_and_excess_deaths_other_institution[[#This Row],[Other causes]]-weekly_deaths_location_cause_and_excess_deaths_other_institution[[#This Row],[Other causes five year average]],"")</f>
        <v/>
      </c>
    </row>
    <row r="520" spans="1:22" x14ac:dyDescent="0.3">
      <c r="A520" s="16" t="s">
        <v>66</v>
      </c>
      <c r="B520" s="21">
        <v>34</v>
      </c>
      <c r="C520" s="22">
        <v>44795</v>
      </c>
      <c r="D520" s="86" t="s">
        <v>210</v>
      </c>
      <c r="E520" s="81">
        <v>5</v>
      </c>
      <c r="F520" s="81" t="str">
        <f>IFERROR(weekly_deaths_location_cause_and_excess_deaths_other_institution[[#This Row],[All causes]]-weekly_deaths_location_cause_and_excess_deaths_other_institution[[#This Row],[All causes five year average]],"")</f>
        <v/>
      </c>
      <c r="G520" s="81" t="s">
        <v>210</v>
      </c>
      <c r="H520" s="81">
        <v>3</v>
      </c>
      <c r="I520" s="81" t="str">
        <f>IFERROR(weekly_deaths_location_cause_and_excess_deaths_other_institution[[#This Row],[Cancer deaths]]-weekly_deaths_location_cause_and_excess_deaths_other_institution[[#This Row],[Cancer five year average]],"")</f>
        <v/>
      </c>
      <c r="J520" s="81" t="s">
        <v>210</v>
      </c>
      <c r="K520" s="81">
        <v>2</v>
      </c>
      <c r="L520" s="81" t="str">
        <f>IFERROR(weekly_deaths_location_cause_and_excess_deaths_other_institution[[#This Row],[Dementia / Alzhemier''s deaths]]-weekly_deaths_location_cause_and_excess_deaths_other_institution[[#This Row],[Dementia / Alzheimer''s five year average]],"")</f>
        <v/>
      </c>
      <c r="M520" s="31" t="s">
        <v>210</v>
      </c>
      <c r="N520" s="31">
        <v>0</v>
      </c>
      <c r="O520" s="31" t="str">
        <f>IFERROR(weekly_deaths_location_cause_and_excess_deaths_other_institution[[#This Row],[Circulatory deaths]]-weekly_deaths_location_cause_and_excess_deaths_other_institution[[#This Row],[Circulatory five year average]],"")</f>
        <v/>
      </c>
      <c r="P520" s="31" t="s">
        <v>210</v>
      </c>
      <c r="Q520" s="31">
        <v>1</v>
      </c>
      <c r="R520" s="31" t="str">
        <f>IFERROR(weekly_deaths_location_cause_and_excess_deaths_other_institution[[#This Row],[Respiratory deaths]]-weekly_deaths_location_cause_and_excess_deaths_other_institution[[#This Row],[Respiratory five year average]],"")</f>
        <v/>
      </c>
      <c r="S520" s="31" t="s">
        <v>210</v>
      </c>
      <c r="T520" s="31" t="s">
        <v>210</v>
      </c>
      <c r="U520" s="81">
        <v>2</v>
      </c>
      <c r="V520" s="31" t="str">
        <f>IFERROR(weekly_deaths_location_cause_and_excess_deaths_other_institution[[#This Row],[Other causes]]-weekly_deaths_location_cause_and_excess_deaths_other_institution[[#This Row],[Other causes five year average]],"")</f>
        <v/>
      </c>
    </row>
    <row r="521" spans="1:22" x14ac:dyDescent="0.3">
      <c r="A521" s="16" t="s">
        <v>66</v>
      </c>
      <c r="B521" s="21">
        <v>35</v>
      </c>
      <c r="C521" s="22">
        <v>44802</v>
      </c>
      <c r="D521" s="86" t="s">
        <v>210</v>
      </c>
      <c r="E521" s="81">
        <v>6</v>
      </c>
      <c r="F521" s="81" t="str">
        <f>IFERROR(weekly_deaths_location_cause_and_excess_deaths_other_institution[[#This Row],[All causes]]-weekly_deaths_location_cause_and_excess_deaths_other_institution[[#This Row],[All causes five year average]],"")</f>
        <v/>
      </c>
      <c r="G521" s="81" t="s">
        <v>210</v>
      </c>
      <c r="H521" s="81">
        <v>3</v>
      </c>
      <c r="I521" s="81" t="str">
        <f>IFERROR(weekly_deaths_location_cause_and_excess_deaths_other_institution[[#This Row],[Cancer deaths]]-weekly_deaths_location_cause_and_excess_deaths_other_institution[[#This Row],[Cancer five year average]],"")</f>
        <v/>
      </c>
      <c r="J521" s="81" t="s">
        <v>210</v>
      </c>
      <c r="K521" s="81">
        <v>1</v>
      </c>
      <c r="L521" s="81" t="str">
        <f>IFERROR(weekly_deaths_location_cause_and_excess_deaths_other_institution[[#This Row],[Dementia / Alzhemier''s deaths]]-weekly_deaths_location_cause_and_excess_deaths_other_institution[[#This Row],[Dementia / Alzheimer''s five year average]],"")</f>
        <v/>
      </c>
      <c r="M521" s="31" t="s">
        <v>210</v>
      </c>
      <c r="N521" s="31">
        <v>1</v>
      </c>
      <c r="O521" s="31" t="str">
        <f>IFERROR(weekly_deaths_location_cause_and_excess_deaths_other_institution[[#This Row],[Circulatory deaths]]-weekly_deaths_location_cause_and_excess_deaths_other_institution[[#This Row],[Circulatory five year average]],"")</f>
        <v/>
      </c>
      <c r="P521" s="31" t="s">
        <v>210</v>
      </c>
      <c r="Q521" s="31">
        <v>0</v>
      </c>
      <c r="R521" s="31" t="str">
        <f>IFERROR(weekly_deaths_location_cause_and_excess_deaths_other_institution[[#This Row],[Respiratory deaths]]-weekly_deaths_location_cause_and_excess_deaths_other_institution[[#This Row],[Respiratory five year average]],"")</f>
        <v/>
      </c>
      <c r="S521" s="31" t="s">
        <v>210</v>
      </c>
      <c r="T521" s="31" t="s">
        <v>210</v>
      </c>
      <c r="U521" s="81">
        <v>3</v>
      </c>
      <c r="V521" s="31" t="str">
        <f>IFERROR(weekly_deaths_location_cause_and_excess_deaths_other_institution[[#This Row],[Other causes]]-weekly_deaths_location_cause_and_excess_deaths_other_institution[[#This Row],[Other causes five year average]],"")</f>
        <v/>
      </c>
    </row>
    <row r="522" spans="1:22" x14ac:dyDescent="0.3">
      <c r="A522" s="16" t="s">
        <v>66</v>
      </c>
      <c r="B522" s="21">
        <v>36</v>
      </c>
      <c r="C522" s="22">
        <v>44809</v>
      </c>
      <c r="D522" s="86" t="s">
        <v>210</v>
      </c>
      <c r="E522" s="81">
        <v>6</v>
      </c>
      <c r="F522" s="81" t="str">
        <f>IFERROR(weekly_deaths_location_cause_and_excess_deaths_other_institution[[#This Row],[All causes]]-weekly_deaths_location_cause_and_excess_deaths_other_institution[[#This Row],[All causes five year average]],"")</f>
        <v/>
      </c>
      <c r="G522" s="81" t="s">
        <v>210</v>
      </c>
      <c r="H522" s="81">
        <v>4</v>
      </c>
      <c r="I522" s="81" t="str">
        <f>IFERROR(weekly_deaths_location_cause_and_excess_deaths_other_institution[[#This Row],[Cancer deaths]]-weekly_deaths_location_cause_and_excess_deaths_other_institution[[#This Row],[Cancer five year average]],"")</f>
        <v/>
      </c>
      <c r="J522" s="81" t="s">
        <v>210</v>
      </c>
      <c r="K522" s="81">
        <v>2</v>
      </c>
      <c r="L522" s="81" t="str">
        <f>IFERROR(weekly_deaths_location_cause_and_excess_deaths_other_institution[[#This Row],[Dementia / Alzhemier''s deaths]]-weekly_deaths_location_cause_and_excess_deaths_other_institution[[#This Row],[Dementia / Alzheimer''s five year average]],"")</f>
        <v/>
      </c>
      <c r="M522" s="31" t="s">
        <v>210</v>
      </c>
      <c r="N522" s="31">
        <v>1</v>
      </c>
      <c r="O522" s="31" t="str">
        <f>IFERROR(weekly_deaths_location_cause_and_excess_deaths_other_institution[[#This Row],[Circulatory deaths]]-weekly_deaths_location_cause_and_excess_deaths_other_institution[[#This Row],[Circulatory five year average]],"")</f>
        <v/>
      </c>
      <c r="P522" s="31" t="s">
        <v>210</v>
      </c>
      <c r="Q522" s="31">
        <v>1</v>
      </c>
      <c r="R522" s="31" t="str">
        <f>IFERROR(weekly_deaths_location_cause_and_excess_deaths_other_institution[[#This Row],[Respiratory deaths]]-weekly_deaths_location_cause_and_excess_deaths_other_institution[[#This Row],[Respiratory five year average]],"")</f>
        <v/>
      </c>
      <c r="S522" s="31" t="s">
        <v>210</v>
      </c>
      <c r="T522" s="31" t="s">
        <v>210</v>
      </c>
      <c r="U522" s="81">
        <v>6</v>
      </c>
      <c r="V522" s="31" t="str">
        <f>IFERROR(weekly_deaths_location_cause_and_excess_deaths_other_institution[[#This Row],[Other causes]]-weekly_deaths_location_cause_and_excess_deaths_other_institution[[#This Row],[Other causes five year average]],"")</f>
        <v/>
      </c>
    </row>
    <row r="523" spans="1:22" x14ac:dyDescent="0.3">
      <c r="A523" s="16" t="s">
        <v>66</v>
      </c>
      <c r="B523" s="21">
        <v>37</v>
      </c>
      <c r="C523" s="22">
        <v>44816</v>
      </c>
      <c r="D523" s="86" t="s">
        <v>210</v>
      </c>
      <c r="E523" s="81">
        <v>6</v>
      </c>
      <c r="F523" s="81" t="str">
        <f>IFERROR(weekly_deaths_location_cause_and_excess_deaths_other_institution[[#This Row],[All causes]]-weekly_deaths_location_cause_and_excess_deaths_other_institution[[#This Row],[All causes five year average]],"")</f>
        <v/>
      </c>
      <c r="G523" s="81" t="s">
        <v>210</v>
      </c>
      <c r="H523" s="81">
        <v>3</v>
      </c>
      <c r="I523" s="81" t="str">
        <f>IFERROR(weekly_deaths_location_cause_and_excess_deaths_other_institution[[#This Row],[Cancer deaths]]-weekly_deaths_location_cause_and_excess_deaths_other_institution[[#This Row],[Cancer five year average]],"")</f>
        <v/>
      </c>
      <c r="J523" s="81" t="s">
        <v>210</v>
      </c>
      <c r="K523" s="81">
        <v>1</v>
      </c>
      <c r="L523" s="81" t="str">
        <f>IFERROR(weekly_deaths_location_cause_and_excess_deaths_other_institution[[#This Row],[Dementia / Alzhemier''s deaths]]-weekly_deaths_location_cause_and_excess_deaths_other_institution[[#This Row],[Dementia / Alzheimer''s five year average]],"")</f>
        <v/>
      </c>
      <c r="M523" s="31" t="s">
        <v>210</v>
      </c>
      <c r="N523" s="31">
        <v>1</v>
      </c>
      <c r="O523" s="31" t="str">
        <f>IFERROR(weekly_deaths_location_cause_and_excess_deaths_other_institution[[#This Row],[Circulatory deaths]]-weekly_deaths_location_cause_and_excess_deaths_other_institution[[#This Row],[Circulatory five year average]],"")</f>
        <v/>
      </c>
      <c r="P523" s="31" t="s">
        <v>210</v>
      </c>
      <c r="Q523" s="31">
        <v>1</v>
      </c>
      <c r="R523" s="31" t="str">
        <f>IFERROR(weekly_deaths_location_cause_and_excess_deaths_other_institution[[#This Row],[Respiratory deaths]]-weekly_deaths_location_cause_and_excess_deaths_other_institution[[#This Row],[Respiratory five year average]],"")</f>
        <v/>
      </c>
      <c r="S523" s="31" t="s">
        <v>210</v>
      </c>
      <c r="T523" s="31" t="s">
        <v>210</v>
      </c>
      <c r="U523" s="81">
        <v>3</v>
      </c>
      <c r="V523" s="31" t="str">
        <f>IFERROR(weekly_deaths_location_cause_and_excess_deaths_other_institution[[#This Row],[Other causes]]-weekly_deaths_location_cause_and_excess_deaths_other_institution[[#This Row],[Other causes five year average]],"")</f>
        <v/>
      </c>
    </row>
    <row r="524" spans="1:22" x14ac:dyDescent="0.3">
      <c r="A524" s="16" t="s">
        <v>66</v>
      </c>
      <c r="B524" s="21">
        <v>38</v>
      </c>
      <c r="C524" s="22">
        <v>44823</v>
      </c>
      <c r="D524" s="86" t="s">
        <v>210</v>
      </c>
      <c r="E524" s="81">
        <v>5</v>
      </c>
      <c r="F524" s="81" t="str">
        <f>IFERROR(weekly_deaths_location_cause_and_excess_deaths_other_institution[[#This Row],[All causes]]-weekly_deaths_location_cause_and_excess_deaths_other_institution[[#This Row],[All causes five year average]],"")</f>
        <v/>
      </c>
      <c r="G524" s="81" t="s">
        <v>210</v>
      </c>
      <c r="H524" s="81">
        <v>3</v>
      </c>
      <c r="I524" s="81" t="str">
        <f>IFERROR(weekly_deaths_location_cause_and_excess_deaths_other_institution[[#This Row],[Cancer deaths]]-weekly_deaths_location_cause_and_excess_deaths_other_institution[[#This Row],[Cancer five year average]],"")</f>
        <v/>
      </c>
      <c r="J524" s="81" t="s">
        <v>210</v>
      </c>
      <c r="K524" s="81">
        <v>1</v>
      </c>
      <c r="L524" s="81" t="str">
        <f>IFERROR(weekly_deaths_location_cause_and_excess_deaths_other_institution[[#This Row],[Dementia / Alzhemier''s deaths]]-weekly_deaths_location_cause_and_excess_deaths_other_institution[[#This Row],[Dementia / Alzheimer''s five year average]],"")</f>
        <v/>
      </c>
      <c r="M524" s="31" t="s">
        <v>210</v>
      </c>
      <c r="N524" s="31">
        <v>2</v>
      </c>
      <c r="O524" s="31" t="str">
        <f>IFERROR(weekly_deaths_location_cause_and_excess_deaths_other_institution[[#This Row],[Circulatory deaths]]-weekly_deaths_location_cause_and_excess_deaths_other_institution[[#This Row],[Circulatory five year average]],"")</f>
        <v/>
      </c>
      <c r="P524" s="31" t="s">
        <v>210</v>
      </c>
      <c r="Q524" s="31">
        <v>1</v>
      </c>
      <c r="R524" s="31" t="str">
        <f>IFERROR(weekly_deaths_location_cause_and_excess_deaths_other_institution[[#This Row],[Respiratory deaths]]-weekly_deaths_location_cause_and_excess_deaths_other_institution[[#This Row],[Respiratory five year average]],"")</f>
        <v/>
      </c>
      <c r="S524" s="31" t="s">
        <v>210</v>
      </c>
      <c r="T524" s="31" t="s">
        <v>210</v>
      </c>
      <c r="U524" s="81">
        <v>1</v>
      </c>
      <c r="V524" s="31" t="str">
        <f>IFERROR(weekly_deaths_location_cause_and_excess_deaths_other_institution[[#This Row],[Other causes]]-weekly_deaths_location_cause_and_excess_deaths_other_institution[[#This Row],[Other causes five year average]],"")</f>
        <v/>
      </c>
    </row>
    <row r="525" spans="1:22" x14ac:dyDescent="0.3">
      <c r="A525" s="16" t="s">
        <v>66</v>
      </c>
      <c r="B525" s="21">
        <v>39</v>
      </c>
      <c r="C525" s="22">
        <v>44830</v>
      </c>
      <c r="D525" s="86" t="s">
        <v>210</v>
      </c>
      <c r="E525" s="81">
        <v>5</v>
      </c>
      <c r="F525" s="81" t="str">
        <f>IFERROR(weekly_deaths_location_cause_and_excess_deaths_other_institution[[#This Row],[All causes]]-weekly_deaths_location_cause_and_excess_deaths_other_institution[[#This Row],[All causes five year average]],"")</f>
        <v/>
      </c>
      <c r="G525" s="81" t="s">
        <v>210</v>
      </c>
      <c r="H525" s="81">
        <v>2</v>
      </c>
      <c r="I525" s="81" t="str">
        <f>IFERROR(weekly_deaths_location_cause_and_excess_deaths_other_institution[[#This Row],[Cancer deaths]]-weekly_deaths_location_cause_and_excess_deaths_other_institution[[#This Row],[Cancer five year average]],"")</f>
        <v/>
      </c>
      <c r="J525" s="81" t="s">
        <v>210</v>
      </c>
      <c r="K525" s="81">
        <v>2</v>
      </c>
      <c r="L525" s="81" t="str">
        <f>IFERROR(weekly_deaths_location_cause_and_excess_deaths_other_institution[[#This Row],[Dementia / Alzhemier''s deaths]]-weekly_deaths_location_cause_and_excess_deaths_other_institution[[#This Row],[Dementia / Alzheimer''s five year average]],"")</f>
        <v/>
      </c>
      <c r="M525" s="31" t="s">
        <v>210</v>
      </c>
      <c r="N525" s="31">
        <v>1</v>
      </c>
      <c r="O525" s="31" t="str">
        <f>IFERROR(weekly_deaths_location_cause_and_excess_deaths_other_institution[[#This Row],[Circulatory deaths]]-weekly_deaths_location_cause_and_excess_deaths_other_institution[[#This Row],[Circulatory five year average]],"")</f>
        <v/>
      </c>
      <c r="P525" s="31" t="s">
        <v>210</v>
      </c>
      <c r="Q525" s="31">
        <v>2</v>
      </c>
      <c r="R525" s="31" t="str">
        <f>IFERROR(weekly_deaths_location_cause_and_excess_deaths_other_institution[[#This Row],[Respiratory deaths]]-weekly_deaths_location_cause_and_excess_deaths_other_institution[[#This Row],[Respiratory five year average]],"")</f>
        <v/>
      </c>
      <c r="S525" s="31" t="s">
        <v>210</v>
      </c>
      <c r="T525" s="31" t="s">
        <v>210</v>
      </c>
      <c r="U525" s="81">
        <v>2</v>
      </c>
      <c r="V525" s="31" t="str">
        <f>IFERROR(weekly_deaths_location_cause_and_excess_deaths_other_institution[[#This Row],[Other causes]]-weekly_deaths_location_cause_and_excess_deaths_other_institution[[#This Row],[Other causes five year average]],"")</f>
        <v/>
      </c>
    </row>
    <row r="526" spans="1:22" x14ac:dyDescent="0.3">
      <c r="A526" s="16" t="s">
        <v>66</v>
      </c>
      <c r="B526" s="21">
        <v>40</v>
      </c>
      <c r="C526" s="22">
        <v>44837</v>
      </c>
      <c r="D526" s="86" t="s">
        <v>210</v>
      </c>
      <c r="E526" s="81">
        <v>4</v>
      </c>
      <c r="F526" s="81" t="str">
        <f>IFERROR(weekly_deaths_location_cause_and_excess_deaths_other_institution[[#This Row],[All causes]]-weekly_deaths_location_cause_and_excess_deaths_other_institution[[#This Row],[All causes five year average]],"")</f>
        <v/>
      </c>
      <c r="G526" s="81" t="s">
        <v>210</v>
      </c>
      <c r="H526" s="81">
        <v>2</v>
      </c>
      <c r="I526" s="81" t="str">
        <f>IFERROR(weekly_deaths_location_cause_and_excess_deaths_other_institution[[#This Row],[Cancer deaths]]-weekly_deaths_location_cause_and_excess_deaths_other_institution[[#This Row],[Cancer five year average]],"")</f>
        <v/>
      </c>
      <c r="J526" s="81" t="s">
        <v>210</v>
      </c>
      <c r="K526" s="81">
        <v>1</v>
      </c>
      <c r="L526" s="81" t="str">
        <f>IFERROR(weekly_deaths_location_cause_and_excess_deaths_other_institution[[#This Row],[Dementia / Alzhemier''s deaths]]-weekly_deaths_location_cause_and_excess_deaths_other_institution[[#This Row],[Dementia / Alzheimer''s five year average]],"")</f>
        <v/>
      </c>
      <c r="M526" s="31" t="s">
        <v>210</v>
      </c>
      <c r="N526" s="31">
        <v>1</v>
      </c>
      <c r="O526" s="31" t="str">
        <f>IFERROR(weekly_deaths_location_cause_and_excess_deaths_other_institution[[#This Row],[Circulatory deaths]]-weekly_deaths_location_cause_and_excess_deaths_other_institution[[#This Row],[Circulatory five year average]],"")</f>
        <v/>
      </c>
      <c r="P526" s="31" t="s">
        <v>210</v>
      </c>
      <c r="Q526" s="31">
        <v>0</v>
      </c>
      <c r="R526" s="31" t="str">
        <f>IFERROR(weekly_deaths_location_cause_and_excess_deaths_other_institution[[#This Row],[Respiratory deaths]]-weekly_deaths_location_cause_and_excess_deaths_other_institution[[#This Row],[Respiratory five year average]],"")</f>
        <v/>
      </c>
      <c r="S526" s="31" t="s">
        <v>210</v>
      </c>
      <c r="T526" s="31" t="s">
        <v>210</v>
      </c>
      <c r="U526" s="81">
        <v>2</v>
      </c>
      <c r="V526" s="31" t="str">
        <f>IFERROR(weekly_deaths_location_cause_and_excess_deaths_other_institution[[#This Row],[Other causes]]-weekly_deaths_location_cause_and_excess_deaths_other_institution[[#This Row],[Other causes five year average]],"")</f>
        <v/>
      </c>
    </row>
    <row r="527" spans="1:22" x14ac:dyDescent="0.3">
      <c r="A527" s="16" t="s">
        <v>66</v>
      </c>
      <c r="B527" s="21">
        <v>41</v>
      </c>
      <c r="C527" s="22">
        <v>44844</v>
      </c>
      <c r="D527" s="86" t="s">
        <v>210</v>
      </c>
      <c r="E527" s="81">
        <v>5</v>
      </c>
      <c r="F527" s="81" t="str">
        <f>IFERROR(weekly_deaths_location_cause_and_excess_deaths_other_institution[[#This Row],[All causes]]-weekly_deaths_location_cause_and_excess_deaths_other_institution[[#This Row],[All causes five year average]],"")</f>
        <v/>
      </c>
      <c r="G527" s="81" t="s">
        <v>210</v>
      </c>
      <c r="H527" s="81">
        <v>2</v>
      </c>
      <c r="I527" s="81" t="str">
        <f>IFERROR(weekly_deaths_location_cause_and_excess_deaths_other_institution[[#This Row],[Cancer deaths]]-weekly_deaths_location_cause_and_excess_deaths_other_institution[[#This Row],[Cancer five year average]],"")</f>
        <v/>
      </c>
      <c r="J527" s="81" t="s">
        <v>210</v>
      </c>
      <c r="K527" s="81">
        <v>2</v>
      </c>
      <c r="L527" s="81" t="str">
        <f>IFERROR(weekly_deaths_location_cause_and_excess_deaths_other_institution[[#This Row],[Dementia / Alzhemier''s deaths]]-weekly_deaths_location_cause_and_excess_deaths_other_institution[[#This Row],[Dementia / Alzheimer''s five year average]],"")</f>
        <v/>
      </c>
      <c r="M527" s="31" t="s">
        <v>210</v>
      </c>
      <c r="N527" s="31">
        <v>2</v>
      </c>
      <c r="O527" s="31" t="str">
        <f>IFERROR(weekly_deaths_location_cause_and_excess_deaths_other_institution[[#This Row],[Circulatory deaths]]-weekly_deaths_location_cause_and_excess_deaths_other_institution[[#This Row],[Circulatory five year average]],"")</f>
        <v/>
      </c>
      <c r="P527" s="31" t="s">
        <v>210</v>
      </c>
      <c r="Q527" s="31">
        <v>1</v>
      </c>
      <c r="R527" s="31" t="str">
        <f>IFERROR(weekly_deaths_location_cause_and_excess_deaths_other_institution[[#This Row],[Respiratory deaths]]-weekly_deaths_location_cause_and_excess_deaths_other_institution[[#This Row],[Respiratory five year average]],"")</f>
        <v/>
      </c>
      <c r="S527" s="31" t="s">
        <v>210</v>
      </c>
      <c r="T527" s="31" t="s">
        <v>210</v>
      </c>
      <c r="U527" s="81">
        <v>2</v>
      </c>
      <c r="V527" s="31" t="str">
        <f>IFERROR(weekly_deaths_location_cause_and_excess_deaths_other_institution[[#This Row],[Other causes]]-weekly_deaths_location_cause_and_excess_deaths_other_institution[[#This Row],[Other causes five year average]],"")</f>
        <v/>
      </c>
    </row>
    <row r="528" spans="1:22" x14ac:dyDescent="0.3">
      <c r="A528" s="16" t="s">
        <v>66</v>
      </c>
      <c r="B528" s="21">
        <v>42</v>
      </c>
      <c r="C528" s="22">
        <v>44851</v>
      </c>
      <c r="D528" s="86" t="s">
        <v>210</v>
      </c>
      <c r="E528" s="81">
        <v>5</v>
      </c>
      <c r="F528" s="81" t="str">
        <f>IFERROR(weekly_deaths_location_cause_and_excess_deaths_other_institution[[#This Row],[All causes]]-weekly_deaths_location_cause_and_excess_deaths_other_institution[[#This Row],[All causes five year average]],"")</f>
        <v/>
      </c>
      <c r="G528" s="81" t="s">
        <v>210</v>
      </c>
      <c r="H528" s="81">
        <v>3</v>
      </c>
      <c r="I528" s="81" t="str">
        <f>IFERROR(weekly_deaths_location_cause_and_excess_deaths_other_institution[[#This Row],[Cancer deaths]]-weekly_deaths_location_cause_and_excess_deaths_other_institution[[#This Row],[Cancer five year average]],"")</f>
        <v/>
      </c>
      <c r="J528" s="81" t="s">
        <v>210</v>
      </c>
      <c r="K528" s="81">
        <v>1</v>
      </c>
      <c r="L528" s="81" t="str">
        <f>IFERROR(weekly_deaths_location_cause_and_excess_deaths_other_institution[[#This Row],[Dementia / Alzhemier''s deaths]]-weekly_deaths_location_cause_and_excess_deaths_other_institution[[#This Row],[Dementia / Alzheimer''s five year average]],"")</f>
        <v/>
      </c>
      <c r="M528" s="31" t="s">
        <v>210</v>
      </c>
      <c r="N528" s="31">
        <v>1</v>
      </c>
      <c r="O528" s="31" t="str">
        <f>IFERROR(weekly_deaths_location_cause_and_excess_deaths_other_institution[[#This Row],[Circulatory deaths]]-weekly_deaths_location_cause_and_excess_deaths_other_institution[[#This Row],[Circulatory five year average]],"")</f>
        <v/>
      </c>
      <c r="P528" s="31" t="s">
        <v>210</v>
      </c>
      <c r="Q528" s="31">
        <v>1</v>
      </c>
      <c r="R528" s="31" t="str">
        <f>IFERROR(weekly_deaths_location_cause_and_excess_deaths_other_institution[[#This Row],[Respiratory deaths]]-weekly_deaths_location_cause_and_excess_deaths_other_institution[[#This Row],[Respiratory five year average]],"")</f>
        <v/>
      </c>
      <c r="S528" s="31" t="s">
        <v>210</v>
      </c>
      <c r="T528" s="31" t="s">
        <v>210</v>
      </c>
      <c r="U528" s="81">
        <v>2</v>
      </c>
      <c r="V528" s="31" t="str">
        <f>IFERROR(weekly_deaths_location_cause_and_excess_deaths_other_institution[[#This Row],[Other causes]]-weekly_deaths_location_cause_and_excess_deaths_other_institution[[#This Row],[Other causes five year average]],"")</f>
        <v/>
      </c>
    </row>
    <row r="529" spans="1:22" x14ac:dyDescent="0.3">
      <c r="A529" s="16" t="s">
        <v>66</v>
      </c>
      <c r="B529" s="21">
        <v>43</v>
      </c>
      <c r="C529" s="22">
        <v>44858</v>
      </c>
      <c r="D529" s="86" t="s">
        <v>210</v>
      </c>
      <c r="E529" s="81">
        <v>6</v>
      </c>
      <c r="F529" s="81" t="str">
        <f>IFERROR(weekly_deaths_location_cause_and_excess_deaths_other_institution[[#This Row],[All causes]]-weekly_deaths_location_cause_and_excess_deaths_other_institution[[#This Row],[All causes five year average]],"")</f>
        <v/>
      </c>
      <c r="G529" s="81" t="s">
        <v>210</v>
      </c>
      <c r="H529" s="81">
        <v>3</v>
      </c>
      <c r="I529" s="81" t="str">
        <f>IFERROR(weekly_deaths_location_cause_and_excess_deaths_other_institution[[#This Row],[Cancer deaths]]-weekly_deaths_location_cause_and_excess_deaths_other_institution[[#This Row],[Cancer five year average]],"")</f>
        <v/>
      </c>
      <c r="J529" s="81" t="s">
        <v>210</v>
      </c>
      <c r="K529" s="81">
        <v>1</v>
      </c>
      <c r="L529" s="81" t="str">
        <f>IFERROR(weekly_deaths_location_cause_and_excess_deaths_other_institution[[#This Row],[Dementia / Alzhemier''s deaths]]-weekly_deaths_location_cause_and_excess_deaths_other_institution[[#This Row],[Dementia / Alzheimer''s five year average]],"")</f>
        <v/>
      </c>
      <c r="M529" s="31" t="s">
        <v>210</v>
      </c>
      <c r="N529" s="31">
        <v>1</v>
      </c>
      <c r="O529" s="31" t="str">
        <f>IFERROR(weekly_deaths_location_cause_and_excess_deaths_other_institution[[#This Row],[Circulatory deaths]]-weekly_deaths_location_cause_and_excess_deaths_other_institution[[#This Row],[Circulatory five year average]],"")</f>
        <v/>
      </c>
      <c r="P529" s="31" t="s">
        <v>210</v>
      </c>
      <c r="Q529" s="31">
        <v>0</v>
      </c>
      <c r="R529" s="31" t="str">
        <f>IFERROR(weekly_deaths_location_cause_and_excess_deaths_other_institution[[#This Row],[Respiratory deaths]]-weekly_deaths_location_cause_and_excess_deaths_other_institution[[#This Row],[Respiratory five year average]],"")</f>
        <v/>
      </c>
      <c r="S529" s="31" t="s">
        <v>210</v>
      </c>
      <c r="T529" s="31" t="s">
        <v>210</v>
      </c>
      <c r="U529" s="81">
        <v>1</v>
      </c>
      <c r="V529" s="31" t="str">
        <f>IFERROR(weekly_deaths_location_cause_and_excess_deaths_other_institution[[#This Row],[Other causes]]-weekly_deaths_location_cause_and_excess_deaths_other_institution[[#This Row],[Other causes five year average]],"")</f>
        <v/>
      </c>
    </row>
    <row r="530" spans="1:22" x14ac:dyDescent="0.3">
      <c r="A530" s="16" t="s">
        <v>66</v>
      </c>
      <c r="B530" s="21">
        <v>44</v>
      </c>
      <c r="C530" s="22">
        <v>44865</v>
      </c>
      <c r="D530" s="86" t="s">
        <v>210</v>
      </c>
      <c r="E530" s="81">
        <v>6</v>
      </c>
      <c r="F530" s="81" t="str">
        <f>IFERROR(weekly_deaths_location_cause_and_excess_deaths_other_institution[[#This Row],[All causes]]-weekly_deaths_location_cause_and_excess_deaths_other_institution[[#This Row],[All causes five year average]],"")</f>
        <v/>
      </c>
      <c r="G530" s="81" t="s">
        <v>210</v>
      </c>
      <c r="H530" s="81">
        <v>3</v>
      </c>
      <c r="I530" s="81" t="str">
        <f>IFERROR(weekly_deaths_location_cause_and_excess_deaths_other_institution[[#This Row],[Cancer deaths]]-weekly_deaths_location_cause_and_excess_deaths_other_institution[[#This Row],[Cancer five year average]],"")</f>
        <v/>
      </c>
      <c r="J530" s="81" t="s">
        <v>210</v>
      </c>
      <c r="K530" s="81">
        <v>2</v>
      </c>
      <c r="L530" s="81" t="str">
        <f>IFERROR(weekly_deaths_location_cause_and_excess_deaths_other_institution[[#This Row],[Dementia / Alzhemier''s deaths]]-weekly_deaths_location_cause_and_excess_deaths_other_institution[[#This Row],[Dementia / Alzheimer''s five year average]],"")</f>
        <v/>
      </c>
      <c r="M530" s="31" t="s">
        <v>210</v>
      </c>
      <c r="N530" s="31">
        <v>1</v>
      </c>
      <c r="O530" s="31" t="str">
        <f>IFERROR(weekly_deaths_location_cause_and_excess_deaths_other_institution[[#This Row],[Circulatory deaths]]-weekly_deaths_location_cause_and_excess_deaths_other_institution[[#This Row],[Circulatory five year average]],"")</f>
        <v/>
      </c>
      <c r="P530" s="31" t="s">
        <v>210</v>
      </c>
      <c r="Q530" s="31">
        <v>2</v>
      </c>
      <c r="R530" s="31" t="str">
        <f>IFERROR(weekly_deaths_location_cause_and_excess_deaths_other_institution[[#This Row],[Respiratory deaths]]-weekly_deaths_location_cause_and_excess_deaths_other_institution[[#This Row],[Respiratory five year average]],"")</f>
        <v/>
      </c>
      <c r="S530" s="31" t="s">
        <v>210</v>
      </c>
      <c r="T530" s="31" t="s">
        <v>210</v>
      </c>
      <c r="U530" s="81">
        <v>2</v>
      </c>
      <c r="V530" s="31" t="str">
        <f>IFERROR(weekly_deaths_location_cause_and_excess_deaths_other_institution[[#This Row],[Other causes]]-weekly_deaths_location_cause_and_excess_deaths_other_institution[[#This Row],[Other causes five year average]],"")</f>
        <v/>
      </c>
    </row>
    <row r="531" spans="1:22" x14ac:dyDescent="0.3">
      <c r="A531" s="16" t="s">
        <v>66</v>
      </c>
      <c r="B531" s="21">
        <v>45</v>
      </c>
      <c r="C531" s="22">
        <v>44872</v>
      </c>
      <c r="D531" s="86" t="s">
        <v>210</v>
      </c>
      <c r="E531" s="81">
        <v>6</v>
      </c>
      <c r="F531" s="81" t="str">
        <f>IFERROR(weekly_deaths_location_cause_and_excess_deaths_other_institution[[#This Row],[All causes]]-weekly_deaths_location_cause_and_excess_deaths_other_institution[[#This Row],[All causes five year average]],"")</f>
        <v/>
      </c>
      <c r="G531" s="81" t="s">
        <v>210</v>
      </c>
      <c r="H531" s="81">
        <v>2</v>
      </c>
      <c r="I531" s="81" t="str">
        <f>IFERROR(weekly_deaths_location_cause_and_excess_deaths_other_institution[[#This Row],[Cancer deaths]]-weekly_deaths_location_cause_and_excess_deaths_other_institution[[#This Row],[Cancer five year average]],"")</f>
        <v/>
      </c>
      <c r="J531" s="81" t="s">
        <v>210</v>
      </c>
      <c r="K531" s="81">
        <v>2</v>
      </c>
      <c r="L531" s="81" t="str">
        <f>IFERROR(weekly_deaths_location_cause_and_excess_deaths_other_institution[[#This Row],[Dementia / Alzhemier''s deaths]]-weekly_deaths_location_cause_and_excess_deaths_other_institution[[#This Row],[Dementia / Alzheimer''s five year average]],"")</f>
        <v/>
      </c>
      <c r="M531" s="31" t="s">
        <v>210</v>
      </c>
      <c r="N531" s="31">
        <v>2</v>
      </c>
      <c r="O531" s="31" t="str">
        <f>IFERROR(weekly_deaths_location_cause_and_excess_deaths_other_institution[[#This Row],[Circulatory deaths]]-weekly_deaths_location_cause_and_excess_deaths_other_institution[[#This Row],[Circulatory five year average]],"")</f>
        <v/>
      </c>
      <c r="P531" s="31" t="s">
        <v>210</v>
      </c>
      <c r="Q531" s="31">
        <v>1</v>
      </c>
      <c r="R531" s="31" t="str">
        <f>IFERROR(weekly_deaths_location_cause_and_excess_deaths_other_institution[[#This Row],[Respiratory deaths]]-weekly_deaths_location_cause_and_excess_deaths_other_institution[[#This Row],[Respiratory five year average]],"")</f>
        <v/>
      </c>
      <c r="S531" s="31" t="s">
        <v>210</v>
      </c>
      <c r="T531" s="31" t="s">
        <v>210</v>
      </c>
      <c r="U531" s="81">
        <v>2</v>
      </c>
      <c r="V531" s="31" t="str">
        <f>IFERROR(weekly_deaths_location_cause_and_excess_deaths_other_institution[[#This Row],[Other causes]]-weekly_deaths_location_cause_and_excess_deaths_other_institution[[#This Row],[Other causes five year average]],"")</f>
        <v/>
      </c>
    </row>
    <row r="532" spans="1:22" x14ac:dyDescent="0.3">
      <c r="A532" s="16" t="s">
        <v>66</v>
      </c>
      <c r="B532" s="21">
        <v>46</v>
      </c>
      <c r="C532" s="22">
        <v>44879</v>
      </c>
      <c r="D532" s="86" t="s">
        <v>210</v>
      </c>
      <c r="E532" s="81">
        <v>9</v>
      </c>
      <c r="F532" s="81" t="str">
        <f>IFERROR(weekly_deaths_location_cause_and_excess_deaths_other_institution[[#This Row],[All causes]]-weekly_deaths_location_cause_and_excess_deaths_other_institution[[#This Row],[All causes five year average]],"")</f>
        <v/>
      </c>
      <c r="G532" s="81" t="s">
        <v>210</v>
      </c>
      <c r="H532" s="81">
        <v>3</v>
      </c>
      <c r="I532" s="81" t="str">
        <f>IFERROR(weekly_deaths_location_cause_and_excess_deaths_other_institution[[#This Row],[Cancer deaths]]-weekly_deaths_location_cause_and_excess_deaths_other_institution[[#This Row],[Cancer five year average]],"")</f>
        <v/>
      </c>
      <c r="J532" s="81" t="s">
        <v>210</v>
      </c>
      <c r="K532" s="81">
        <v>2</v>
      </c>
      <c r="L532" s="81" t="str">
        <f>IFERROR(weekly_deaths_location_cause_and_excess_deaths_other_institution[[#This Row],[Dementia / Alzhemier''s deaths]]-weekly_deaths_location_cause_and_excess_deaths_other_institution[[#This Row],[Dementia / Alzheimer''s five year average]],"")</f>
        <v/>
      </c>
      <c r="M532" s="31" t="s">
        <v>210</v>
      </c>
      <c r="N532" s="31">
        <v>2</v>
      </c>
      <c r="O532" s="31" t="str">
        <f>IFERROR(weekly_deaths_location_cause_and_excess_deaths_other_institution[[#This Row],[Circulatory deaths]]-weekly_deaths_location_cause_and_excess_deaths_other_institution[[#This Row],[Circulatory five year average]],"")</f>
        <v/>
      </c>
      <c r="P532" s="31" t="s">
        <v>210</v>
      </c>
      <c r="Q532" s="31">
        <v>3</v>
      </c>
      <c r="R532" s="31" t="str">
        <f>IFERROR(weekly_deaths_location_cause_and_excess_deaths_other_institution[[#This Row],[Respiratory deaths]]-weekly_deaths_location_cause_and_excess_deaths_other_institution[[#This Row],[Respiratory five year average]],"")</f>
        <v/>
      </c>
      <c r="S532" s="31" t="s">
        <v>210</v>
      </c>
      <c r="T532" s="31" t="s">
        <v>210</v>
      </c>
      <c r="U532" s="81">
        <v>2</v>
      </c>
      <c r="V532" s="31" t="str">
        <f>IFERROR(weekly_deaths_location_cause_and_excess_deaths_other_institution[[#This Row],[Other causes]]-weekly_deaths_location_cause_and_excess_deaths_other_institution[[#This Row],[Other causes five year average]],"")</f>
        <v/>
      </c>
    </row>
    <row r="533" spans="1:22" x14ac:dyDescent="0.3">
      <c r="A533" s="16" t="s">
        <v>66</v>
      </c>
      <c r="B533" s="21">
        <v>47</v>
      </c>
      <c r="C533" s="22">
        <v>44886</v>
      </c>
      <c r="D533" s="86" t="s">
        <v>210</v>
      </c>
      <c r="E533" s="81">
        <v>7</v>
      </c>
      <c r="F533" s="81" t="str">
        <f>IFERROR(weekly_deaths_location_cause_and_excess_deaths_other_institution[[#This Row],[All causes]]-weekly_deaths_location_cause_and_excess_deaths_other_institution[[#This Row],[All causes five year average]],"")</f>
        <v/>
      </c>
      <c r="G533" s="81" t="s">
        <v>210</v>
      </c>
      <c r="H533" s="81">
        <v>2</v>
      </c>
      <c r="I533" s="81" t="str">
        <f>IFERROR(weekly_deaths_location_cause_and_excess_deaths_other_institution[[#This Row],[Cancer deaths]]-weekly_deaths_location_cause_and_excess_deaths_other_institution[[#This Row],[Cancer five year average]],"")</f>
        <v/>
      </c>
      <c r="J533" s="81" t="s">
        <v>210</v>
      </c>
      <c r="K533" s="81">
        <v>2</v>
      </c>
      <c r="L533" s="81" t="str">
        <f>IFERROR(weekly_deaths_location_cause_and_excess_deaths_other_institution[[#This Row],[Dementia / Alzhemier''s deaths]]-weekly_deaths_location_cause_and_excess_deaths_other_institution[[#This Row],[Dementia / Alzheimer''s five year average]],"")</f>
        <v/>
      </c>
      <c r="M533" s="31" t="s">
        <v>210</v>
      </c>
      <c r="N533" s="31">
        <v>1</v>
      </c>
      <c r="O533" s="31" t="str">
        <f>IFERROR(weekly_deaths_location_cause_and_excess_deaths_other_institution[[#This Row],[Circulatory deaths]]-weekly_deaths_location_cause_and_excess_deaths_other_institution[[#This Row],[Circulatory five year average]],"")</f>
        <v/>
      </c>
      <c r="P533" s="31" t="s">
        <v>210</v>
      </c>
      <c r="Q533" s="31">
        <v>1</v>
      </c>
      <c r="R533" s="31" t="str">
        <f>IFERROR(weekly_deaths_location_cause_and_excess_deaths_other_institution[[#This Row],[Respiratory deaths]]-weekly_deaths_location_cause_and_excess_deaths_other_institution[[#This Row],[Respiratory five year average]],"")</f>
        <v/>
      </c>
      <c r="S533" s="31" t="s">
        <v>210</v>
      </c>
      <c r="T533" s="31" t="s">
        <v>210</v>
      </c>
      <c r="U533" s="81">
        <v>2</v>
      </c>
      <c r="V533" s="31" t="str">
        <f>IFERROR(weekly_deaths_location_cause_and_excess_deaths_other_institution[[#This Row],[Other causes]]-weekly_deaths_location_cause_and_excess_deaths_other_institution[[#This Row],[Other causes five year average]],"")</f>
        <v/>
      </c>
    </row>
    <row r="534" spans="1:22" x14ac:dyDescent="0.3">
      <c r="A534" s="16" t="s">
        <v>66</v>
      </c>
      <c r="B534" s="21">
        <v>48</v>
      </c>
      <c r="C534" s="22">
        <v>44893</v>
      </c>
      <c r="D534" s="86" t="s">
        <v>210</v>
      </c>
      <c r="E534" s="81">
        <v>5</v>
      </c>
      <c r="F534" s="81" t="str">
        <f>IFERROR(weekly_deaths_location_cause_and_excess_deaths_other_institution[[#This Row],[All causes]]-weekly_deaths_location_cause_and_excess_deaths_other_institution[[#This Row],[All causes five year average]],"")</f>
        <v/>
      </c>
      <c r="G534" s="81" t="s">
        <v>210</v>
      </c>
      <c r="H534" s="81">
        <v>2</v>
      </c>
      <c r="I534" s="81" t="str">
        <f>IFERROR(weekly_deaths_location_cause_and_excess_deaths_other_institution[[#This Row],[Cancer deaths]]-weekly_deaths_location_cause_and_excess_deaths_other_institution[[#This Row],[Cancer five year average]],"")</f>
        <v/>
      </c>
      <c r="J534" s="81" t="s">
        <v>210</v>
      </c>
      <c r="K534" s="81">
        <v>2</v>
      </c>
      <c r="L534" s="81" t="str">
        <f>IFERROR(weekly_deaths_location_cause_and_excess_deaths_other_institution[[#This Row],[Dementia / Alzhemier''s deaths]]-weekly_deaths_location_cause_and_excess_deaths_other_institution[[#This Row],[Dementia / Alzheimer''s five year average]],"")</f>
        <v/>
      </c>
      <c r="M534" s="31" t="s">
        <v>210</v>
      </c>
      <c r="N534" s="31">
        <v>1</v>
      </c>
      <c r="O534" s="31" t="str">
        <f>IFERROR(weekly_deaths_location_cause_and_excess_deaths_other_institution[[#This Row],[Circulatory deaths]]-weekly_deaths_location_cause_and_excess_deaths_other_institution[[#This Row],[Circulatory five year average]],"")</f>
        <v/>
      </c>
      <c r="P534" s="31" t="s">
        <v>210</v>
      </c>
      <c r="Q534" s="31">
        <v>1</v>
      </c>
      <c r="R534" s="31" t="str">
        <f>IFERROR(weekly_deaths_location_cause_and_excess_deaths_other_institution[[#This Row],[Respiratory deaths]]-weekly_deaths_location_cause_and_excess_deaths_other_institution[[#This Row],[Respiratory five year average]],"")</f>
        <v/>
      </c>
      <c r="S534" s="31" t="s">
        <v>210</v>
      </c>
      <c r="T534" s="31" t="s">
        <v>210</v>
      </c>
      <c r="U534" s="81">
        <v>2</v>
      </c>
      <c r="V534" s="31" t="str">
        <f>IFERROR(weekly_deaths_location_cause_and_excess_deaths_other_institution[[#This Row],[Other causes]]-weekly_deaths_location_cause_and_excess_deaths_other_institution[[#This Row],[Other causes five year average]],"")</f>
        <v/>
      </c>
    </row>
    <row r="535" spans="1:22" x14ac:dyDescent="0.3">
      <c r="A535" s="16" t="s">
        <v>66</v>
      </c>
      <c r="B535" s="21">
        <v>49</v>
      </c>
      <c r="C535" s="22">
        <v>44900</v>
      </c>
      <c r="D535" s="86" t="s">
        <v>210</v>
      </c>
      <c r="E535" s="81">
        <v>7</v>
      </c>
      <c r="F535" s="81" t="str">
        <f>IFERROR(weekly_deaths_location_cause_and_excess_deaths_other_institution[[#This Row],[All causes]]-weekly_deaths_location_cause_and_excess_deaths_other_institution[[#This Row],[All causes five year average]],"")</f>
        <v/>
      </c>
      <c r="G535" s="81" t="s">
        <v>210</v>
      </c>
      <c r="H535" s="81">
        <v>3</v>
      </c>
      <c r="I535" s="81" t="str">
        <f>IFERROR(weekly_deaths_location_cause_and_excess_deaths_other_institution[[#This Row],[Cancer deaths]]-weekly_deaths_location_cause_and_excess_deaths_other_institution[[#This Row],[Cancer five year average]],"")</f>
        <v/>
      </c>
      <c r="J535" s="81" t="s">
        <v>210</v>
      </c>
      <c r="K535" s="81">
        <v>2</v>
      </c>
      <c r="L535" s="81" t="str">
        <f>IFERROR(weekly_deaths_location_cause_and_excess_deaths_other_institution[[#This Row],[Dementia / Alzhemier''s deaths]]-weekly_deaths_location_cause_and_excess_deaths_other_institution[[#This Row],[Dementia / Alzheimer''s five year average]],"")</f>
        <v/>
      </c>
      <c r="M535" s="31" t="s">
        <v>210</v>
      </c>
      <c r="N535" s="31">
        <v>2</v>
      </c>
      <c r="O535" s="31" t="str">
        <f>IFERROR(weekly_deaths_location_cause_and_excess_deaths_other_institution[[#This Row],[Circulatory deaths]]-weekly_deaths_location_cause_and_excess_deaths_other_institution[[#This Row],[Circulatory five year average]],"")</f>
        <v/>
      </c>
      <c r="P535" s="31" t="s">
        <v>210</v>
      </c>
      <c r="Q535" s="31">
        <v>0</v>
      </c>
      <c r="R535" s="31" t="str">
        <f>IFERROR(weekly_deaths_location_cause_and_excess_deaths_other_institution[[#This Row],[Respiratory deaths]]-weekly_deaths_location_cause_and_excess_deaths_other_institution[[#This Row],[Respiratory five year average]],"")</f>
        <v/>
      </c>
      <c r="S535" s="31" t="s">
        <v>210</v>
      </c>
      <c r="T535" s="31" t="s">
        <v>210</v>
      </c>
      <c r="U535" s="81">
        <v>2</v>
      </c>
      <c r="V535" s="31" t="str">
        <f>IFERROR(weekly_deaths_location_cause_and_excess_deaths_other_institution[[#This Row],[Other causes]]-weekly_deaths_location_cause_and_excess_deaths_other_institution[[#This Row],[Other causes five year average]],"")</f>
        <v/>
      </c>
    </row>
    <row r="536" spans="1:22" x14ac:dyDescent="0.3">
      <c r="A536" s="16" t="s">
        <v>66</v>
      </c>
      <c r="B536" s="21">
        <v>50</v>
      </c>
      <c r="C536" s="22">
        <v>44907</v>
      </c>
      <c r="D536" s="86" t="s">
        <v>210</v>
      </c>
      <c r="E536" s="81">
        <v>7</v>
      </c>
      <c r="F536" s="81" t="str">
        <f>IFERROR(weekly_deaths_location_cause_and_excess_deaths_other_institution[[#This Row],[All causes]]-weekly_deaths_location_cause_and_excess_deaths_other_institution[[#This Row],[All causes five year average]],"")</f>
        <v/>
      </c>
      <c r="G536" s="81" t="s">
        <v>210</v>
      </c>
      <c r="H536" s="81">
        <v>3</v>
      </c>
      <c r="I536" s="81" t="str">
        <f>IFERROR(weekly_deaths_location_cause_and_excess_deaths_other_institution[[#This Row],[Cancer deaths]]-weekly_deaths_location_cause_and_excess_deaths_other_institution[[#This Row],[Cancer five year average]],"")</f>
        <v/>
      </c>
      <c r="J536" s="81" t="s">
        <v>210</v>
      </c>
      <c r="K536" s="81">
        <v>2</v>
      </c>
      <c r="L536" s="81" t="str">
        <f>IFERROR(weekly_deaths_location_cause_and_excess_deaths_other_institution[[#This Row],[Dementia / Alzhemier''s deaths]]-weekly_deaths_location_cause_and_excess_deaths_other_institution[[#This Row],[Dementia / Alzheimer''s five year average]],"")</f>
        <v/>
      </c>
      <c r="M536" s="31" t="s">
        <v>210</v>
      </c>
      <c r="N536" s="31">
        <v>2</v>
      </c>
      <c r="O536" s="31" t="str">
        <f>IFERROR(weekly_deaths_location_cause_and_excess_deaths_other_institution[[#This Row],[Circulatory deaths]]-weekly_deaths_location_cause_and_excess_deaths_other_institution[[#This Row],[Circulatory five year average]],"")</f>
        <v/>
      </c>
      <c r="P536" s="31" t="s">
        <v>210</v>
      </c>
      <c r="Q536" s="31">
        <v>1</v>
      </c>
      <c r="R536" s="31" t="str">
        <f>IFERROR(weekly_deaths_location_cause_and_excess_deaths_other_institution[[#This Row],[Respiratory deaths]]-weekly_deaths_location_cause_and_excess_deaths_other_institution[[#This Row],[Respiratory five year average]],"")</f>
        <v/>
      </c>
      <c r="S536" s="31" t="s">
        <v>210</v>
      </c>
      <c r="T536" s="31" t="s">
        <v>210</v>
      </c>
      <c r="U536" s="81">
        <v>2</v>
      </c>
      <c r="V536" s="31" t="str">
        <f>IFERROR(weekly_deaths_location_cause_and_excess_deaths_other_institution[[#This Row],[Other causes]]-weekly_deaths_location_cause_and_excess_deaths_other_institution[[#This Row],[Other causes five year average]],"")</f>
        <v/>
      </c>
    </row>
    <row r="537" spans="1:22" x14ac:dyDescent="0.3">
      <c r="A537" s="16" t="s">
        <v>66</v>
      </c>
      <c r="B537" s="21">
        <v>51</v>
      </c>
      <c r="C537" s="22">
        <v>44914</v>
      </c>
      <c r="D537" s="86" t="s">
        <v>210</v>
      </c>
      <c r="E537" s="81">
        <v>5</v>
      </c>
      <c r="F537" s="81" t="str">
        <f>IFERROR(weekly_deaths_location_cause_and_excess_deaths_other_institution[[#This Row],[All causes]]-weekly_deaths_location_cause_and_excess_deaths_other_institution[[#This Row],[All causes five year average]],"")</f>
        <v/>
      </c>
      <c r="G537" s="81" t="s">
        <v>210</v>
      </c>
      <c r="H537" s="81">
        <v>2</v>
      </c>
      <c r="I537" s="81" t="str">
        <f>IFERROR(weekly_deaths_location_cause_and_excess_deaths_other_institution[[#This Row],[Cancer deaths]]-weekly_deaths_location_cause_and_excess_deaths_other_institution[[#This Row],[Cancer five year average]],"")</f>
        <v/>
      </c>
      <c r="J537" s="81" t="s">
        <v>210</v>
      </c>
      <c r="K537" s="81">
        <v>1</v>
      </c>
      <c r="L537" s="81" t="str">
        <f>IFERROR(weekly_deaths_location_cause_and_excess_deaths_other_institution[[#This Row],[Dementia / Alzhemier''s deaths]]-weekly_deaths_location_cause_and_excess_deaths_other_institution[[#This Row],[Dementia / Alzheimer''s five year average]],"")</f>
        <v/>
      </c>
      <c r="M537" s="31" t="s">
        <v>210</v>
      </c>
      <c r="N537" s="31">
        <v>1</v>
      </c>
      <c r="O537" s="31" t="str">
        <f>IFERROR(weekly_deaths_location_cause_and_excess_deaths_other_institution[[#This Row],[Circulatory deaths]]-weekly_deaths_location_cause_and_excess_deaths_other_institution[[#This Row],[Circulatory five year average]],"")</f>
        <v/>
      </c>
      <c r="P537" s="31" t="s">
        <v>210</v>
      </c>
      <c r="Q537" s="31">
        <v>1</v>
      </c>
      <c r="R537" s="31" t="str">
        <f>IFERROR(weekly_deaths_location_cause_and_excess_deaths_other_institution[[#This Row],[Respiratory deaths]]-weekly_deaths_location_cause_and_excess_deaths_other_institution[[#This Row],[Respiratory five year average]],"")</f>
        <v/>
      </c>
      <c r="S537" s="31" t="s">
        <v>210</v>
      </c>
      <c r="T537" s="31" t="s">
        <v>210</v>
      </c>
      <c r="U537" s="81">
        <v>2</v>
      </c>
      <c r="V537" s="31" t="str">
        <f>IFERROR(weekly_deaths_location_cause_and_excess_deaths_other_institution[[#This Row],[Other causes]]-weekly_deaths_location_cause_and_excess_deaths_other_institution[[#This Row],[Other causes five year average]],"")</f>
        <v/>
      </c>
    </row>
    <row r="538" spans="1:22" x14ac:dyDescent="0.3">
      <c r="A538" s="16" t="s">
        <v>66</v>
      </c>
      <c r="B538" s="21">
        <v>52</v>
      </c>
      <c r="C538" s="22">
        <v>44921</v>
      </c>
      <c r="D538" s="86" t="s">
        <v>210</v>
      </c>
      <c r="E538" s="81">
        <v>5</v>
      </c>
      <c r="F538" s="81" t="str">
        <f>IFERROR(weekly_deaths_location_cause_and_excess_deaths_other_institution[[#This Row],[All causes]]-weekly_deaths_location_cause_and_excess_deaths_other_institution[[#This Row],[All causes five year average]],"")</f>
        <v/>
      </c>
      <c r="G538" s="81" t="s">
        <v>210</v>
      </c>
      <c r="H538" s="81">
        <v>2</v>
      </c>
      <c r="I538" s="81" t="str">
        <f>IFERROR(weekly_deaths_location_cause_and_excess_deaths_other_institution[[#This Row],[Cancer deaths]]-weekly_deaths_location_cause_and_excess_deaths_other_institution[[#This Row],[Cancer five year average]],"")</f>
        <v/>
      </c>
      <c r="J538" s="81" t="s">
        <v>210</v>
      </c>
      <c r="K538" s="81">
        <v>2</v>
      </c>
      <c r="L538" s="81" t="str">
        <f>IFERROR(weekly_deaths_location_cause_and_excess_deaths_other_institution[[#This Row],[Dementia / Alzhemier''s deaths]]-weekly_deaths_location_cause_and_excess_deaths_other_institution[[#This Row],[Dementia / Alzheimer''s five year average]],"")</f>
        <v/>
      </c>
      <c r="M538" s="31" t="s">
        <v>210</v>
      </c>
      <c r="N538" s="31">
        <v>1</v>
      </c>
      <c r="O538" s="31" t="str">
        <f>IFERROR(weekly_deaths_location_cause_and_excess_deaths_other_institution[[#This Row],[Circulatory deaths]]-weekly_deaths_location_cause_and_excess_deaths_other_institution[[#This Row],[Circulatory five year average]],"")</f>
        <v/>
      </c>
      <c r="P538" s="31" t="s">
        <v>210</v>
      </c>
      <c r="Q538" s="31">
        <v>1</v>
      </c>
      <c r="R538" s="31" t="str">
        <f>IFERROR(weekly_deaths_location_cause_and_excess_deaths_other_institution[[#This Row],[Respiratory deaths]]-weekly_deaths_location_cause_and_excess_deaths_other_institution[[#This Row],[Respiratory five year average]],"")</f>
        <v/>
      </c>
      <c r="S538" s="31" t="s">
        <v>210</v>
      </c>
      <c r="T538" s="31" t="s">
        <v>210</v>
      </c>
      <c r="U538" s="81">
        <v>2</v>
      </c>
      <c r="V538" s="31" t="str">
        <f>IFERROR(weekly_deaths_location_cause_and_excess_deaths_other_institution[[#This Row],[Other causes]]-weekly_deaths_location_cause_and_excess_deaths_other_institution[[#This Row],[Other causes five year average]],"")</f>
        <v/>
      </c>
    </row>
  </sheetData>
  <hyperlinks>
    <hyperlink ref="A4" location="Contents!A1" display="Back to table of contents"/>
  </hyperlinks>
  <pageMargins left="0.7" right="0.7" top="0.75" bottom="0.75" header="0.3" footer="0.3"/>
  <pageSetup paperSize="9" orientation="portrait" horizontalDpi="90" verticalDpi="90" r:id="rId1"/>
  <tableParts count="5">
    <tablePart r:id="rId2"/>
    <tablePart r:id="rId3"/>
    <tablePart r:id="rId4"/>
    <tablePart r:id="rId5"/>
    <tablePart r:id="rId6"/>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3"/>
  <sheetViews>
    <sheetView zoomScaleNormal="100" workbookViewId="0"/>
  </sheetViews>
  <sheetFormatPr defaultColWidth="9.109375" defaultRowHeight="15.6" x14ac:dyDescent="0.3"/>
  <cols>
    <col min="1" max="4" width="16.6640625" style="11" customWidth="1"/>
    <col min="5" max="5" width="16.6640625" style="93" customWidth="1"/>
    <col min="6" max="6" width="16.6640625" style="88" customWidth="1"/>
    <col min="7" max="8" width="16.6640625" style="11" customWidth="1"/>
    <col min="9" max="16384" width="9.109375" style="11"/>
  </cols>
  <sheetData>
    <row r="1" spans="1:8" s="5" customFormat="1" x14ac:dyDescent="0.3">
      <c r="A1" s="4" t="s">
        <v>205</v>
      </c>
      <c r="E1" s="81"/>
      <c r="F1" s="24"/>
    </row>
    <row r="2" spans="1:8" s="5" customFormat="1" ht="15" x14ac:dyDescent="0.25">
      <c r="A2" s="6" t="s">
        <v>118</v>
      </c>
      <c r="E2" s="81"/>
      <c r="F2" s="24"/>
    </row>
    <row r="3" spans="1:8" s="5" customFormat="1" ht="15" x14ac:dyDescent="0.25">
      <c r="A3" s="6" t="s">
        <v>49</v>
      </c>
      <c r="E3" s="81"/>
      <c r="F3" s="24"/>
    </row>
    <row r="4" spans="1:8" s="5" customFormat="1" ht="30" customHeight="1" x14ac:dyDescent="0.25">
      <c r="A4" s="7" t="s">
        <v>53</v>
      </c>
      <c r="E4" s="81"/>
      <c r="F4" s="24"/>
    </row>
    <row r="5" spans="1:8" ht="63" thickBot="1" x14ac:dyDescent="0.35">
      <c r="A5" s="18" t="s">
        <v>64</v>
      </c>
      <c r="B5" s="19" t="s">
        <v>59</v>
      </c>
      <c r="C5" s="19" t="s">
        <v>119</v>
      </c>
      <c r="D5" s="9" t="s">
        <v>100</v>
      </c>
      <c r="E5" s="92" t="s">
        <v>101</v>
      </c>
      <c r="F5" s="10" t="s">
        <v>177</v>
      </c>
      <c r="G5" s="18" t="s">
        <v>103</v>
      </c>
      <c r="H5" s="10" t="s">
        <v>102</v>
      </c>
    </row>
    <row r="6" spans="1:8" ht="30" customHeight="1" x14ac:dyDescent="0.3">
      <c r="A6" s="20" t="s">
        <v>99</v>
      </c>
      <c r="B6" s="21">
        <v>1</v>
      </c>
      <c r="C6" s="22">
        <v>43829</v>
      </c>
      <c r="D6" s="83">
        <v>1161</v>
      </c>
      <c r="E6" s="1">
        <v>1276</v>
      </c>
      <c r="F6" s="31">
        <f>IF(fig1_data_weekly_covid_deaths_excess_and_ULC[[#This Row],[All cause deaths]]="","",(fig1_data_weekly_covid_deaths_excess_and_ULC[[#This Row],[All cause deaths]]-fig1_data_weekly_covid_deaths_excess_and_ULC[[#This Row],[5 year average]]))</f>
        <v>-115</v>
      </c>
      <c r="G6" s="1">
        <v>0</v>
      </c>
      <c r="H6" s="1">
        <v>0</v>
      </c>
    </row>
    <row r="7" spans="1:8" ht="15.9" customHeight="1" x14ac:dyDescent="0.3">
      <c r="A7" s="20" t="s">
        <v>99</v>
      </c>
      <c r="B7" s="21">
        <v>2</v>
      </c>
      <c r="C7" s="22">
        <v>43836</v>
      </c>
      <c r="D7" s="84">
        <v>1567</v>
      </c>
      <c r="E7" s="2">
        <v>1559.6</v>
      </c>
      <c r="F7" s="31">
        <f>IF(fig1_data_weekly_covid_deaths_excess_and_ULC[[#This Row],[All cause deaths]]="","",(fig1_data_weekly_covid_deaths_excess_and_ULC[[#This Row],[All cause deaths]]-fig1_data_weekly_covid_deaths_excess_and_ULC[[#This Row],[5 year average]]))</f>
        <v>7.4000000000000909</v>
      </c>
      <c r="G7" s="2">
        <v>0</v>
      </c>
      <c r="H7" s="2">
        <v>0</v>
      </c>
    </row>
    <row r="8" spans="1:8" ht="15.9" customHeight="1" x14ac:dyDescent="0.3">
      <c r="A8" s="20" t="s">
        <v>99</v>
      </c>
      <c r="B8" s="21">
        <v>3</v>
      </c>
      <c r="C8" s="22">
        <v>43843</v>
      </c>
      <c r="D8" s="84">
        <v>1322</v>
      </c>
      <c r="E8" s="2">
        <v>1382</v>
      </c>
      <c r="F8" s="31">
        <f>IF(fig1_data_weekly_covid_deaths_excess_and_ULC[[#This Row],[All cause deaths]]="","",(fig1_data_weekly_covid_deaths_excess_and_ULC[[#This Row],[All cause deaths]]-fig1_data_weekly_covid_deaths_excess_and_ULC[[#This Row],[5 year average]]))</f>
        <v>-60</v>
      </c>
      <c r="G8" s="2">
        <v>0</v>
      </c>
      <c r="H8" s="2">
        <v>0</v>
      </c>
    </row>
    <row r="9" spans="1:8" ht="15.9" customHeight="1" x14ac:dyDescent="0.3">
      <c r="A9" s="20" t="s">
        <v>99</v>
      </c>
      <c r="B9" s="21">
        <v>4</v>
      </c>
      <c r="C9" s="22">
        <v>43850</v>
      </c>
      <c r="D9" s="84">
        <v>1226</v>
      </c>
      <c r="E9" s="2">
        <v>1316.6</v>
      </c>
      <c r="F9" s="31">
        <f>IF(fig1_data_weekly_covid_deaths_excess_and_ULC[[#This Row],[All cause deaths]]="","",(fig1_data_weekly_covid_deaths_excess_and_ULC[[#This Row],[All cause deaths]]-fig1_data_weekly_covid_deaths_excess_and_ULC[[#This Row],[5 year average]]))</f>
        <v>-90.599999999999909</v>
      </c>
      <c r="G9" s="2">
        <v>0</v>
      </c>
      <c r="H9" s="2">
        <v>0</v>
      </c>
    </row>
    <row r="10" spans="1:8" ht="15.9" customHeight="1" x14ac:dyDescent="0.3">
      <c r="A10" s="20" t="s">
        <v>99</v>
      </c>
      <c r="B10" s="21">
        <v>5</v>
      </c>
      <c r="C10" s="22">
        <v>43857</v>
      </c>
      <c r="D10" s="84">
        <v>1188</v>
      </c>
      <c r="E10" s="2">
        <v>1279.5999999999999</v>
      </c>
      <c r="F10" s="31">
        <f>IF(fig1_data_weekly_covid_deaths_excess_and_ULC[[#This Row],[All cause deaths]]="","",(fig1_data_weekly_covid_deaths_excess_and_ULC[[#This Row],[All cause deaths]]-fig1_data_weekly_covid_deaths_excess_and_ULC[[#This Row],[5 year average]]))</f>
        <v>-91.599999999999909</v>
      </c>
      <c r="G10" s="2">
        <v>0</v>
      </c>
      <c r="H10" s="2">
        <v>0</v>
      </c>
    </row>
    <row r="11" spans="1:8" ht="15.9" customHeight="1" x14ac:dyDescent="0.3">
      <c r="A11" s="20" t="s">
        <v>99</v>
      </c>
      <c r="B11" s="21">
        <v>6</v>
      </c>
      <c r="C11" s="22">
        <v>43864</v>
      </c>
      <c r="D11" s="84">
        <v>1216</v>
      </c>
      <c r="E11" s="2">
        <v>1253.8</v>
      </c>
      <c r="F11" s="31">
        <f>IF(fig1_data_weekly_covid_deaths_excess_and_ULC[[#This Row],[All cause deaths]]="","",(fig1_data_weekly_covid_deaths_excess_and_ULC[[#This Row],[All cause deaths]]-fig1_data_weekly_covid_deaths_excess_and_ULC[[#This Row],[5 year average]]))</f>
        <v>-37.799999999999955</v>
      </c>
      <c r="G11" s="2">
        <v>0</v>
      </c>
      <c r="H11" s="2">
        <v>0</v>
      </c>
    </row>
    <row r="12" spans="1:8" ht="15.9" customHeight="1" x14ac:dyDescent="0.3">
      <c r="A12" s="20" t="s">
        <v>99</v>
      </c>
      <c r="B12" s="21">
        <v>7</v>
      </c>
      <c r="C12" s="22">
        <v>43871</v>
      </c>
      <c r="D12" s="84">
        <v>1162</v>
      </c>
      <c r="E12" s="2">
        <v>1259.2</v>
      </c>
      <c r="F12" s="31">
        <f>IF(fig1_data_weekly_covid_deaths_excess_and_ULC[[#This Row],[All cause deaths]]="","",(fig1_data_weekly_covid_deaths_excess_and_ULC[[#This Row],[All cause deaths]]-fig1_data_weekly_covid_deaths_excess_and_ULC[[#This Row],[5 year average]]))</f>
        <v>-97.200000000000045</v>
      </c>
      <c r="G12" s="2">
        <v>0</v>
      </c>
      <c r="H12" s="2">
        <v>0</v>
      </c>
    </row>
    <row r="13" spans="1:8" ht="15.9" customHeight="1" x14ac:dyDescent="0.3">
      <c r="A13" s="20" t="s">
        <v>99</v>
      </c>
      <c r="B13" s="21">
        <v>8</v>
      </c>
      <c r="C13" s="22">
        <v>43878</v>
      </c>
      <c r="D13" s="84">
        <v>1162</v>
      </c>
      <c r="E13" s="2">
        <v>1246.8</v>
      </c>
      <c r="F13" s="31">
        <f>IF(fig1_data_weekly_covid_deaths_excess_and_ULC[[#This Row],[All cause deaths]]="","",(fig1_data_weekly_covid_deaths_excess_and_ULC[[#This Row],[All cause deaths]]-fig1_data_weekly_covid_deaths_excess_and_ULC[[#This Row],[5 year average]]))</f>
        <v>-84.799999999999955</v>
      </c>
      <c r="G13" s="2">
        <v>0</v>
      </c>
      <c r="H13" s="2">
        <v>0</v>
      </c>
    </row>
    <row r="14" spans="1:8" ht="15.9" customHeight="1" x14ac:dyDescent="0.3">
      <c r="A14" s="20" t="s">
        <v>99</v>
      </c>
      <c r="B14" s="21">
        <v>9</v>
      </c>
      <c r="C14" s="22">
        <v>43885</v>
      </c>
      <c r="D14" s="84">
        <v>1171</v>
      </c>
      <c r="E14" s="2">
        <v>1164.8</v>
      </c>
      <c r="F14" s="31">
        <f>IF(fig1_data_weekly_covid_deaths_excess_and_ULC[[#This Row],[All cause deaths]]="","",(fig1_data_weekly_covid_deaths_excess_and_ULC[[#This Row],[All cause deaths]]-fig1_data_weekly_covid_deaths_excess_and_ULC[[#This Row],[5 year average]]))</f>
        <v>6.2000000000000455</v>
      </c>
      <c r="G14" s="2">
        <v>0</v>
      </c>
      <c r="H14" s="2">
        <v>0</v>
      </c>
    </row>
    <row r="15" spans="1:8" ht="15.9" customHeight="1" x14ac:dyDescent="0.3">
      <c r="A15" s="20" t="s">
        <v>99</v>
      </c>
      <c r="B15" s="21">
        <v>10</v>
      </c>
      <c r="C15" s="22">
        <v>43892</v>
      </c>
      <c r="D15" s="84">
        <v>1208</v>
      </c>
      <c r="E15" s="2">
        <v>1228.5999999999999</v>
      </c>
      <c r="F15" s="31">
        <f>IF(fig1_data_weekly_covid_deaths_excess_and_ULC[[#This Row],[All cause deaths]]="","",(fig1_data_weekly_covid_deaths_excess_and_ULC[[#This Row],[All cause deaths]]-fig1_data_weekly_covid_deaths_excess_and_ULC[[#This Row],[5 year average]]))</f>
        <v>-20.599999999999909</v>
      </c>
      <c r="G15" s="2">
        <v>0</v>
      </c>
      <c r="H15" s="2">
        <v>0</v>
      </c>
    </row>
    <row r="16" spans="1:8" ht="15.9" customHeight="1" x14ac:dyDescent="0.3">
      <c r="A16" s="20" t="s">
        <v>99</v>
      </c>
      <c r="B16" s="21">
        <v>11</v>
      </c>
      <c r="C16" s="22">
        <v>43899</v>
      </c>
      <c r="D16" s="84">
        <v>1198</v>
      </c>
      <c r="E16" s="2">
        <v>1169</v>
      </c>
      <c r="F16" s="31">
        <f>IF(fig1_data_weekly_covid_deaths_excess_and_ULC[[#This Row],[All cause deaths]]="","",(fig1_data_weekly_covid_deaths_excess_and_ULC[[#This Row],[All cause deaths]]-fig1_data_weekly_covid_deaths_excess_and_ULC[[#This Row],[5 year average]]))</f>
        <v>29</v>
      </c>
      <c r="G16" s="2">
        <v>0</v>
      </c>
      <c r="H16" s="2">
        <v>0</v>
      </c>
    </row>
    <row r="17" spans="1:8" ht="15.9" customHeight="1" x14ac:dyDescent="0.3">
      <c r="A17" s="20" t="s">
        <v>99</v>
      </c>
      <c r="B17" s="21">
        <v>12</v>
      </c>
      <c r="C17" s="22">
        <v>43906</v>
      </c>
      <c r="D17" s="84">
        <v>1196</v>
      </c>
      <c r="E17" s="2">
        <v>1120.4000000000001</v>
      </c>
      <c r="F17" s="31">
        <f>IF(fig1_data_weekly_covid_deaths_excess_and_ULC[[#This Row],[All cause deaths]]="","",(fig1_data_weekly_covid_deaths_excess_and_ULC[[#This Row],[All cause deaths]]-fig1_data_weekly_covid_deaths_excess_and_ULC[[#This Row],[5 year average]]))</f>
        <v>75.599999999999909</v>
      </c>
      <c r="G17" s="2">
        <v>11</v>
      </c>
      <c r="H17" s="2">
        <v>10</v>
      </c>
    </row>
    <row r="18" spans="1:8" ht="15.9" customHeight="1" x14ac:dyDescent="0.3">
      <c r="A18" s="20" t="s">
        <v>99</v>
      </c>
      <c r="B18" s="21">
        <v>13</v>
      </c>
      <c r="C18" s="22">
        <v>43913</v>
      </c>
      <c r="D18" s="84">
        <v>1079</v>
      </c>
      <c r="E18" s="2">
        <v>1118.2</v>
      </c>
      <c r="F18" s="31">
        <f>IF(fig1_data_weekly_covid_deaths_excess_and_ULC[[#This Row],[All cause deaths]]="","",(fig1_data_weekly_covid_deaths_excess_and_ULC[[#This Row],[All cause deaths]]-fig1_data_weekly_covid_deaths_excess_and_ULC[[#This Row],[5 year average]]))</f>
        <v>-39.200000000000045</v>
      </c>
      <c r="G18" s="2">
        <v>62</v>
      </c>
      <c r="H18" s="2">
        <v>53</v>
      </c>
    </row>
    <row r="19" spans="1:8" ht="15.9" customHeight="1" x14ac:dyDescent="0.3">
      <c r="A19" s="20" t="s">
        <v>99</v>
      </c>
      <c r="B19" s="21">
        <v>14</v>
      </c>
      <c r="C19" s="22">
        <v>43920</v>
      </c>
      <c r="D19" s="84">
        <v>1744</v>
      </c>
      <c r="E19" s="31">
        <v>1098.4000000000001</v>
      </c>
      <c r="F19" s="31">
        <f>IF(fig1_data_weekly_covid_deaths_excess_and_ULC[[#This Row],[All cause deaths]]="","",(fig1_data_weekly_covid_deaths_excess_and_ULC[[#This Row],[All cause deaths]]-fig1_data_weekly_covid_deaths_excess_and_ULC[[#This Row],[5 year average]]))</f>
        <v>645.59999999999991</v>
      </c>
      <c r="G19" s="31">
        <v>282</v>
      </c>
      <c r="H19" s="24">
        <v>256</v>
      </c>
    </row>
    <row r="20" spans="1:8" ht="15.9" customHeight="1" x14ac:dyDescent="0.3">
      <c r="A20" s="20" t="s">
        <v>99</v>
      </c>
      <c r="B20" s="21">
        <v>15</v>
      </c>
      <c r="C20" s="22">
        <v>43927</v>
      </c>
      <c r="D20" s="84">
        <v>1978</v>
      </c>
      <c r="E20" s="25">
        <v>1099.8</v>
      </c>
      <c r="F20" s="31">
        <f>IF(fig1_data_weekly_covid_deaths_excess_and_ULC[[#This Row],[All cause deaths]]="","",(fig1_data_weekly_covid_deaths_excess_and_ULC[[#This Row],[All cause deaths]]-fig1_data_weekly_covid_deaths_excess_and_ULC[[#This Row],[5 year average]]))</f>
        <v>878.2</v>
      </c>
      <c r="G20" s="25">
        <v>609</v>
      </c>
      <c r="H20" s="25">
        <v>587</v>
      </c>
    </row>
    <row r="21" spans="1:8" ht="15.9" customHeight="1" x14ac:dyDescent="0.3">
      <c r="A21" s="20" t="s">
        <v>99</v>
      </c>
      <c r="B21" s="21">
        <v>16</v>
      </c>
      <c r="C21" s="22">
        <v>43934</v>
      </c>
      <c r="D21" s="84">
        <v>1916</v>
      </c>
      <c r="E21" s="25">
        <v>1067.2</v>
      </c>
      <c r="F21" s="31">
        <f>IF(fig1_data_weekly_covid_deaths_excess_and_ULC[[#This Row],[All cause deaths]]="","",(fig1_data_weekly_covid_deaths_excess_and_ULC[[#This Row],[All cause deaths]]-fig1_data_weekly_covid_deaths_excess_and_ULC[[#This Row],[5 year average]]))</f>
        <v>848.8</v>
      </c>
      <c r="G21" s="25">
        <v>650</v>
      </c>
      <c r="H21" s="25">
        <v>638</v>
      </c>
    </row>
    <row r="22" spans="1:8" ht="15.9" customHeight="1" x14ac:dyDescent="0.3">
      <c r="A22" s="20" t="s">
        <v>99</v>
      </c>
      <c r="B22" s="21">
        <v>17</v>
      </c>
      <c r="C22" s="22">
        <v>43941</v>
      </c>
      <c r="D22" s="84">
        <v>1836</v>
      </c>
      <c r="E22" s="25">
        <v>1086.8</v>
      </c>
      <c r="F22" s="31">
        <f>IF(fig1_data_weekly_covid_deaths_excess_and_ULC[[#This Row],[All cause deaths]]="","",(fig1_data_weekly_covid_deaths_excess_and_ULC[[#This Row],[All cause deaths]]-fig1_data_weekly_covid_deaths_excess_and_ULC[[#This Row],[5 year average]]))</f>
        <v>749.2</v>
      </c>
      <c r="G22" s="25">
        <v>663</v>
      </c>
      <c r="H22" s="25">
        <v>636</v>
      </c>
    </row>
    <row r="23" spans="1:8" ht="15.9" customHeight="1" x14ac:dyDescent="0.3">
      <c r="A23" s="20" t="s">
        <v>99</v>
      </c>
      <c r="B23" s="21">
        <v>18</v>
      </c>
      <c r="C23" s="22">
        <v>43948</v>
      </c>
      <c r="D23" s="85">
        <v>1678</v>
      </c>
      <c r="E23" s="25">
        <v>1079.4000000000001</v>
      </c>
      <c r="F23" s="31">
        <f>IF(fig1_data_weekly_covid_deaths_excess_and_ULC[[#This Row],[All cause deaths]]="","",(fig1_data_weekly_covid_deaths_excess_and_ULC[[#This Row],[All cause deaths]]-fig1_data_weekly_covid_deaths_excess_and_ULC[[#This Row],[5 year average]]))</f>
        <v>598.59999999999991</v>
      </c>
      <c r="G23" s="25">
        <v>527</v>
      </c>
      <c r="H23" s="25">
        <v>499</v>
      </c>
    </row>
    <row r="24" spans="1:8" ht="15.9" customHeight="1" x14ac:dyDescent="0.3">
      <c r="A24" s="20" t="s">
        <v>99</v>
      </c>
      <c r="B24" s="21">
        <v>19</v>
      </c>
      <c r="C24" s="22">
        <v>43955</v>
      </c>
      <c r="D24" s="85">
        <v>1435</v>
      </c>
      <c r="E24" s="25">
        <v>1034.2</v>
      </c>
      <c r="F24" s="31">
        <f>IF(fig1_data_weekly_covid_deaths_excess_and_ULC[[#This Row],[All cause deaths]]="","",(fig1_data_weekly_covid_deaths_excess_and_ULC[[#This Row],[All cause deaths]]-fig1_data_weekly_covid_deaths_excess_and_ULC[[#This Row],[5 year average]]))</f>
        <v>400.79999999999995</v>
      </c>
      <c r="G24" s="25">
        <v>414</v>
      </c>
      <c r="H24" s="25">
        <v>388</v>
      </c>
    </row>
    <row r="25" spans="1:8" ht="15.9" customHeight="1" x14ac:dyDescent="0.3">
      <c r="A25" s="20" t="s">
        <v>99</v>
      </c>
      <c r="B25" s="21">
        <v>20</v>
      </c>
      <c r="C25" s="22">
        <v>43962</v>
      </c>
      <c r="D25" s="85">
        <v>1421</v>
      </c>
      <c r="E25" s="25">
        <v>1064</v>
      </c>
      <c r="F25" s="31">
        <f>IF(fig1_data_weekly_covid_deaths_excess_and_ULC[[#This Row],[All cause deaths]]="","",(fig1_data_weekly_covid_deaths_excess_and_ULC[[#This Row],[All cause deaths]]-fig1_data_weekly_covid_deaths_excess_and_ULC[[#This Row],[5 year average]]))</f>
        <v>357</v>
      </c>
      <c r="G25" s="25">
        <v>336</v>
      </c>
      <c r="H25" s="25">
        <v>302</v>
      </c>
    </row>
    <row r="26" spans="1:8" ht="15.9" customHeight="1" x14ac:dyDescent="0.3">
      <c r="A26" s="20" t="s">
        <v>99</v>
      </c>
      <c r="B26" s="21">
        <v>21</v>
      </c>
      <c r="C26" s="22">
        <v>43969</v>
      </c>
      <c r="D26" s="85">
        <v>1226</v>
      </c>
      <c r="E26" s="25">
        <v>1045.4000000000001</v>
      </c>
      <c r="F26" s="31">
        <f>IF(fig1_data_weekly_covid_deaths_excess_and_ULC[[#This Row],[All cause deaths]]="","",(fig1_data_weekly_covid_deaths_excess_and_ULC[[#This Row],[All cause deaths]]-fig1_data_weekly_covid_deaths_excess_and_ULC[[#This Row],[5 year average]]))</f>
        <v>180.59999999999991</v>
      </c>
      <c r="G26" s="25">
        <v>230</v>
      </c>
      <c r="H26" s="25">
        <v>211</v>
      </c>
    </row>
    <row r="27" spans="1:8" ht="15.9" customHeight="1" x14ac:dyDescent="0.3">
      <c r="A27" s="20" t="s">
        <v>99</v>
      </c>
      <c r="B27" s="21">
        <v>22</v>
      </c>
      <c r="C27" s="22">
        <v>43976</v>
      </c>
      <c r="D27" s="86">
        <v>1128</v>
      </c>
      <c r="E27" s="25">
        <v>1016.8</v>
      </c>
      <c r="F27" s="31">
        <f>IF(fig1_data_weekly_covid_deaths_excess_and_ULC[[#This Row],[All cause deaths]]="","",(fig1_data_weekly_covid_deaths_excess_and_ULC[[#This Row],[All cause deaths]]-fig1_data_weekly_covid_deaths_excess_and_ULC[[#This Row],[5 year average]]))</f>
        <v>111.20000000000005</v>
      </c>
      <c r="G27" s="25">
        <v>131</v>
      </c>
      <c r="H27" s="25">
        <v>111</v>
      </c>
    </row>
    <row r="28" spans="1:8" ht="15.9" customHeight="1" x14ac:dyDescent="0.3">
      <c r="A28" s="20" t="s">
        <v>99</v>
      </c>
      <c r="B28" s="21">
        <v>23</v>
      </c>
      <c r="C28" s="22">
        <v>43983</v>
      </c>
      <c r="D28" s="85">
        <v>1093</v>
      </c>
      <c r="E28" s="25">
        <v>1056</v>
      </c>
      <c r="F28" s="31">
        <f>IF(fig1_data_weekly_covid_deaths_excess_and_ULC[[#This Row],[All cause deaths]]="","",(fig1_data_weekly_covid_deaths_excess_and_ULC[[#This Row],[All cause deaths]]-fig1_data_weekly_covid_deaths_excess_and_ULC[[#This Row],[5 year average]]))</f>
        <v>37</v>
      </c>
      <c r="G28" s="25">
        <v>91</v>
      </c>
      <c r="H28" s="25">
        <v>75</v>
      </c>
    </row>
    <row r="29" spans="1:8" ht="15.9" customHeight="1" x14ac:dyDescent="0.3">
      <c r="A29" s="20" t="s">
        <v>99</v>
      </c>
      <c r="B29" s="21">
        <v>24</v>
      </c>
      <c r="C29" s="22">
        <v>43990</v>
      </c>
      <c r="D29" s="85">
        <v>1034</v>
      </c>
      <c r="E29" s="25">
        <v>1000</v>
      </c>
      <c r="F29" s="31">
        <f>IF(fig1_data_weekly_covid_deaths_excess_and_ULC[[#This Row],[All cause deaths]]="","",(fig1_data_weekly_covid_deaths_excess_and_ULC[[#This Row],[All cause deaths]]-fig1_data_weekly_covid_deaths_excess_and_ULC[[#This Row],[5 year average]]))</f>
        <v>34</v>
      </c>
      <c r="G29" s="25">
        <v>67</v>
      </c>
      <c r="H29" s="25">
        <v>48</v>
      </c>
    </row>
    <row r="30" spans="1:8" ht="15.9" customHeight="1" x14ac:dyDescent="0.3">
      <c r="A30" s="20" t="s">
        <v>99</v>
      </c>
      <c r="B30" s="21">
        <v>25</v>
      </c>
      <c r="C30" s="22">
        <v>43997</v>
      </c>
      <c r="D30" s="85">
        <v>1065</v>
      </c>
      <c r="E30" s="25">
        <v>1019.4</v>
      </c>
      <c r="F30" s="31">
        <f>IF(fig1_data_weekly_covid_deaths_excess_and_ULC[[#This Row],[All cause deaths]]="","",(fig1_data_weekly_covid_deaths_excess_and_ULC[[#This Row],[All cause deaths]]-fig1_data_weekly_covid_deaths_excess_and_ULC[[#This Row],[5 year average]]))</f>
        <v>45.600000000000023</v>
      </c>
      <c r="G30" s="25">
        <v>49</v>
      </c>
      <c r="H30" s="25">
        <v>41</v>
      </c>
    </row>
    <row r="31" spans="1:8" ht="15.9" customHeight="1" x14ac:dyDescent="0.3">
      <c r="A31" s="20" t="s">
        <v>99</v>
      </c>
      <c r="B31" s="21">
        <v>26</v>
      </c>
      <c r="C31" s="22">
        <v>44004</v>
      </c>
      <c r="D31" s="84">
        <v>1008</v>
      </c>
      <c r="E31" s="25">
        <v>1026</v>
      </c>
      <c r="F31" s="31">
        <f>IF(fig1_data_weekly_covid_deaths_excess_and_ULC[[#This Row],[All cause deaths]]="","",(fig1_data_weekly_covid_deaths_excess_and_ULC[[#This Row],[All cause deaths]]-fig1_data_weekly_covid_deaths_excess_and_ULC[[#This Row],[5 year average]]))</f>
        <v>-18</v>
      </c>
      <c r="G31" s="25">
        <v>36</v>
      </c>
      <c r="H31" s="25">
        <v>28</v>
      </c>
    </row>
    <row r="32" spans="1:8" ht="15.9" customHeight="1" x14ac:dyDescent="0.3">
      <c r="A32" s="20" t="s">
        <v>99</v>
      </c>
      <c r="B32" s="21">
        <v>27</v>
      </c>
      <c r="C32" s="22">
        <v>44011</v>
      </c>
      <c r="D32" s="85">
        <v>983</v>
      </c>
      <c r="E32" s="25">
        <v>1018</v>
      </c>
      <c r="F32" s="31">
        <f>IF(fig1_data_weekly_covid_deaths_excess_and_ULC[[#This Row],[All cause deaths]]="","",(fig1_data_weekly_covid_deaths_excess_and_ULC[[#This Row],[All cause deaths]]-fig1_data_weekly_covid_deaths_excess_and_ULC[[#This Row],[5 year average]]))</f>
        <v>-35</v>
      </c>
      <c r="G32" s="25">
        <v>19</v>
      </c>
      <c r="H32" s="25">
        <v>10</v>
      </c>
    </row>
    <row r="33" spans="1:8" ht="15.9" customHeight="1" x14ac:dyDescent="0.3">
      <c r="A33" s="20" t="s">
        <v>99</v>
      </c>
      <c r="B33" s="21">
        <v>28</v>
      </c>
      <c r="C33" s="22">
        <v>44018</v>
      </c>
      <c r="D33" s="85">
        <v>977</v>
      </c>
      <c r="E33" s="25">
        <v>1025</v>
      </c>
      <c r="F33" s="31">
        <f>IF(fig1_data_weekly_covid_deaths_excess_and_ULC[[#This Row],[All cause deaths]]="","",(fig1_data_weekly_covid_deaths_excess_and_ULC[[#This Row],[All cause deaths]]-fig1_data_weekly_covid_deaths_excess_and_ULC[[#This Row],[5 year average]]))</f>
        <v>-48</v>
      </c>
      <c r="G33" s="25">
        <v>13</v>
      </c>
      <c r="H33" s="25">
        <v>7</v>
      </c>
    </row>
    <row r="34" spans="1:8" ht="15.9" customHeight="1" x14ac:dyDescent="0.3">
      <c r="A34" s="20" t="s">
        <v>99</v>
      </c>
      <c r="B34" s="21">
        <v>29</v>
      </c>
      <c r="C34" s="22">
        <v>44025</v>
      </c>
      <c r="D34" s="84">
        <v>1033</v>
      </c>
      <c r="E34" s="25">
        <v>996.2</v>
      </c>
      <c r="F34" s="31">
        <f>IF(fig1_data_weekly_covid_deaths_excess_and_ULC[[#This Row],[All cause deaths]]="","",(fig1_data_weekly_covid_deaths_excess_and_ULC[[#This Row],[All cause deaths]]-fig1_data_weekly_covid_deaths_excess_and_ULC[[#This Row],[5 year average]]))</f>
        <v>36.799999999999955</v>
      </c>
      <c r="G34" s="25">
        <v>6</v>
      </c>
      <c r="H34" s="25">
        <v>3</v>
      </c>
    </row>
    <row r="35" spans="1:8" ht="15.9" customHeight="1" x14ac:dyDescent="0.3">
      <c r="A35" s="20" t="s">
        <v>99</v>
      </c>
      <c r="B35" s="21">
        <v>30</v>
      </c>
      <c r="C35" s="22">
        <v>44032</v>
      </c>
      <c r="D35" s="84">
        <v>962</v>
      </c>
      <c r="E35" s="25">
        <v>977.4</v>
      </c>
      <c r="F35" s="31">
        <f>IF(fig1_data_weekly_covid_deaths_excess_and_ULC[[#This Row],[All cause deaths]]="","",(fig1_data_weekly_covid_deaths_excess_and_ULC[[#This Row],[All cause deaths]]-fig1_data_weekly_covid_deaths_excess_and_ULC[[#This Row],[5 year average]]))</f>
        <v>-15.399999999999977</v>
      </c>
      <c r="G35" s="25">
        <v>8</v>
      </c>
      <c r="H35" s="25">
        <v>4</v>
      </c>
    </row>
    <row r="36" spans="1:8" ht="15.9" customHeight="1" x14ac:dyDescent="0.3">
      <c r="A36" s="20" t="s">
        <v>99</v>
      </c>
      <c r="B36" s="21">
        <v>31</v>
      </c>
      <c r="C36" s="22">
        <v>44039</v>
      </c>
      <c r="D36" s="85">
        <v>1043</v>
      </c>
      <c r="E36" s="25">
        <v>994.4</v>
      </c>
      <c r="F36" s="31">
        <f>IF(fig1_data_weekly_covid_deaths_excess_and_ULC[[#This Row],[All cause deaths]]="","",(fig1_data_weekly_covid_deaths_excess_and_ULC[[#This Row],[All cause deaths]]-fig1_data_weekly_covid_deaths_excess_and_ULC[[#This Row],[5 year average]]))</f>
        <v>48.600000000000023</v>
      </c>
      <c r="G36" s="25">
        <v>6</v>
      </c>
      <c r="H36" s="25">
        <v>3</v>
      </c>
    </row>
    <row r="37" spans="1:8" ht="15.9" customHeight="1" x14ac:dyDescent="0.3">
      <c r="A37" s="20" t="s">
        <v>99</v>
      </c>
      <c r="B37" s="21">
        <v>32</v>
      </c>
      <c r="C37" s="22">
        <v>44046</v>
      </c>
      <c r="D37" s="85">
        <v>1011</v>
      </c>
      <c r="E37" s="25">
        <v>1002.6</v>
      </c>
      <c r="F37" s="31">
        <f>IF(fig1_data_weekly_covid_deaths_excess_and_ULC[[#This Row],[All cause deaths]]="","",(fig1_data_weekly_covid_deaths_excess_and_ULC[[#This Row],[All cause deaths]]-fig1_data_weekly_covid_deaths_excess_and_ULC[[#This Row],[5 year average]]))</f>
        <v>8.3999999999999773</v>
      </c>
      <c r="G37" s="25">
        <v>5</v>
      </c>
      <c r="H37" s="25">
        <v>1</v>
      </c>
    </row>
    <row r="38" spans="1:8" ht="15.9" customHeight="1" x14ac:dyDescent="0.3">
      <c r="A38" s="20" t="s">
        <v>99</v>
      </c>
      <c r="B38" s="21">
        <v>33</v>
      </c>
      <c r="C38" s="22">
        <v>44053</v>
      </c>
      <c r="D38" s="85">
        <v>928</v>
      </c>
      <c r="E38" s="25">
        <v>992.2</v>
      </c>
      <c r="F38" s="31">
        <f>IF(fig1_data_weekly_covid_deaths_excess_and_ULC[[#This Row],[All cause deaths]]="","",(fig1_data_weekly_covid_deaths_excess_and_ULC[[#This Row],[All cause deaths]]-fig1_data_weekly_covid_deaths_excess_and_ULC[[#This Row],[5 year average]]))</f>
        <v>-64.200000000000045</v>
      </c>
      <c r="G38" s="25">
        <v>3</v>
      </c>
      <c r="H38" s="25">
        <v>0</v>
      </c>
    </row>
    <row r="39" spans="1:8" ht="15.9" customHeight="1" x14ac:dyDescent="0.3">
      <c r="A39" s="20" t="s">
        <v>99</v>
      </c>
      <c r="B39" s="21">
        <v>34</v>
      </c>
      <c r="C39" s="22">
        <v>44060</v>
      </c>
      <c r="D39" s="85">
        <v>1046</v>
      </c>
      <c r="E39" s="25">
        <v>999.2</v>
      </c>
      <c r="F39" s="31">
        <f>IF(fig1_data_weekly_covid_deaths_excess_and_ULC[[#This Row],[All cause deaths]]="","",(fig1_data_weekly_covid_deaths_excess_and_ULC[[#This Row],[All cause deaths]]-fig1_data_weekly_covid_deaths_excess_and_ULC[[#This Row],[5 year average]]))</f>
        <v>46.799999999999955</v>
      </c>
      <c r="G39" s="25">
        <v>5</v>
      </c>
      <c r="H39" s="25">
        <v>3</v>
      </c>
    </row>
    <row r="40" spans="1:8" ht="15.9" customHeight="1" x14ac:dyDescent="0.3">
      <c r="A40" s="20" t="s">
        <v>99</v>
      </c>
      <c r="B40" s="21">
        <v>35</v>
      </c>
      <c r="C40" s="22">
        <v>44067</v>
      </c>
      <c r="D40" s="85">
        <v>1030</v>
      </c>
      <c r="E40" s="25">
        <v>983.2</v>
      </c>
      <c r="F40" s="31">
        <f>IF(fig1_data_weekly_covid_deaths_excess_and_ULC[[#This Row],[All cause deaths]]="","",(fig1_data_weekly_covid_deaths_excess_and_ULC[[#This Row],[All cause deaths]]-fig1_data_weekly_covid_deaths_excess_and_ULC[[#This Row],[5 year average]]))</f>
        <v>46.799999999999955</v>
      </c>
      <c r="G40" s="25">
        <v>7</v>
      </c>
      <c r="H40" s="25">
        <v>3</v>
      </c>
    </row>
    <row r="41" spans="1:8" ht="15.9" customHeight="1" x14ac:dyDescent="0.3">
      <c r="A41" s="20" t="s">
        <v>99</v>
      </c>
      <c r="B41" s="21">
        <v>36</v>
      </c>
      <c r="C41" s="22">
        <v>44074</v>
      </c>
      <c r="D41" s="85">
        <v>1050</v>
      </c>
      <c r="E41" s="25">
        <v>988</v>
      </c>
      <c r="F41" s="31">
        <f>IF(fig1_data_weekly_covid_deaths_excess_and_ULC[[#This Row],[All cause deaths]]="","",(fig1_data_weekly_covid_deaths_excess_and_ULC[[#This Row],[All cause deaths]]-fig1_data_weekly_covid_deaths_excess_and_ULC[[#This Row],[5 year average]]))</f>
        <v>62</v>
      </c>
      <c r="G41" s="25">
        <v>2</v>
      </c>
      <c r="H41" s="25">
        <v>2</v>
      </c>
    </row>
    <row r="42" spans="1:8" ht="15.9" customHeight="1" x14ac:dyDescent="0.3">
      <c r="A42" s="20" t="s">
        <v>99</v>
      </c>
      <c r="B42" s="21">
        <v>37</v>
      </c>
      <c r="C42" s="22">
        <v>44081</v>
      </c>
      <c r="D42" s="85">
        <v>1069</v>
      </c>
      <c r="E42" s="25">
        <v>1008</v>
      </c>
      <c r="F42" s="31">
        <f>IF(fig1_data_weekly_covid_deaths_excess_and_ULC[[#This Row],[All cause deaths]]="","",(fig1_data_weekly_covid_deaths_excess_and_ULC[[#This Row],[All cause deaths]]-fig1_data_weekly_covid_deaths_excess_and_ULC[[#This Row],[5 year average]]))</f>
        <v>61</v>
      </c>
      <c r="G42" s="25">
        <v>5</v>
      </c>
      <c r="H42" s="25">
        <v>2</v>
      </c>
    </row>
    <row r="43" spans="1:8" ht="15.9" customHeight="1" x14ac:dyDescent="0.3">
      <c r="A43" s="20" t="s">
        <v>99</v>
      </c>
      <c r="B43" s="21">
        <v>38</v>
      </c>
      <c r="C43" s="22">
        <v>44088</v>
      </c>
      <c r="D43" s="86">
        <v>952</v>
      </c>
      <c r="E43" s="25">
        <v>1006.6</v>
      </c>
      <c r="F43" s="31">
        <f>IF(fig1_data_weekly_covid_deaths_excess_and_ULC[[#This Row],[All cause deaths]]="","",(fig1_data_weekly_covid_deaths_excess_and_ULC[[#This Row],[All cause deaths]]-fig1_data_weekly_covid_deaths_excess_and_ULC[[#This Row],[5 year average]]))</f>
        <v>-54.600000000000023</v>
      </c>
      <c r="G43" s="25">
        <v>11</v>
      </c>
      <c r="H43" s="25">
        <v>7</v>
      </c>
    </row>
    <row r="44" spans="1:8" ht="15.9" customHeight="1" x14ac:dyDescent="0.3">
      <c r="A44" s="20" t="s">
        <v>99</v>
      </c>
      <c r="B44" s="21">
        <v>39</v>
      </c>
      <c r="C44" s="22">
        <v>44095</v>
      </c>
      <c r="D44" s="85">
        <v>933</v>
      </c>
      <c r="E44" s="25">
        <v>1046.4000000000001</v>
      </c>
      <c r="F44" s="31">
        <f>IF(fig1_data_weekly_covid_deaths_excess_and_ULC[[#This Row],[All cause deaths]]="","",(fig1_data_weekly_covid_deaths_excess_and_ULC[[#This Row],[All cause deaths]]-fig1_data_weekly_covid_deaths_excess_and_ULC[[#This Row],[5 year average]]))</f>
        <v>-113.40000000000009</v>
      </c>
      <c r="G44" s="25">
        <v>10</v>
      </c>
      <c r="H44" s="25">
        <v>9</v>
      </c>
    </row>
    <row r="45" spans="1:8" ht="15.9" customHeight="1" x14ac:dyDescent="0.3">
      <c r="A45" s="20" t="s">
        <v>99</v>
      </c>
      <c r="B45" s="21">
        <v>40</v>
      </c>
      <c r="C45" s="22">
        <v>44102</v>
      </c>
      <c r="D45" s="85">
        <v>1196</v>
      </c>
      <c r="E45" s="25">
        <v>1037.8</v>
      </c>
      <c r="F45" s="31">
        <f>IF(fig1_data_weekly_covid_deaths_excess_and_ULC[[#This Row],[All cause deaths]]="","",(fig1_data_weekly_covid_deaths_excess_and_ULC[[#This Row],[All cause deaths]]-fig1_data_weekly_covid_deaths_excess_and_ULC[[#This Row],[5 year average]]))</f>
        <v>158.20000000000005</v>
      </c>
      <c r="G45" s="25">
        <v>20</v>
      </c>
      <c r="H45" s="25">
        <v>19</v>
      </c>
    </row>
    <row r="46" spans="1:8" ht="15.9" customHeight="1" x14ac:dyDescent="0.3">
      <c r="A46" s="20" t="s">
        <v>99</v>
      </c>
      <c r="B46" s="21">
        <v>41</v>
      </c>
      <c r="C46" s="22">
        <v>44109</v>
      </c>
      <c r="D46" s="85">
        <v>1072</v>
      </c>
      <c r="E46" s="25">
        <v>1078.8</v>
      </c>
      <c r="F46" s="31">
        <f>IF(fig1_data_weekly_covid_deaths_excess_and_ULC[[#This Row],[All cause deaths]]="","",(fig1_data_weekly_covid_deaths_excess_and_ULC[[#This Row],[All cause deaths]]-fig1_data_weekly_covid_deaths_excess_and_ULC[[#This Row],[5 year average]]))</f>
        <v>-6.7999999999999545</v>
      </c>
      <c r="G46" s="25">
        <v>25</v>
      </c>
      <c r="H46" s="25">
        <v>24</v>
      </c>
    </row>
    <row r="47" spans="1:8" ht="15.9" customHeight="1" x14ac:dyDescent="0.3">
      <c r="A47" s="20" t="s">
        <v>99</v>
      </c>
      <c r="B47" s="21">
        <v>42</v>
      </c>
      <c r="C47" s="22">
        <v>44116</v>
      </c>
      <c r="D47" s="85">
        <v>1134</v>
      </c>
      <c r="E47" s="25">
        <v>1062</v>
      </c>
      <c r="F47" s="31">
        <f>IF(fig1_data_weekly_covid_deaths_excess_and_ULC[[#This Row],[All cause deaths]]="","",(fig1_data_weekly_covid_deaths_excess_and_ULC[[#This Row],[All cause deaths]]-fig1_data_weekly_covid_deaths_excess_and_ULC[[#This Row],[5 year average]]))</f>
        <v>72</v>
      </c>
      <c r="G47" s="25">
        <v>76</v>
      </c>
      <c r="H47" s="25">
        <v>66</v>
      </c>
    </row>
    <row r="48" spans="1:8" ht="15.9" customHeight="1" x14ac:dyDescent="0.3">
      <c r="A48" s="20" t="s">
        <v>99</v>
      </c>
      <c r="B48" s="21">
        <v>43</v>
      </c>
      <c r="C48" s="22">
        <v>44123</v>
      </c>
      <c r="D48" s="85">
        <v>1187</v>
      </c>
      <c r="E48" s="25">
        <v>1052.4000000000001</v>
      </c>
      <c r="F48" s="31">
        <f>IF(fig1_data_weekly_covid_deaths_excess_and_ULC[[#This Row],[All cause deaths]]="","",(fig1_data_weekly_covid_deaths_excess_and_ULC[[#This Row],[All cause deaths]]-fig1_data_weekly_covid_deaths_excess_and_ULC[[#This Row],[5 year average]]))</f>
        <v>134.59999999999991</v>
      </c>
      <c r="G48" s="25">
        <v>107</v>
      </c>
      <c r="H48" s="25">
        <v>93</v>
      </c>
    </row>
    <row r="49" spans="1:8" ht="15.9" customHeight="1" x14ac:dyDescent="0.3">
      <c r="A49" s="20" t="s">
        <v>99</v>
      </c>
      <c r="B49" s="21">
        <v>44</v>
      </c>
      <c r="C49" s="22">
        <v>44130</v>
      </c>
      <c r="D49" s="86">
        <v>1262</v>
      </c>
      <c r="E49" s="31">
        <v>1079.2</v>
      </c>
      <c r="F49" s="31">
        <f>IF(fig1_data_weekly_covid_deaths_excess_and_ULC[[#This Row],[All cause deaths]]="","",(fig1_data_weekly_covid_deaths_excess_and_ULC[[#This Row],[All cause deaths]]-fig1_data_weekly_covid_deaths_excess_and_ULC[[#This Row],[5 year average]]))</f>
        <v>182.79999999999995</v>
      </c>
      <c r="G49" s="31">
        <v>168</v>
      </c>
      <c r="H49" s="24">
        <v>157</v>
      </c>
    </row>
    <row r="50" spans="1:8" ht="15.9" customHeight="1" x14ac:dyDescent="0.3">
      <c r="A50" s="20" t="s">
        <v>99</v>
      </c>
      <c r="B50" s="21">
        <v>45</v>
      </c>
      <c r="C50" s="22">
        <v>44137</v>
      </c>
      <c r="D50" s="85">
        <v>1250</v>
      </c>
      <c r="E50" s="25">
        <v>1105</v>
      </c>
      <c r="F50" s="31">
        <f>IF(fig1_data_weekly_covid_deaths_excess_and_ULC[[#This Row],[All cause deaths]]="","",(fig1_data_weekly_covid_deaths_excess_and_ULC[[#This Row],[All cause deaths]]-fig1_data_weekly_covid_deaths_excess_and_ULC[[#This Row],[5 year average]]))</f>
        <v>145</v>
      </c>
      <c r="G50" s="25">
        <v>209</v>
      </c>
      <c r="H50" s="25">
        <v>184</v>
      </c>
    </row>
    <row r="51" spans="1:8" ht="15.9" customHeight="1" x14ac:dyDescent="0.3">
      <c r="A51" s="20" t="s">
        <v>99</v>
      </c>
      <c r="B51" s="21">
        <v>46</v>
      </c>
      <c r="C51" s="22">
        <v>44144</v>
      </c>
      <c r="D51" s="84">
        <v>1338</v>
      </c>
      <c r="E51" s="25">
        <v>1139.2</v>
      </c>
      <c r="F51" s="31">
        <f>IF(fig1_data_weekly_covid_deaths_excess_and_ULC[[#This Row],[All cause deaths]]="","",(fig1_data_weekly_covid_deaths_excess_and_ULC[[#This Row],[All cause deaths]]-fig1_data_weekly_covid_deaths_excess_and_ULC[[#This Row],[5 year average]]))</f>
        <v>198.79999999999995</v>
      </c>
      <c r="G51" s="25">
        <v>280</v>
      </c>
      <c r="H51" s="25">
        <v>248</v>
      </c>
    </row>
    <row r="52" spans="1:8" ht="15.9" customHeight="1" x14ac:dyDescent="0.3">
      <c r="A52" s="20" t="s">
        <v>99</v>
      </c>
      <c r="B52" s="21">
        <v>47</v>
      </c>
      <c r="C52" s="22">
        <v>44151</v>
      </c>
      <c r="D52" s="86">
        <v>1360</v>
      </c>
      <c r="E52" s="31">
        <v>1130.2</v>
      </c>
      <c r="F52" s="31">
        <f>IF(fig1_data_weekly_covid_deaths_excess_and_ULC[[#This Row],[All cause deaths]]="","",(fig1_data_weekly_covid_deaths_excess_and_ULC[[#This Row],[All cause deaths]]-fig1_data_weekly_covid_deaths_excess_and_ULC[[#This Row],[5 year average]]))</f>
        <v>229.79999999999995</v>
      </c>
      <c r="G52" s="31">
        <v>249</v>
      </c>
      <c r="H52" s="24">
        <v>215</v>
      </c>
    </row>
    <row r="53" spans="1:8" ht="15.9" customHeight="1" x14ac:dyDescent="0.3">
      <c r="A53" s="20" t="s">
        <v>99</v>
      </c>
      <c r="B53" s="21">
        <v>48</v>
      </c>
      <c r="C53" s="22">
        <v>44158</v>
      </c>
      <c r="D53" s="86">
        <v>1329</v>
      </c>
      <c r="E53" s="81">
        <v>1130.4000000000001</v>
      </c>
      <c r="F53" s="31">
        <f>IF(fig1_data_weekly_covid_deaths_excess_and_ULC[[#This Row],[All cause deaths]]="","",(fig1_data_weekly_covid_deaths_excess_and_ULC[[#This Row],[All cause deaths]]-fig1_data_weekly_covid_deaths_excess_and_ULC[[#This Row],[5 year average]]))</f>
        <v>198.59999999999991</v>
      </c>
      <c r="G53" s="81">
        <v>252</v>
      </c>
      <c r="H53" s="5">
        <v>215</v>
      </c>
    </row>
    <row r="54" spans="1:8" ht="15.9" customHeight="1" x14ac:dyDescent="0.3">
      <c r="A54" s="20" t="s">
        <v>99</v>
      </c>
      <c r="B54" s="21">
        <v>49</v>
      </c>
      <c r="C54" s="22">
        <v>44165</v>
      </c>
      <c r="D54" s="86">
        <v>1296</v>
      </c>
      <c r="E54" s="81">
        <v>1139.5999999999999</v>
      </c>
      <c r="F54" s="31">
        <f>IF(fig1_data_weekly_covid_deaths_excess_and_ULC[[#This Row],[All cause deaths]]="","",(fig1_data_weekly_covid_deaths_excess_and_ULC[[#This Row],[All cause deaths]]-fig1_data_weekly_covid_deaths_excess_and_ULC[[#This Row],[5 year average]]))</f>
        <v>156.40000000000009</v>
      </c>
      <c r="G54" s="81">
        <v>233</v>
      </c>
      <c r="H54" s="5">
        <v>204</v>
      </c>
    </row>
    <row r="55" spans="1:8" ht="15.9" customHeight="1" x14ac:dyDescent="0.3">
      <c r="A55" s="20" t="s">
        <v>99</v>
      </c>
      <c r="B55" s="21">
        <v>50</v>
      </c>
      <c r="C55" s="22">
        <v>44172</v>
      </c>
      <c r="D55" s="86">
        <v>1284</v>
      </c>
      <c r="E55" s="81">
        <v>1235.8</v>
      </c>
      <c r="F55" s="31">
        <f>IF(fig1_data_weekly_covid_deaths_excess_and_ULC[[#This Row],[All cause deaths]]="","",(fig1_data_weekly_covid_deaths_excess_and_ULC[[#This Row],[All cause deaths]]-fig1_data_weekly_covid_deaths_excess_and_ULC[[#This Row],[5 year average]]))</f>
        <v>48.200000000000045</v>
      </c>
      <c r="G55" s="81">
        <v>227</v>
      </c>
      <c r="H55" s="5">
        <v>197</v>
      </c>
    </row>
    <row r="56" spans="1:8" ht="15.9" customHeight="1" x14ac:dyDescent="0.3">
      <c r="A56" s="20" t="s">
        <v>99</v>
      </c>
      <c r="B56" s="21">
        <v>51</v>
      </c>
      <c r="C56" s="22">
        <v>44179</v>
      </c>
      <c r="D56" s="86">
        <v>1297</v>
      </c>
      <c r="E56" s="81">
        <v>1272</v>
      </c>
      <c r="F56" s="31">
        <f>IF(fig1_data_weekly_covid_deaths_excess_and_ULC[[#This Row],[All cause deaths]]="","",(fig1_data_weekly_covid_deaths_excess_and_ULC[[#This Row],[All cause deaths]]-fig1_data_weekly_covid_deaths_excess_and_ULC[[#This Row],[5 year average]]))</f>
        <v>25</v>
      </c>
      <c r="G56" s="81">
        <v>208</v>
      </c>
      <c r="H56" s="5">
        <v>172</v>
      </c>
    </row>
    <row r="57" spans="1:8" ht="15.9" customHeight="1" x14ac:dyDescent="0.3">
      <c r="A57" s="20" t="s">
        <v>99</v>
      </c>
      <c r="B57" s="21">
        <v>52</v>
      </c>
      <c r="C57" s="22">
        <v>44186</v>
      </c>
      <c r="D57" s="86">
        <v>1205</v>
      </c>
      <c r="E57" s="81">
        <v>1060.5999999999999</v>
      </c>
      <c r="F57" s="31">
        <f>IF(fig1_data_weekly_covid_deaths_excess_and_ULC[[#This Row],[All cause deaths]]="","",(fig1_data_weekly_covid_deaths_excess_and_ULC[[#This Row],[All cause deaths]]-fig1_data_weekly_covid_deaths_excess_and_ULC[[#This Row],[5 year average]]))</f>
        <v>144.40000000000009</v>
      </c>
      <c r="G57" s="81">
        <v>203</v>
      </c>
      <c r="H57" s="5">
        <v>163</v>
      </c>
    </row>
    <row r="58" spans="1:8" ht="15.9" customHeight="1" x14ac:dyDescent="0.3">
      <c r="A58" s="20" t="s">
        <v>99</v>
      </c>
      <c r="B58" s="21">
        <v>53</v>
      </c>
      <c r="C58" s="22">
        <v>44193</v>
      </c>
      <c r="D58" s="86">
        <v>1178</v>
      </c>
      <c r="E58" s="81">
        <v>1018</v>
      </c>
      <c r="F58" s="31">
        <f>IF(fig1_data_weekly_covid_deaths_excess_and_ULC[[#This Row],[All cause deaths]]="","",(fig1_data_weekly_covid_deaths_excess_and_ULC[[#This Row],[All cause deaths]]-fig1_data_weekly_covid_deaths_excess_and_ULC[[#This Row],[5 year average]]))</f>
        <v>160</v>
      </c>
      <c r="G58" s="81">
        <v>187</v>
      </c>
      <c r="H58" s="5">
        <v>154</v>
      </c>
    </row>
    <row r="59" spans="1:8" ht="15.9" customHeight="1" x14ac:dyDescent="0.3">
      <c r="A59" s="16" t="s">
        <v>65</v>
      </c>
      <c r="B59" s="21">
        <v>1</v>
      </c>
      <c r="C59" s="22">
        <v>44200</v>
      </c>
      <c r="D59" s="86">
        <f>'8'!D7</f>
        <v>1720</v>
      </c>
      <c r="E59" s="81">
        <f>'8'!E7</f>
        <v>1276</v>
      </c>
      <c r="F59" s="31">
        <f>IF(fig1_data_weekly_covid_deaths_excess_and_ULC[[#This Row],[All cause deaths]]="","",(fig1_data_weekly_covid_deaths_excess_and_ULC[[#This Row],[All cause deaths]]-fig1_data_weekly_covid_deaths_excess_and_ULC[[#This Row],[5 year average]]))</f>
        <v>444</v>
      </c>
      <c r="G59" s="81">
        <f>'1'!D7</f>
        <v>392</v>
      </c>
      <c r="H59" s="81">
        <f>'8'!S7</f>
        <v>334</v>
      </c>
    </row>
    <row r="60" spans="1:8" ht="15.9" customHeight="1" x14ac:dyDescent="0.3">
      <c r="A60" s="16" t="s">
        <v>65</v>
      </c>
      <c r="B60" s="21">
        <v>2</v>
      </c>
      <c r="C60" s="22">
        <v>44207</v>
      </c>
      <c r="D60" s="86">
        <f>'8'!D8</f>
        <v>1550</v>
      </c>
      <c r="E60" s="81">
        <f>'8'!E8</f>
        <v>1560</v>
      </c>
      <c r="F60" s="31">
        <f>IF(fig1_data_weekly_covid_deaths_excess_and_ULC[[#This Row],[All cause deaths]]="","",(fig1_data_weekly_covid_deaths_excess_and_ULC[[#This Row],[All cause deaths]]-fig1_data_weekly_covid_deaths_excess_and_ULC[[#This Row],[5 year average]]))</f>
        <v>-10</v>
      </c>
      <c r="G60" s="81">
        <f>'1'!D8</f>
        <v>375</v>
      </c>
      <c r="H60" s="81">
        <f>'8'!S8</f>
        <v>333</v>
      </c>
    </row>
    <row r="61" spans="1:8" ht="15.9" customHeight="1" x14ac:dyDescent="0.3">
      <c r="A61" s="16" t="s">
        <v>65</v>
      </c>
      <c r="B61" s="21">
        <v>3</v>
      </c>
      <c r="C61" s="22">
        <v>44214</v>
      </c>
      <c r="D61" s="86">
        <f>'8'!D9</f>
        <v>1559</v>
      </c>
      <c r="E61" s="81">
        <f>'8'!E9</f>
        <v>1382</v>
      </c>
      <c r="F61" s="31">
        <f>IF(fig1_data_weekly_covid_deaths_excess_and_ULC[[#This Row],[All cause deaths]]="","",(fig1_data_weekly_covid_deaths_excess_and_ULC[[#This Row],[All cause deaths]]-fig1_data_weekly_covid_deaths_excess_and_ULC[[#This Row],[5 year average]]))</f>
        <v>177</v>
      </c>
      <c r="G61" s="81">
        <f>'1'!D9</f>
        <v>452</v>
      </c>
      <c r="H61" s="81">
        <f>'8'!S9</f>
        <v>397</v>
      </c>
    </row>
    <row r="62" spans="1:8" ht="15.9" customHeight="1" x14ac:dyDescent="0.3">
      <c r="A62" s="16" t="s">
        <v>65</v>
      </c>
      <c r="B62" s="21">
        <v>4</v>
      </c>
      <c r="C62" s="22">
        <v>44221</v>
      </c>
      <c r="D62" s="86">
        <f>'8'!D10</f>
        <v>1604</v>
      </c>
      <c r="E62" s="81">
        <f>'8'!E10</f>
        <v>1317</v>
      </c>
      <c r="F62" s="31">
        <f>IF(fig1_data_weekly_covid_deaths_excess_and_ULC[[#This Row],[All cause deaths]]="","",(fig1_data_weekly_covid_deaths_excess_and_ULC[[#This Row],[All cause deaths]]-fig1_data_weekly_covid_deaths_excess_and_ULC[[#This Row],[5 year average]]))</f>
        <v>287</v>
      </c>
      <c r="G62" s="81">
        <f>'1'!D10</f>
        <v>446</v>
      </c>
      <c r="H62" s="81">
        <f>'8'!S10</f>
        <v>388</v>
      </c>
    </row>
    <row r="63" spans="1:8" ht="15.9" customHeight="1" x14ac:dyDescent="0.3">
      <c r="A63" s="16" t="s">
        <v>65</v>
      </c>
      <c r="B63" s="21">
        <v>5</v>
      </c>
      <c r="C63" s="22">
        <v>44228</v>
      </c>
      <c r="D63" s="86">
        <f>'8'!D11</f>
        <v>1506</v>
      </c>
      <c r="E63" s="81">
        <f>'8'!E11</f>
        <v>1280</v>
      </c>
      <c r="F63" s="31">
        <f>IF(fig1_data_weekly_covid_deaths_excess_and_ULC[[#This Row],[All cause deaths]]="","",(fig1_data_weekly_covid_deaths_excess_and_ULC[[#This Row],[All cause deaths]]-fig1_data_weekly_covid_deaths_excess_and_ULC[[#This Row],[5 year average]]))</f>
        <v>226</v>
      </c>
      <c r="G63" s="81">
        <f>'1'!D11</f>
        <v>380</v>
      </c>
      <c r="H63" s="81">
        <f>'8'!S11</f>
        <v>325</v>
      </c>
    </row>
    <row r="64" spans="1:8" ht="15.9" customHeight="1" x14ac:dyDescent="0.3">
      <c r="A64" s="16" t="s">
        <v>65</v>
      </c>
      <c r="B64" s="21">
        <v>6</v>
      </c>
      <c r="C64" s="22">
        <v>44235</v>
      </c>
      <c r="D64" s="86">
        <f>'8'!D12</f>
        <v>1412</v>
      </c>
      <c r="E64" s="81">
        <f>'8'!E12</f>
        <v>1254</v>
      </c>
      <c r="F64" s="31">
        <f>IF(fig1_data_weekly_covid_deaths_excess_and_ULC[[#This Row],[All cause deaths]]="","",(fig1_data_weekly_covid_deaths_excess_and_ULC[[#This Row],[All cause deaths]]-fig1_data_weekly_covid_deaths_excess_and_ULC[[#This Row],[5 year average]]))</f>
        <v>158</v>
      </c>
      <c r="G64" s="81">
        <f>'1'!D12</f>
        <v>326</v>
      </c>
      <c r="H64" s="81">
        <f>'8'!S12</f>
        <v>270</v>
      </c>
    </row>
    <row r="65" spans="1:8" ht="15.9" customHeight="1" x14ac:dyDescent="0.3">
      <c r="A65" s="16" t="s">
        <v>65</v>
      </c>
      <c r="B65" s="21">
        <v>7</v>
      </c>
      <c r="C65" s="22">
        <v>44242</v>
      </c>
      <c r="D65" s="86">
        <f>'8'!D13</f>
        <v>1422</v>
      </c>
      <c r="E65" s="81">
        <f>'8'!E13</f>
        <v>1259</v>
      </c>
      <c r="F65" s="31">
        <f>IF(fig1_data_weekly_covid_deaths_excess_and_ULC[[#This Row],[All cause deaths]]="","",(fig1_data_weekly_covid_deaths_excess_and_ULC[[#This Row],[All cause deaths]]-fig1_data_weekly_covid_deaths_excess_and_ULC[[#This Row],[5 year average]]))</f>
        <v>163</v>
      </c>
      <c r="G65" s="81">
        <f>'1'!D13</f>
        <v>295</v>
      </c>
      <c r="H65" s="81">
        <f>'8'!S13</f>
        <v>245</v>
      </c>
    </row>
    <row r="66" spans="1:8" ht="15.9" customHeight="1" x14ac:dyDescent="0.3">
      <c r="A66" s="16" t="s">
        <v>65</v>
      </c>
      <c r="B66" s="21">
        <v>8</v>
      </c>
      <c r="C66" s="22">
        <v>44249</v>
      </c>
      <c r="D66" s="86">
        <f>'8'!D14</f>
        <v>1325</v>
      </c>
      <c r="E66" s="81">
        <f>'8'!E14</f>
        <v>1247</v>
      </c>
      <c r="F66" s="31">
        <f>IF(fig1_data_weekly_covid_deaths_excess_and_ULC[[#This Row],[All cause deaths]]="","",(fig1_data_weekly_covid_deaths_excess_and_ULC[[#This Row],[All cause deaths]]-fig1_data_weekly_covid_deaths_excess_and_ULC[[#This Row],[5 year average]]))</f>
        <v>78</v>
      </c>
      <c r="G66" s="81">
        <f>'1'!D14</f>
        <v>233</v>
      </c>
      <c r="H66" s="81">
        <f>'8'!S14</f>
        <v>191</v>
      </c>
    </row>
    <row r="67" spans="1:8" ht="15.9" customHeight="1" x14ac:dyDescent="0.3">
      <c r="A67" s="16" t="s">
        <v>65</v>
      </c>
      <c r="B67" s="21">
        <v>9</v>
      </c>
      <c r="C67" s="22">
        <v>44256</v>
      </c>
      <c r="D67" s="86">
        <f>'8'!D15</f>
        <v>1204</v>
      </c>
      <c r="E67" s="81">
        <f>'8'!E15</f>
        <v>1165</v>
      </c>
      <c r="F67" s="31">
        <f>IF(fig1_data_weekly_covid_deaths_excess_and_ULC[[#This Row],[All cause deaths]]="","",(fig1_data_weekly_covid_deaths_excess_and_ULC[[#This Row],[All cause deaths]]-fig1_data_weekly_covid_deaths_excess_and_ULC[[#This Row],[5 year average]]))</f>
        <v>39</v>
      </c>
      <c r="G67" s="81">
        <f>'1'!D15</f>
        <v>142</v>
      </c>
      <c r="H67" s="81">
        <f>'8'!S15</f>
        <v>121</v>
      </c>
    </row>
    <row r="68" spans="1:8" ht="15.9" customHeight="1" x14ac:dyDescent="0.3">
      <c r="A68" s="16" t="s">
        <v>65</v>
      </c>
      <c r="B68" s="21">
        <v>10</v>
      </c>
      <c r="C68" s="22">
        <v>44263</v>
      </c>
      <c r="D68" s="86">
        <f>'8'!D16</f>
        <v>1145</v>
      </c>
      <c r="E68" s="81">
        <f>'8'!E16</f>
        <v>1229</v>
      </c>
      <c r="F68" s="31">
        <f>IF(fig1_data_weekly_covid_deaths_excess_and_ULC[[#This Row],[All cause deaths]]="","",(fig1_data_weekly_covid_deaths_excess_and_ULC[[#This Row],[All cause deaths]]-fig1_data_weekly_covid_deaths_excess_and_ULC[[#This Row],[5 year average]]))</f>
        <v>-84</v>
      </c>
      <c r="G68" s="81">
        <f>'1'!D16</f>
        <v>105</v>
      </c>
      <c r="H68" s="81">
        <f>'8'!S16</f>
        <v>81</v>
      </c>
    </row>
    <row r="69" spans="1:8" ht="15.9" customHeight="1" x14ac:dyDescent="0.3">
      <c r="A69" s="16" t="s">
        <v>65</v>
      </c>
      <c r="B69" s="21">
        <v>11</v>
      </c>
      <c r="C69" s="22">
        <v>44270</v>
      </c>
      <c r="D69" s="86">
        <f>'8'!D17</f>
        <v>1114</v>
      </c>
      <c r="E69" s="81">
        <f>'8'!E17</f>
        <v>1169</v>
      </c>
      <c r="F69" s="31">
        <f>IF(fig1_data_weekly_covid_deaths_excess_and_ULC[[#This Row],[All cause deaths]]="","",(fig1_data_weekly_covid_deaths_excess_and_ULC[[#This Row],[All cause deaths]]-fig1_data_weekly_covid_deaths_excess_and_ULC[[#This Row],[5 year average]]))</f>
        <v>-55</v>
      </c>
      <c r="G69" s="81">
        <f>'1'!D17</f>
        <v>69</v>
      </c>
      <c r="H69" s="81">
        <f>'8'!S17</f>
        <v>46</v>
      </c>
    </row>
    <row r="70" spans="1:8" ht="15.9" customHeight="1" x14ac:dyDescent="0.3">
      <c r="A70" s="16" t="s">
        <v>65</v>
      </c>
      <c r="B70" s="21">
        <v>12</v>
      </c>
      <c r="C70" s="22">
        <v>44277</v>
      </c>
      <c r="D70" s="86">
        <f>'8'!D18</f>
        <v>1097</v>
      </c>
      <c r="E70" s="81">
        <f>'8'!E18</f>
        <v>1120</v>
      </c>
      <c r="F70" s="31">
        <f>IF(fig1_data_weekly_covid_deaths_excess_and_ULC[[#This Row],[All cause deaths]]="","",(fig1_data_weekly_covid_deaths_excess_and_ULC[[#This Row],[All cause deaths]]-fig1_data_weekly_covid_deaths_excess_and_ULC[[#This Row],[5 year average]]))</f>
        <v>-23</v>
      </c>
      <c r="G70" s="81">
        <f>'1'!D18</f>
        <v>62</v>
      </c>
      <c r="H70" s="81">
        <f>'8'!S18</f>
        <v>48</v>
      </c>
    </row>
    <row r="71" spans="1:8" ht="15.9" customHeight="1" x14ac:dyDescent="0.3">
      <c r="A71" s="16" t="s">
        <v>65</v>
      </c>
      <c r="B71" s="21">
        <v>13</v>
      </c>
      <c r="C71" s="22">
        <v>44284</v>
      </c>
      <c r="D71" s="86">
        <f>'8'!D19</f>
        <v>972</v>
      </c>
      <c r="E71" s="81">
        <f>'8'!E19</f>
        <v>1118</v>
      </c>
      <c r="F71" s="31">
        <f>IF(fig1_data_weekly_covid_deaths_excess_and_ULC[[#This Row],[All cause deaths]]="","",(fig1_data_weekly_covid_deaths_excess_and_ULC[[#This Row],[All cause deaths]]-fig1_data_weekly_covid_deaths_excess_and_ULC[[#This Row],[5 year average]]))</f>
        <v>-146</v>
      </c>
      <c r="G71" s="81">
        <f>'1'!D19</f>
        <v>38</v>
      </c>
      <c r="H71" s="81">
        <f>'8'!S19</f>
        <v>27</v>
      </c>
    </row>
    <row r="72" spans="1:8" ht="15.9" customHeight="1" x14ac:dyDescent="0.3">
      <c r="A72" s="16" t="s">
        <v>65</v>
      </c>
      <c r="B72" s="21">
        <v>14</v>
      </c>
      <c r="C72" s="22">
        <v>44291</v>
      </c>
      <c r="D72" s="86">
        <f>'8'!D20</f>
        <v>1058</v>
      </c>
      <c r="E72" s="81">
        <f>'8'!E20</f>
        <v>1098</v>
      </c>
      <c r="F72" s="31">
        <f>IF(fig1_data_weekly_covid_deaths_excess_and_ULC[[#This Row],[All cause deaths]]="","",(fig1_data_weekly_covid_deaths_excess_and_ULC[[#This Row],[All cause deaths]]-fig1_data_weekly_covid_deaths_excess_and_ULC[[#This Row],[5 year average]]))</f>
        <v>-40</v>
      </c>
      <c r="G72" s="81">
        <f>'1'!D20</f>
        <v>34</v>
      </c>
      <c r="H72" s="81">
        <f>'8'!S20</f>
        <v>20</v>
      </c>
    </row>
    <row r="73" spans="1:8" ht="15.9" customHeight="1" x14ac:dyDescent="0.3">
      <c r="A73" s="16" t="s">
        <v>65</v>
      </c>
      <c r="B73" s="21">
        <v>15</v>
      </c>
      <c r="C73" s="22">
        <v>44298</v>
      </c>
      <c r="D73" s="86">
        <f>'8'!D21</f>
        <v>1131</v>
      </c>
      <c r="E73" s="81">
        <f>'8'!E21</f>
        <v>1100</v>
      </c>
      <c r="F73" s="31">
        <f>IF(fig1_data_weekly_covid_deaths_excess_and_ULC[[#This Row],[All cause deaths]]="","",(fig1_data_weekly_covid_deaths_excess_and_ULC[[#This Row],[All cause deaths]]-fig1_data_weekly_covid_deaths_excess_and_ULC[[#This Row],[5 year average]]))</f>
        <v>31</v>
      </c>
      <c r="G73" s="81">
        <f>'1'!D21</f>
        <v>24</v>
      </c>
      <c r="H73" s="81">
        <f>'8'!S21</f>
        <v>15</v>
      </c>
    </row>
    <row r="74" spans="1:8" ht="15.9" customHeight="1" x14ac:dyDescent="0.3">
      <c r="A74" s="16" t="s">
        <v>65</v>
      </c>
      <c r="B74" s="21">
        <v>16</v>
      </c>
      <c r="C74" s="22">
        <v>44305</v>
      </c>
      <c r="D74" s="86">
        <f>'8'!D22</f>
        <v>1112</v>
      </c>
      <c r="E74" s="81">
        <f>'8'!E22</f>
        <v>1067</v>
      </c>
      <c r="F74" s="31">
        <f>IF(fig1_data_weekly_covid_deaths_excess_and_ULC[[#This Row],[All cause deaths]]="","",(fig1_data_weekly_covid_deaths_excess_and_ULC[[#This Row],[All cause deaths]]-fig1_data_weekly_covid_deaths_excess_and_ULC[[#This Row],[5 year average]]))</f>
        <v>45</v>
      </c>
      <c r="G74" s="81">
        <f>'1'!D22</f>
        <v>23</v>
      </c>
      <c r="H74" s="81">
        <f>'8'!S22</f>
        <v>15</v>
      </c>
    </row>
    <row r="75" spans="1:8" ht="15.9" customHeight="1" x14ac:dyDescent="0.3">
      <c r="A75" s="16" t="s">
        <v>65</v>
      </c>
      <c r="B75" s="21">
        <v>17</v>
      </c>
      <c r="C75" s="22">
        <v>44312</v>
      </c>
      <c r="D75" s="86">
        <f>'8'!D23</f>
        <v>1040</v>
      </c>
      <c r="E75" s="81">
        <f>'8'!E23</f>
        <v>1087</v>
      </c>
      <c r="F75" s="31">
        <f>IF(fig1_data_weekly_covid_deaths_excess_and_ULC[[#This Row],[All cause deaths]]="","",(fig1_data_weekly_covid_deaths_excess_and_ULC[[#This Row],[All cause deaths]]-fig1_data_weekly_covid_deaths_excess_and_ULC[[#This Row],[5 year average]]))</f>
        <v>-47</v>
      </c>
      <c r="G75" s="81">
        <f>'1'!D23</f>
        <v>19</v>
      </c>
      <c r="H75" s="81">
        <f>'8'!S23</f>
        <v>9</v>
      </c>
    </row>
    <row r="76" spans="1:8" ht="15.9" customHeight="1" x14ac:dyDescent="0.3">
      <c r="A76" s="16" t="s">
        <v>65</v>
      </c>
      <c r="B76" s="21">
        <v>18</v>
      </c>
      <c r="C76" s="22">
        <v>44319</v>
      </c>
      <c r="D76" s="86">
        <f>'8'!D24</f>
        <v>954</v>
      </c>
      <c r="E76" s="81">
        <f>'8'!E24</f>
        <v>1079</v>
      </c>
      <c r="F76" s="31">
        <f>IF(fig1_data_weekly_covid_deaths_excess_and_ULC[[#This Row],[All cause deaths]]="","",(fig1_data_weekly_covid_deaths_excess_and_ULC[[#This Row],[All cause deaths]]-fig1_data_weekly_covid_deaths_excess_and_ULC[[#This Row],[5 year average]]))</f>
        <v>-125</v>
      </c>
      <c r="G76" s="81">
        <f>'1'!D24</f>
        <v>8</v>
      </c>
      <c r="H76" s="81">
        <f>'8'!S24</f>
        <v>4</v>
      </c>
    </row>
    <row r="77" spans="1:8" ht="15.9" customHeight="1" x14ac:dyDescent="0.3">
      <c r="A77" s="16" t="s">
        <v>65</v>
      </c>
      <c r="B77" s="21">
        <v>19</v>
      </c>
      <c r="C77" s="22">
        <v>44326</v>
      </c>
      <c r="D77" s="86">
        <f>'8'!D25</f>
        <v>1076</v>
      </c>
      <c r="E77" s="81">
        <f>'8'!E25</f>
        <v>1034</v>
      </c>
      <c r="F77" s="31">
        <f>IF(fig1_data_weekly_covid_deaths_excess_and_ULC[[#This Row],[All cause deaths]]="","",(fig1_data_weekly_covid_deaths_excess_and_ULC[[#This Row],[All cause deaths]]-fig1_data_weekly_covid_deaths_excess_and_ULC[[#This Row],[5 year average]]))</f>
        <v>42</v>
      </c>
      <c r="G77" s="81">
        <f>'1'!D25</f>
        <v>6</v>
      </c>
      <c r="H77" s="81">
        <f>'8'!S25</f>
        <v>5</v>
      </c>
    </row>
    <row r="78" spans="1:8" ht="15.9" customHeight="1" x14ac:dyDescent="0.3">
      <c r="A78" s="16" t="s">
        <v>65</v>
      </c>
      <c r="B78" s="21">
        <v>20</v>
      </c>
      <c r="C78" s="22">
        <v>44333</v>
      </c>
      <c r="D78" s="86">
        <f>'8'!D26</f>
        <v>1042</v>
      </c>
      <c r="E78" s="81">
        <f>'8'!E26</f>
        <v>1064</v>
      </c>
      <c r="F78" s="31">
        <f>IF(fig1_data_weekly_covid_deaths_excess_and_ULC[[#This Row],[All cause deaths]]="","",(fig1_data_weekly_covid_deaths_excess_and_ULC[[#This Row],[All cause deaths]]-fig1_data_weekly_covid_deaths_excess_and_ULC[[#This Row],[5 year average]]))</f>
        <v>-22</v>
      </c>
      <c r="G78" s="81">
        <f>'1'!D26</f>
        <v>4</v>
      </c>
      <c r="H78" s="81">
        <f>'8'!S26</f>
        <v>2</v>
      </c>
    </row>
    <row r="79" spans="1:8" ht="15.9" customHeight="1" x14ac:dyDescent="0.3">
      <c r="A79" s="16" t="s">
        <v>65</v>
      </c>
      <c r="B79" s="21">
        <v>21</v>
      </c>
      <c r="C79" s="22">
        <v>44340</v>
      </c>
      <c r="D79" s="86">
        <f>'8'!D27</f>
        <v>1098</v>
      </c>
      <c r="E79" s="81">
        <f>'8'!E27</f>
        <v>1045</v>
      </c>
      <c r="F79" s="31">
        <f>IF(fig1_data_weekly_covid_deaths_excess_and_ULC[[#This Row],[All cause deaths]]="","",(fig1_data_weekly_covid_deaths_excess_and_ULC[[#This Row],[All cause deaths]]-fig1_data_weekly_covid_deaths_excess_and_ULC[[#This Row],[5 year average]]))</f>
        <v>53</v>
      </c>
      <c r="G79" s="81">
        <f>'1'!D27</f>
        <v>8</v>
      </c>
      <c r="H79" s="81">
        <f>'8'!S27</f>
        <v>6</v>
      </c>
    </row>
    <row r="80" spans="1:8" ht="15.9" customHeight="1" x14ac:dyDescent="0.3">
      <c r="A80" s="16" t="s">
        <v>65</v>
      </c>
      <c r="B80" s="21">
        <v>22</v>
      </c>
      <c r="C80" s="22">
        <v>44347</v>
      </c>
      <c r="D80" s="86">
        <f>'8'!D28</f>
        <v>1055</v>
      </c>
      <c r="E80" s="81">
        <f>'8'!E28</f>
        <v>1017</v>
      </c>
      <c r="F80" s="31">
        <f>IF(fig1_data_weekly_covid_deaths_excess_and_ULC[[#This Row],[All cause deaths]]="","",(fig1_data_weekly_covid_deaths_excess_and_ULC[[#This Row],[All cause deaths]]-fig1_data_weekly_covid_deaths_excess_and_ULC[[#This Row],[5 year average]]))</f>
        <v>38</v>
      </c>
      <c r="G80" s="81">
        <f>'1'!D28</f>
        <v>8</v>
      </c>
      <c r="H80" s="81">
        <f>'8'!S28</f>
        <v>7</v>
      </c>
    </row>
    <row r="81" spans="1:8" ht="15.9" customHeight="1" x14ac:dyDescent="0.3">
      <c r="A81" s="16" t="s">
        <v>65</v>
      </c>
      <c r="B81" s="21">
        <v>23</v>
      </c>
      <c r="C81" s="22">
        <v>44354</v>
      </c>
      <c r="D81" s="86">
        <f>'8'!D29</f>
        <v>1150</v>
      </c>
      <c r="E81" s="81">
        <f>'8'!E29</f>
        <v>1056</v>
      </c>
      <c r="F81" s="31">
        <f>IF(fig1_data_weekly_covid_deaths_excess_and_ULC[[#This Row],[All cause deaths]]="","",(fig1_data_weekly_covid_deaths_excess_and_ULC[[#This Row],[All cause deaths]]-fig1_data_weekly_covid_deaths_excess_and_ULC[[#This Row],[5 year average]]))</f>
        <v>94</v>
      </c>
      <c r="G81" s="81">
        <f>'1'!D29</f>
        <v>7</v>
      </c>
      <c r="H81" s="81">
        <f>'8'!S29</f>
        <v>4</v>
      </c>
    </row>
    <row r="82" spans="1:8" ht="15.9" customHeight="1" x14ac:dyDescent="0.3">
      <c r="A82" s="16" t="s">
        <v>65</v>
      </c>
      <c r="B82" s="21">
        <v>24</v>
      </c>
      <c r="C82" s="22">
        <v>44361</v>
      </c>
      <c r="D82" s="86">
        <f>'8'!D30</f>
        <v>1054</v>
      </c>
      <c r="E82" s="81">
        <f>'8'!E30</f>
        <v>1000</v>
      </c>
      <c r="F82" s="31">
        <f>IF(fig1_data_weekly_covid_deaths_excess_and_ULC[[#This Row],[All cause deaths]]="","",(fig1_data_weekly_covid_deaths_excess_and_ULC[[#This Row],[All cause deaths]]-fig1_data_weekly_covid_deaths_excess_and_ULC[[#This Row],[5 year average]]))</f>
        <v>54</v>
      </c>
      <c r="G82" s="81">
        <f>'1'!D30</f>
        <v>13</v>
      </c>
      <c r="H82" s="81">
        <f>'8'!S30</f>
        <v>10</v>
      </c>
    </row>
    <row r="83" spans="1:8" ht="15.9" customHeight="1" x14ac:dyDescent="0.3">
      <c r="A83" s="16" t="s">
        <v>65</v>
      </c>
      <c r="B83" s="21">
        <v>25</v>
      </c>
      <c r="C83" s="22">
        <v>44368</v>
      </c>
      <c r="D83" s="86">
        <f>'8'!D31</f>
        <v>1055</v>
      </c>
      <c r="E83" s="81">
        <f>'8'!E31</f>
        <v>1019</v>
      </c>
      <c r="F83" s="31">
        <f>IF(fig1_data_weekly_covid_deaths_excess_and_ULC[[#This Row],[All cause deaths]]="","",(fig1_data_weekly_covid_deaths_excess_and_ULC[[#This Row],[All cause deaths]]-fig1_data_weekly_covid_deaths_excess_and_ULC[[#This Row],[5 year average]]))</f>
        <v>36</v>
      </c>
      <c r="G83" s="81">
        <f>'1'!D31</f>
        <v>17</v>
      </c>
      <c r="H83" s="81">
        <f>'8'!S31</f>
        <v>15</v>
      </c>
    </row>
    <row r="84" spans="1:8" ht="15.9" customHeight="1" x14ac:dyDescent="0.3">
      <c r="A84" s="16" t="s">
        <v>65</v>
      </c>
      <c r="B84" s="21">
        <v>26</v>
      </c>
      <c r="C84" s="22">
        <v>44375</v>
      </c>
      <c r="D84" s="86">
        <f>'8'!D32</f>
        <v>1095</v>
      </c>
      <c r="E84" s="81">
        <f>'8'!E32</f>
        <v>1026</v>
      </c>
      <c r="F84" s="31">
        <f>IF(fig1_data_weekly_covid_deaths_excess_and_ULC[[#This Row],[All cause deaths]]="","",(fig1_data_weekly_covid_deaths_excess_and_ULC[[#This Row],[All cause deaths]]-fig1_data_weekly_covid_deaths_excess_and_ULC[[#This Row],[5 year average]]))</f>
        <v>69</v>
      </c>
      <c r="G84" s="81">
        <f>'1'!D32</f>
        <v>22</v>
      </c>
      <c r="H84" s="81">
        <f>'8'!S32</f>
        <v>17</v>
      </c>
    </row>
    <row r="85" spans="1:8" ht="15.9" customHeight="1" x14ac:dyDescent="0.3">
      <c r="A85" s="16" t="s">
        <v>65</v>
      </c>
      <c r="B85" s="21">
        <v>27</v>
      </c>
      <c r="C85" s="22">
        <v>44382</v>
      </c>
      <c r="D85" s="86">
        <f>'8'!D33</f>
        <v>1087</v>
      </c>
      <c r="E85" s="81">
        <f>'8'!E33</f>
        <v>1018</v>
      </c>
      <c r="F85" s="31">
        <f>IF(fig1_data_weekly_covid_deaths_excess_and_ULC[[#This Row],[All cause deaths]]="","",(fig1_data_weekly_covid_deaths_excess_and_ULC[[#This Row],[All cause deaths]]-fig1_data_weekly_covid_deaths_excess_and_ULC[[#This Row],[5 year average]]))</f>
        <v>69</v>
      </c>
      <c r="G85" s="81">
        <f>'1'!D33</f>
        <v>31</v>
      </c>
      <c r="H85" s="81">
        <f>'8'!S33</f>
        <v>26</v>
      </c>
    </row>
    <row r="86" spans="1:8" ht="15.9" customHeight="1" x14ac:dyDescent="0.3">
      <c r="A86" s="16" t="s">
        <v>65</v>
      </c>
      <c r="B86" s="21">
        <v>28</v>
      </c>
      <c r="C86" s="22">
        <v>44389</v>
      </c>
      <c r="D86" s="86">
        <f>'8'!D34</f>
        <v>1127</v>
      </c>
      <c r="E86" s="81">
        <f>'8'!E34</f>
        <v>1025</v>
      </c>
      <c r="F86" s="31">
        <f>IF(fig1_data_weekly_covid_deaths_excess_and_ULC[[#This Row],[All cause deaths]]="","",(fig1_data_weekly_covid_deaths_excess_and_ULC[[#This Row],[All cause deaths]]-fig1_data_weekly_covid_deaths_excess_and_ULC[[#This Row],[5 year average]]))</f>
        <v>102</v>
      </c>
      <c r="G86" s="81">
        <f>'1'!D34</f>
        <v>48</v>
      </c>
      <c r="H86" s="81">
        <f>'8'!S34</f>
        <v>39</v>
      </c>
    </row>
    <row r="87" spans="1:8" ht="15.9" customHeight="1" x14ac:dyDescent="0.3">
      <c r="A87" s="16" t="s">
        <v>65</v>
      </c>
      <c r="B87" s="21">
        <v>29</v>
      </c>
      <c r="C87" s="22">
        <v>44396</v>
      </c>
      <c r="D87" s="86">
        <f>'8'!D35</f>
        <v>1126</v>
      </c>
      <c r="E87" s="81">
        <f>'8'!E35</f>
        <v>996</v>
      </c>
      <c r="F87" s="31">
        <f>IF(fig1_data_weekly_covid_deaths_excess_and_ULC[[#This Row],[All cause deaths]]="","",(fig1_data_weekly_covid_deaths_excess_and_ULC[[#This Row],[All cause deaths]]-fig1_data_weekly_covid_deaths_excess_and_ULC[[#This Row],[5 year average]]))</f>
        <v>130</v>
      </c>
      <c r="G87" s="81">
        <f>'1'!D35</f>
        <v>55</v>
      </c>
      <c r="H87" s="81">
        <f>'8'!S35</f>
        <v>48</v>
      </c>
    </row>
    <row r="88" spans="1:8" ht="15.9" customHeight="1" x14ac:dyDescent="0.3">
      <c r="A88" s="16" t="s">
        <v>65</v>
      </c>
      <c r="B88" s="21">
        <v>30</v>
      </c>
      <c r="C88" s="22">
        <v>44403</v>
      </c>
      <c r="D88" s="86">
        <f>'8'!D36</f>
        <v>1155</v>
      </c>
      <c r="E88" s="81">
        <f>'8'!E36</f>
        <v>977</v>
      </c>
      <c r="F88" s="31">
        <f>IF(fig1_data_weekly_covid_deaths_excess_and_ULC[[#This Row],[All cause deaths]]="","",(fig1_data_weekly_covid_deaths_excess_and_ULC[[#This Row],[All cause deaths]]-fig1_data_weekly_covid_deaths_excess_and_ULC[[#This Row],[5 year average]]))</f>
        <v>178</v>
      </c>
      <c r="G88" s="81">
        <f>'1'!D36</f>
        <v>46</v>
      </c>
      <c r="H88" s="81">
        <f>'8'!S36</f>
        <v>36</v>
      </c>
    </row>
    <row r="89" spans="1:8" ht="15.9" customHeight="1" x14ac:dyDescent="0.3">
      <c r="A89" s="16" t="s">
        <v>65</v>
      </c>
      <c r="B89" s="21">
        <v>31</v>
      </c>
      <c r="C89" s="22">
        <v>44410</v>
      </c>
      <c r="D89" s="86">
        <f>'8'!D37</f>
        <v>1073</v>
      </c>
      <c r="E89" s="81">
        <f>'8'!E37</f>
        <v>994</v>
      </c>
      <c r="F89" s="31">
        <f>IF(fig1_data_weekly_covid_deaths_excess_and_ULC[[#This Row],[All cause deaths]]="","",(fig1_data_weekly_covid_deaths_excess_and_ULC[[#This Row],[All cause deaths]]-fig1_data_weekly_covid_deaths_excess_and_ULC[[#This Row],[5 year average]]))</f>
        <v>79</v>
      </c>
      <c r="G89" s="81">
        <f>'1'!D37</f>
        <v>55</v>
      </c>
      <c r="H89" s="81">
        <f>'8'!S37</f>
        <v>48</v>
      </c>
    </row>
    <row r="90" spans="1:8" ht="15.9" customHeight="1" x14ac:dyDescent="0.3">
      <c r="A90" s="16" t="s">
        <v>65</v>
      </c>
      <c r="B90" s="21">
        <v>32</v>
      </c>
      <c r="C90" s="22">
        <v>44417</v>
      </c>
      <c r="D90" s="86">
        <f>'8'!D38</f>
        <v>1099</v>
      </c>
      <c r="E90" s="81">
        <f>'8'!E38</f>
        <v>1003</v>
      </c>
      <c r="F90" s="31">
        <f>IF(fig1_data_weekly_covid_deaths_excess_and_ULC[[#This Row],[All cause deaths]]="","",(fig1_data_weekly_covid_deaths_excess_and_ULC[[#This Row],[All cause deaths]]-fig1_data_weekly_covid_deaths_excess_and_ULC[[#This Row],[5 year average]]))</f>
        <v>96</v>
      </c>
      <c r="G90" s="81">
        <f>'1'!D38</f>
        <v>40</v>
      </c>
      <c r="H90" s="81">
        <f>'8'!S38</f>
        <v>38</v>
      </c>
    </row>
    <row r="91" spans="1:8" ht="15.9" customHeight="1" x14ac:dyDescent="0.3">
      <c r="A91" s="16" t="s">
        <v>65</v>
      </c>
      <c r="B91" s="21">
        <v>33</v>
      </c>
      <c r="C91" s="22">
        <v>44424</v>
      </c>
      <c r="D91" s="86">
        <f>'8'!D39</f>
        <v>1171</v>
      </c>
      <c r="E91" s="81">
        <f>'8'!E39</f>
        <v>992</v>
      </c>
      <c r="F91" s="31">
        <f>IF(fig1_data_weekly_covid_deaths_excess_and_ULC[[#This Row],[All cause deaths]]="","",(fig1_data_weekly_covid_deaths_excess_and_ULC[[#This Row],[All cause deaths]]-fig1_data_weekly_covid_deaths_excess_and_ULC[[#This Row],[5 year average]]))</f>
        <v>179</v>
      </c>
      <c r="G91" s="81">
        <f>'1'!D39</f>
        <v>43</v>
      </c>
      <c r="H91" s="81">
        <f>'8'!S39</f>
        <v>35</v>
      </c>
    </row>
    <row r="92" spans="1:8" ht="15.9" customHeight="1" x14ac:dyDescent="0.3">
      <c r="A92" s="16" t="s">
        <v>65</v>
      </c>
      <c r="B92" s="21">
        <v>34</v>
      </c>
      <c r="C92" s="22">
        <v>44431</v>
      </c>
      <c r="D92" s="86">
        <f>'8'!D40</f>
        <v>1129</v>
      </c>
      <c r="E92" s="81">
        <f>'8'!E40</f>
        <v>999</v>
      </c>
      <c r="F92" s="31">
        <f>IF(fig1_data_weekly_covid_deaths_excess_and_ULC[[#This Row],[All cause deaths]]="","",(fig1_data_weekly_covid_deaths_excess_and_ULC[[#This Row],[All cause deaths]]-fig1_data_weekly_covid_deaths_excess_and_ULC[[#This Row],[5 year average]]))</f>
        <v>130</v>
      </c>
      <c r="G92" s="81">
        <f>'1'!D40</f>
        <v>50</v>
      </c>
      <c r="H92" s="81">
        <f>'8'!S40</f>
        <v>39</v>
      </c>
    </row>
    <row r="93" spans="1:8" ht="15.9" customHeight="1" x14ac:dyDescent="0.3">
      <c r="A93" s="16" t="s">
        <v>65</v>
      </c>
      <c r="B93" s="21">
        <v>35</v>
      </c>
      <c r="C93" s="22">
        <v>44438</v>
      </c>
      <c r="D93" s="86">
        <f>'8'!D41</f>
        <v>1180</v>
      </c>
      <c r="E93" s="81">
        <f>'8'!E41</f>
        <v>983</v>
      </c>
      <c r="F93" s="31">
        <f>IF(fig1_data_weekly_covid_deaths_excess_and_ULC[[#This Row],[All cause deaths]]="","",(fig1_data_weekly_covid_deaths_excess_and_ULC[[#This Row],[All cause deaths]]-fig1_data_weekly_covid_deaths_excess_and_ULC[[#This Row],[5 year average]]))</f>
        <v>197</v>
      </c>
      <c r="G93" s="81">
        <f>'1'!D41</f>
        <v>60</v>
      </c>
      <c r="H93" s="81">
        <f>'8'!S41</f>
        <v>48</v>
      </c>
    </row>
    <row r="94" spans="1:8" ht="15.9" customHeight="1" x14ac:dyDescent="0.3">
      <c r="A94" s="16" t="s">
        <v>65</v>
      </c>
      <c r="B94" s="21">
        <v>36</v>
      </c>
      <c r="C94" s="22">
        <v>44445</v>
      </c>
      <c r="D94" s="86">
        <f>'8'!D42</f>
        <v>1130</v>
      </c>
      <c r="E94" s="81">
        <f>'8'!E42</f>
        <v>988</v>
      </c>
      <c r="F94" s="31">
        <f>IF(fig1_data_weekly_covid_deaths_excess_and_ULC[[#This Row],[All cause deaths]]="","",(fig1_data_weekly_covid_deaths_excess_and_ULC[[#This Row],[All cause deaths]]-fig1_data_weekly_covid_deaths_excess_and_ULC[[#This Row],[5 year average]]))</f>
        <v>142</v>
      </c>
      <c r="G94" s="81">
        <f>'1'!D42</f>
        <v>80</v>
      </c>
      <c r="H94" s="81">
        <f>'8'!S42</f>
        <v>65</v>
      </c>
    </row>
    <row r="95" spans="1:8" ht="15.9" customHeight="1" x14ac:dyDescent="0.3">
      <c r="A95" s="16" t="s">
        <v>65</v>
      </c>
      <c r="B95" s="21">
        <v>37</v>
      </c>
      <c r="C95" s="22">
        <v>44452</v>
      </c>
      <c r="D95" s="86">
        <f>'8'!D43</f>
        <v>1259</v>
      </c>
      <c r="E95" s="81">
        <f>'8'!E43</f>
        <v>1008</v>
      </c>
      <c r="F95" s="31">
        <f>IF(fig1_data_weekly_covid_deaths_excess_and_ULC[[#This Row],[All cause deaths]]="","",(fig1_data_weekly_covid_deaths_excess_and_ULC[[#This Row],[All cause deaths]]-fig1_data_weekly_covid_deaths_excess_and_ULC[[#This Row],[5 year average]]))</f>
        <v>251</v>
      </c>
      <c r="G95" s="81">
        <f>'1'!D43</f>
        <v>136</v>
      </c>
      <c r="H95" s="81">
        <f>'8'!S43</f>
        <v>123</v>
      </c>
    </row>
    <row r="96" spans="1:8" ht="15.9" customHeight="1" x14ac:dyDescent="0.3">
      <c r="A96" s="16" t="s">
        <v>65</v>
      </c>
      <c r="B96" s="21">
        <v>38</v>
      </c>
      <c r="C96" s="22">
        <v>44459</v>
      </c>
      <c r="D96" s="86">
        <f>'8'!D44</f>
        <v>1228</v>
      </c>
      <c r="E96" s="81">
        <f>'8'!E44</f>
        <v>1007</v>
      </c>
      <c r="F96" s="31">
        <f>IF(fig1_data_weekly_covid_deaths_excess_and_ULC[[#This Row],[All cause deaths]]="","",(fig1_data_weekly_covid_deaths_excess_and_ULC[[#This Row],[All cause deaths]]-fig1_data_weekly_covid_deaths_excess_and_ULC[[#This Row],[5 year average]]))</f>
        <v>221</v>
      </c>
      <c r="G96" s="81">
        <f>'1'!D44</f>
        <v>168</v>
      </c>
      <c r="H96" s="81">
        <f>'8'!S44</f>
        <v>146</v>
      </c>
    </row>
    <row r="97" spans="1:8" ht="15.9" customHeight="1" x14ac:dyDescent="0.3">
      <c r="A97" s="16" t="s">
        <v>65</v>
      </c>
      <c r="B97" s="21">
        <v>39</v>
      </c>
      <c r="C97" s="22">
        <v>44466</v>
      </c>
      <c r="D97" s="86">
        <f>'8'!D45</f>
        <v>1255</v>
      </c>
      <c r="E97" s="81">
        <f>'8'!E45</f>
        <v>1046</v>
      </c>
      <c r="F97" s="31">
        <f>IF(fig1_data_weekly_covid_deaths_excess_and_ULC[[#This Row],[All cause deaths]]="","",(fig1_data_weekly_covid_deaths_excess_and_ULC[[#This Row],[All cause deaths]]-fig1_data_weekly_covid_deaths_excess_and_ULC[[#This Row],[5 year average]]))</f>
        <v>209</v>
      </c>
      <c r="G97" s="81">
        <f>'1'!D45</f>
        <v>144</v>
      </c>
      <c r="H97" s="81">
        <f>'8'!S45</f>
        <v>117</v>
      </c>
    </row>
    <row r="98" spans="1:8" ht="15.9" customHeight="1" x14ac:dyDescent="0.3">
      <c r="A98" s="16" t="s">
        <v>65</v>
      </c>
      <c r="B98" s="21">
        <v>40</v>
      </c>
      <c r="C98" s="22">
        <v>44473</v>
      </c>
      <c r="D98" s="86">
        <f>'8'!D46</f>
        <v>1368</v>
      </c>
      <c r="E98" s="81">
        <f>'8'!E46</f>
        <v>1038</v>
      </c>
      <c r="F98" s="31">
        <f>IF(fig1_data_weekly_covid_deaths_excess_and_ULC[[#This Row],[All cause deaths]]="","",(fig1_data_weekly_covid_deaths_excess_and_ULC[[#This Row],[All cause deaths]]-fig1_data_weekly_covid_deaths_excess_and_ULC[[#This Row],[5 year average]]))</f>
        <v>330</v>
      </c>
      <c r="G98" s="81">
        <f>'1'!D46</f>
        <v>133</v>
      </c>
      <c r="H98" s="81">
        <f>'8'!S46</f>
        <v>113</v>
      </c>
    </row>
    <row r="99" spans="1:8" ht="15.9" customHeight="1" x14ac:dyDescent="0.3">
      <c r="A99" s="16" t="s">
        <v>65</v>
      </c>
      <c r="B99" s="21">
        <v>41</v>
      </c>
      <c r="C99" s="22">
        <v>44480</v>
      </c>
      <c r="D99" s="86">
        <f>'8'!D47</f>
        <v>1345</v>
      </c>
      <c r="E99" s="81">
        <f>'8'!E47</f>
        <v>1079</v>
      </c>
      <c r="F99" s="31">
        <f>IF(fig1_data_weekly_covid_deaths_excess_and_ULC[[#This Row],[All cause deaths]]="","",(fig1_data_weekly_covid_deaths_excess_and_ULC[[#This Row],[All cause deaths]]-fig1_data_weekly_covid_deaths_excess_and_ULC[[#This Row],[5 year average]]))</f>
        <v>266</v>
      </c>
      <c r="G99" s="81">
        <f>'1'!D47</f>
        <v>141</v>
      </c>
      <c r="H99" s="81">
        <f>'8'!S47</f>
        <v>123</v>
      </c>
    </row>
    <row r="100" spans="1:8" ht="15.9" customHeight="1" x14ac:dyDescent="0.3">
      <c r="A100" s="16" t="s">
        <v>65</v>
      </c>
      <c r="B100" s="21">
        <v>42</v>
      </c>
      <c r="C100" s="22">
        <v>44487</v>
      </c>
      <c r="D100" s="86">
        <f>'8'!D48</f>
        <v>1323</v>
      </c>
      <c r="E100" s="81">
        <f>'8'!E48</f>
        <v>1062</v>
      </c>
      <c r="F100" s="31">
        <f>IF(fig1_data_weekly_covid_deaths_excess_and_ULC[[#This Row],[All cause deaths]]="","",(fig1_data_weekly_covid_deaths_excess_and_ULC[[#This Row],[All cause deaths]]-fig1_data_weekly_covid_deaths_excess_and_ULC[[#This Row],[5 year average]]))</f>
        <v>261</v>
      </c>
      <c r="G100" s="81">
        <f>'1'!D48</f>
        <v>131</v>
      </c>
      <c r="H100" s="81">
        <f>'8'!S48</f>
        <v>115</v>
      </c>
    </row>
    <row r="101" spans="1:8" ht="15.9" customHeight="1" x14ac:dyDescent="0.3">
      <c r="A101" s="16" t="s">
        <v>65</v>
      </c>
      <c r="B101" s="21">
        <v>43</v>
      </c>
      <c r="C101" s="22">
        <v>44494</v>
      </c>
      <c r="D101" s="86">
        <f>'8'!D49</f>
        <v>1342</v>
      </c>
      <c r="E101" s="81">
        <f>'8'!E49</f>
        <v>1052</v>
      </c>
      <c r="F101" s="31">
        <f>IF(fig1_data_weekly_covid_deaths_excess_and_ULC[[#This Row],[All cause deaths]]="","",(fig1_data_weekly_covid_deaths_excess_and_ULC[[#This Row],[All cause deaths]]-fig1_data_weekly_covid_deaths_excess_and_ULC[[#This Row],[5 year average]]))</f>
        <v>290</v>
      </c>
      <c r="G101" s="81">
        <f>'1'!D49</f>
        <v>135</v>
      </c>
      <c r="H101" s="81">
        <f>'8'!S49</f>
        <v>117</v>
      </c>
    </row>
    <row r="102" spans="1:8" ht="15.9" customHeight="1" x14ac:dyDescent="0.3">
      <c r="A102" s="16" t="s">
        <v>65</v>
      </c>
      <c r="B102" s="21">
        <v>44</v>
      </c>
      <c r="C102" s="22">
        <v>44501</v>
      </c>
      <c r="D102" s="86">
        <f>'8'!D50</f>
        <v>1298</v>
      </c>
      <c r="E102" s="81">
        <f>'8'!E50</f>
        <v>1079</v>
      </c>
      <c r="F102" s="31">
        <f>IF(fig1_data_weekly_covid_deaths_excess_and_ULC[[#This Row],[All cause deaths]]="","",(fig1_data_weekly_covid_deaths_excess_and_ULC[[#This Row],[All cause deaths]]-fig1_data_weekly_covid_deaths_excess_and_ULC[[#This Row],[5 year average]]))</f>
        <v>219</v>
      </c>
      <c r="G102" s="81">
        <f>'1'!D50</f>
        <v>145</v>
      </c>
      <c r="H102" s="81">
        <f>'8'!S50</f>
        <v>112</v>
      </c>
    </row>
    <row r="103" spans="1:8" ht="15.9" customHeight="1" x14ac:dyDescent="0.3">
      <c r="A103" s="16" t="s">
        <v>65</v>
      </c>
      <c r="B103" s="21">
        <v>45</v>
      </c>
      <c r="C103" s="22">
        <v>44508</v>
      </c>
      <c r="D103" s="86">
        <f>'8'!D51</f>
        <v>1338</v>
      </c>
      <c r="E103" s="81">
        <f>'8'!E51</f>
        <v>1105</v>
      </c>
      <c r="F103" s="31">
        <f>IF(fig1_data_weekly_covid_deaths_excess_and_ULC[[#This Row],[All cause deaths]]="","",(fig1_data_weekly_covid_deaths_excess_and_ULC[[#This Row],[All cause deaths]]-fig1_data_weekly_covid_deaths_excess_and_ULC[[#This Row],[5 year average]]))</f>
        <v>233</v>
      </c>
      <c r="G103" s="81">
        <f>'1'!D51</f>
        <v>121</v>
      </c>
      <c r="H103" s="81">
        <f>'8'!S51</f>
        <v>95</v>
      </c>
    </row>
    <row r="104" spans="1:8" ht="15.9" customHeight="1" x14ac:dyDescent="0.3">
      <c r="A104" s="16" t="s">
        <v>65</v>
      </c>
      <c r="B104" s="21">
        <v>46</v>
      </c>
      <c r="C104" s="22">
        <v>44515</v>
      </c>
      <c r="D104" s="86">
        <f>'8'!D52</f>
        <v>1277</v>
      </c>
      <c r="E104" s="81">
        <f>'8'!E52</f>
        <v>1139</v>
      </c>
      <c r="F104" s="31">
        <f>IF(fig1_data_weekly_covid_deaths_excess_and_ULC[[#This Row],[All cause deaths]]="","",(fig1_data_weekly_covid_deaths_excess_and_ULC[[#This Row],[All cause deaths]]-fig1_data_weekly_covid_deaths_excess_and_ULC[[#This Row],[5 year average]]))</f>
        <v>138</v>
      </c>
      <c r="G104" s="81">
        <f>'1'!D52</f>
        <v>97</v>
      </c>
      <c r="H104" s="81">
        <f>'8'!S52</f>
        <v>78</v>
      </c>
    </row>
    <row r="105" spans="1:8" ht="15.9" customHeight="1" x14ac:dyDescent="0.3">
      <c r="A105" s="16" t="s">
        <v>65</v>
      </c>
      <c r="B105" s="21">
        <v>47</v>
      </c>
      <c r="C105" s="22">
        <v>44522</v>
      </c>
      <c r="D105" s="86">
        <f>'8'!D53</f>
        <v>1286</v>
      </c>
      <c r="E105" s="81">
        <f>'8'!E53</f>
        <v>1130</v>
      </c>
      <c r="F105" s="31">
        <f>IF(fig1_data_weekly_covid_deaths_excess_and_ULC[[#This Row],[All cause deaths]]="","",(fig1_data_weekly_covid_deaths_excess_and_ULC[[#This Row],[All cause deaths]]-fig1_data_weekly_covid_deaths_excess_and_ULC[[#This Row],[5 year average]]))</f>
        <v>156</v>
      </c>
      <c r="G105" s="81">
        <f>'1'!D53</f>
        <v>99</v>
      </c>
      <c r="H105" s="81">
        <f>'8'!S53</f>
        <v>73</v>
      </c>
    </row>
    <row r="106" spans="1:8" ht="15.9" customHeight="1" x14ac:dyDescent="0.3">
      <c r="A106" s="16" t="s">
        <v>65</v>
      </c>
      <c r="B106" s="21">
        <v>48</v>
      </c>
      <c r="C106" s="22">
        <v>44529</v>
      </c>
      <c r="D106" s="86">
        <f>'8'!D54</f>
        <v>1333</v>
      </c>
      <c r="E106" s="81">
        <f>'8'!E54</f>
        <v>1130</v>
      </c>
      <c r="F106" s="31">
        <f>IF(fig1_data_weekly_covid_deaths_excess_and_ULC[[#This Row],[All cause deaths]]="","",(fig1_data_weekly_covid_deaths_excess_and_ULC[[#This Row],[All cause deaths]]-fig1_data_weekly_covid_deaths_excess_and_ULC[[#This Row],[5 year average]]))</f>
        <v>203</v>
      </c>
      <c r="G106" s="81">
        <f>'1'!D54</f>
        <v>91</v>
      </c>
      <c r="H106" s="81">
        <f>'8'!S54</f>
        <v>67</v>
      </c>
    </row>
    <row r="107" spans="1:8" ht="15.9" customHeight="1" x14ac:dyDescent="0.3">
      <c r="A107" s="16" t="s">
        <v>65</v>
      </c>
      <c r="B107" s="21">
        <v>49</v>
      </c>
      <c r="C107" s="22">
        <v>44536</v>
      </c>
      <c r="D107" s="86">
        <f>'8'!D55</f>
        <v>1326</v>
      </c>
      <c r="E107" s="81">
        <f>'8'!E55</f>
        <v>1140</v>
      </c>
      <c r="F107" s="31">
        <f>IF(fig1_data_weekly_covid_deaths_excess_and_ULC[[#This Row],[All cause deaths]]="","",(fig1_data_weekly_covid_deaths_excess_and_ULC[[#This Row],[All cause deaths]]-fig1_data_weekly_covid_deaths_excess_and_ULC[[#This Row],[5 year average]]))</f>
        <v>186</v>
      </c>
      <c r="G107" s="81">
        <f>'1'!D55</f>
        <v>86</v>
      </c>
      <c r="H107" s="81">
        <f>'8'!S55</f>
        <v>63</v>
      </c>
    </row>
    <row r="108" spans="1:8" ht="15.9" customHeight="1" x14ac:dyDescent="0.3">
      <c r="A108" s="16" t="s">
        <v>65</v>
      </c>
      <c r="B108" s="21">
        <v>50</v>
      </c>
      <c r="C108" s="22">
        <v>44543</v>
      </c>
      <c r="D108" s="86">
        <f>'8'!D56</f>
        <v>1359</v>
      </c>
      <c r="E108" s="81">
        <f>'8'!E56</f>
        <v>1236</v>
      </c>
      <c r="F108" s="31">
        <f>IF(fig1_data_weekly_covid_deaths_excess_and_ULC[[#This Row],[All cause deaths]]="","",(fig1_data_weekly_covid_deaths_excess_and_ULC[[#This Row],[All cause deaths]]-fig1_data_weekly_covid_deaths_excess_and_ULC[[#This Row],[5 year average]]))</f>
        <v>123</v>
      </c>
      <c r="G108" s="81">
        <f>'1'!D56</f>
        <v>73</v>
      </c>
      <c r="H108" s="81">
        <f>'8'!S56</f>
        <v>54</v>
      </c>
    </row>
    <row r="109" spans="1:8" ht="15.9" customHeight="1" x14ac:dyDescent="0.3">
      <c r="A109" s="16" t="s">
        <v>65</v>
      </c>
      <c r="B109" s="21">
        <v>51</v>
      </c>
      <c r="C109" s="22">
        <v>44550</v>
      </c>
      <c r="D109" s="86">
        <f>'8'!D57</f>
        <v>1337</v>
      </c>
      <c r="E109" s="81">
        <f>'8'!E57</f>
        <v>1272</v>
      </c>
      <c r="F109" s="31">
        <f>IF(fig1_data_weekly_covid_deaths_excess_and_ULC[[#This Row],[All cause deaths]]="","",(fig1_data_weekly_covid_deaths_excess_and_ULC[[#This Row],[All cause deaths]]-fig1_data_weekly_covid_deaths_excess_and_ULC[[#This Row],[5 year average]]))</f>
        <v>65</v>
      </c>
      <c r="G109" s="81">
        <f>'1'!D57</f>
        <v>55</v>
      </c>
      <c r="H109" s="81">
        <f>'8'!S57</f>
        <v>43</v>
      </c>
    </row>
    <row r="110" spans="1:8" ht="15.9" customHeight="1" x14ac:dyDescent="0.3">
      <c r="A110" s="16" t="s">
        <v>65</v>
      </c>
      <c r="B110" s="21">
        <v>52</v>
      </c>
      <c r="C110" s="22">
        <v>44557</v>
      </c>
      <c r="D110" s="86">
        <f>'8'!D58</f>
        <v>1085</v>
      </c>
      <c r="E110" s="81">
        <f>'8'!E58</f>
        <v>1061</v>
      </c>
      <c r="F110" s="31">
        <f>IF(fig1_data_weekly_covid_deaths_excess_and_ULC[[#This Row],[All cause deaths]]="","",(fig1_data_weekly_covid_deaths_excess_and_ULC[[#This Row],[All cause deaths]]-fig1_data_weekly_covid_deaths_excess_and_ULC[[#This Row],[5 year average]]))</f>
        <v>24</v>
      </c>
      <c r="G110" s="81">
        <f>'1'!D58</f>
        <v>47</v>
      </c>
      <c r="H110" s="81">
        <f>'8'!S58</f>
        <v>36</v>
      </c>
    </row>
    <row r="111" spans="1:8" ht="15.9" customHeight="1" x14ac:dyDescent="0.3">
      <c r="A111" s="16" t="s">
        <v>66</v>
      </c>
      <c r="B111" s="21">
        <v>1</v>
      </c>
      <c r="C111" s="22">
        <v>44564</v>
      </c>
      <c r="D111" s="86">
        <f>'8'!D59</f>
        <v>1231</v>
      </c>
      <c r="E111" s="81">
        <f>IF(fig1_data_weekly_covid_deaths_excess_and_ULC[[#This Row],[All cause deaths]]="","",'8'!E59)</f>
        <v>1391</v>
      </c>
      <c r="F111" s="31">
        <f>IF(fig1_data_weekly_covid_deaths_excess_and_ULC[[#This Row],[All cause deaths]]="","",(fig1_data_weekly_covid_deaths_excess_and_ULC[[#This Row],[All cause deaths]]-fig1_data_weekly_covid_deaths_excess_and_ULC[[#This Row],[5 year average]]))</f>
        <v>-160</v>
      </c>
      <c r="G111" s="81">
        <f>'1'!D59</f>
        <v>72</v>
      </c>
      <c r="H111" s="81">
        <f>'8'!S59</f>
        <v>52</v>
      </c>
    </row>
    <row r="112" spans="1:8" ht="15.9" customHeight="1" x14ac:dyDescent="0.3">
      <c r="A112" s="16" t="s">
        <v>66</v>
      </c>
      <c r="B112" s="21">
        <v>2</v>
      </c>
      <c r="C112" s="22">
        <v>44571</v>
      </c>
      <c r="D112" s="86">
        <f>'8'!D60</f>
        <v>1517</v>
      </c>
      <c r="E112" s="81">
        <f>IF(fig1_data_weekly_covid_deaths_excess_and_ULC[[#This Row],[All cause deaths]]="","",'8'!E60)</f>
        <v>1528</v>
      </c>
      <c r="F112" s="31">
        <f>IF(fig1_data_weekly_covid_deaths_excess_and_ULC[[#This Row],[All cause deaths]]="","",(fig1_data_weekly_covid_deaths_excess_and_ULC[[#This Row],[All cause deaths]]-fig1_data_weekly_covid_deaths_excess_and_ULC[[#This Row],[5 year average]]))</f>
        <v>-11</v>
      </c>
      <c r="G112" s="81">
        <f>'1'!D60</f>
        <v>136</v>
      </c>
      <c r="H112" s="81">
        <f>'8'!S60</f>
        <v>98</v>
      </c>
    </row>
    <row r="113" spans="1:8" ht="15.9" customHeight="1" x14ac:dyDescent="0.3">
      <c r="A113" s="16" t="s">
        <v>66</v>
      </c>
      <c r="B113" s="21">
        <v>3</v>
      </c>
      <c r="C113" s="22">
        <v>44578</v>
      </c>
      <c r="D113" s="86">
        <f>'8'!D61</f>
        <v>1347</v>
      </c>
      <c r="E113" s="81">
        <f>IF(fig1_data_weekly_covid_deaths_excess_and_ULC[[#This Row],[All cause deaths]]="","",'8'!E61)</f>
        <v>1396</v>
      </c>
      <c r="F113" s="31">
        <f>IF(fig1_data_weekly_covid_deaths_excess_and_ULC[[#This Row],[All cause deaths]]="","",(fig1_data_weekly_covid_deaths_excess_and_ULC[[#This Row],[All cause deaths]]-fig1_data_weekly_covid_deaths_excess_and_ULC[[#This Row],[5 year average]]))</f>
        <v>-49</v>
      </c>
      <c r="G113" s="81">
        <f>'1'!D61</f>
        <v>146</v>
      </c>
      <c r="H113" s="81">
        <f>'8'!S61</f>
        <v>97</v>
      </c>
    </row>
    <row r="114" spans="1:8" ht="15.9" customHeight="1" x14ac:dyDescent="0.3">
      <c r="A114" s="16" t="s">
        <v>66</v>
      </c>
      <c r="B114" s="21">
        <v>4</v>
      </c>
      <c r="C114" s="22">
        <v>44585</v>
      </c>
      <c r="D114" s="86">
        <f>'8'!D62</f>
        <v>1261</v>
      </c>
      <c r="E114" s="81">
        <f>IF(fig1_data_weekly_covid_deaths_excess_and_ULC[[#This Row],[All cause deaths]]="","",'8'!E62)</f>
        <v>1361</v>
      </c>
      <c r="F114" s="31">
        <f>IF(fig1_data_weekly_covid_deaths_excess_and_ULC[[#This Row],[All cause deaths]]="","",(fig1_data_weekly_covid_deaths_excess_and_ULC[[#This Row],[All cause deaths]]-fig1_data_weekly_covid_deaths_excess_and_ULC[[#This Row],[5 year average]]))</f>
        <v>-100</v>
      </c>
      <c r="G114" s="81">
        <f>'1'!D62</f>
        <v>122</v>
      </c>
      <c r="H114" s="81">
        <f>'8'!S62</f>
        <v>78</v>
      </c>
    </row>
    <row r="115" spans="1:8" ht="15.9" customHeight="1" x14ac:dyDescent="0.3">
      <c r="A115" s="16" t="s">
        <v>66</v>
      </c>
      <c r="B115" s="21">
        <v>5</v>
      </c>
      <c r="C115" s="22">
        <v>44592</v>
      </c>
      <c r="D115" s="86">
        <f>'8'!D63</f>
        <v>1260</v>
      </c>
      <c r="E115" s="81">
        <f>IF(fig1_data_weekly_covid_deaths_excess_and_ULC[[#This Row],[All cause deaths]]="","",'8'!E63)</f>
        <v>1324</v>
      </c>
      <c r="F115" s="31">
        <f>IF(fig1_data_weekly_covid_deaths_excess_and_ULC[[#This Row],[All cause deaths]]="","",(fig1_data_weekly_covid_deaths_excess_and_ULC[[#This Row],[All cause deaths]]-fig1_data_weekly_covid_deaths_excess_and_ULC[[#This Row],[5 year average]]))</f>
        <v>-64</v>
      </c>
      <c r="G115" s="81">
        <f>'1'!D63</f>
        <v>119</v>
      </c>
      <c r="H115" s="81">
        <f>'8'!S63</f>
        <v>76</v>
      </c>
    </row>
    <row r="116" spans="1:8" ht="15.9" customHeight="1" x14ac:dyDescent="0.3">
      <c r="A116" s="16" t="s">
        <v>66</v>
      </c>
      <c r="B116" s="21">
        <v>6</v>
      </c>
      <c r="C116" s="22">
        <v>44599</v>
      </c>
      <c r="D116" s="86">
        <f>'8'!D64</f>
        <v>1238</v>
      </c>
      <c r="E116" s="81">
        <f>IF(fig1_data_weekly_covid_deaths_excess_and_ULC[[#This Row],[All cause deaths]]="","",'8'!E64)</f>
        <v>1267</v>
      </c>
      <c r="F116" s="31">
        <f>IF(fig1_data_weekly_covid_deaths_excess_and_ULC[[#This Row],[All cause deaths]]="","",(fig1_data_weekly_covid_deaths_excess_and_ULC[[#This Row],[All cause deaths]]-fig1_data_weekly_covid_deaths_excess_and_ULC[[#This Row],[5 year average]]))</f>
        <v>-29</v>
      </c>
      <c r="G116" s="81">
        <f>'1'!D64</f>
        <v>80</v>
      </c>
      <c r="H116" s="81">
        <f>'8'!S64</f>
        <v>43</v>
      </c>
    </row>
    <row r="117" spans="1:8" ht="15.9" customHeight="1" x14ac:dyDescent="0.3">
      <c r="A117" s="16" t="s">
        <v>66</v>
      </c>
      <c r="B117" s="21">
        <v>7</v>
      </c>
      <c r="C117" s="22">
        <v>44606</v>
      </c>
      <c r="D117" s="86">
        <f>'8'!D65</f>
        <v>1158</v>
      </c>
      <c r="E117" s="81">
        <f>IF(fig1_data_weekly_covid_deaths_excess_and_ULC[[#This Row],[All cause deaths]]="","",'8'!E65)</f>
        <v>1272</v>
      </c>
      <c r="F117" s="31">
        <f>IF(fig1_data_weekly_covid_deaths_excess_and_ULC[[#This Row],[All cause deaths]]="","",(fig1_data_weekly_covid_deaths_excess_and_ULC[[#This Row],[All cause deaths]]-fig1_data_weekly_covid_deaths_excess_and_ULC[[#This Row],[5 year average]]))</f>
        <v>-114</v>
      </c>
      <c r="G117" s="81">
        <f>'1'!D65</f>
        <v>76</v>
      </c>
      <c r="H117" s="81">
        <f>'8'!S65</f>
        <v>48</v>
      </c>
    </row>
    <row r="118" spans="1:8" ht="15.9" customHeight="1" x14ac:dyDescent="0.3">
      <c r="A118" s="16" t="s">
        <v>66</v>
      </c>
      <c r="B118" s="21">
        <v>8</v>
      </c>
      <c r="C118" s="22">
        <v>44613</v>
      </c>
      <c r="D118" s="86">
        <f>'8'!D66</f>
        <v>1190</v>
      </c>
      <c r="E118" s="81">
        <f>IF(fig1_data_weekly_covid_deaths_excess_and_ULC[[#This Row],[All cause deaths]]="","",'8'!E66)</f>
        <v>1248</v>
      </c>
      <c r="F118" s="31">
        <f>IF(fig1_data_weekly_covid_deaths_excess_and_ULC[[#This Row],[All cause deaths]]="","",(fig1_data_weekly_covid_deaths_excess_and_ULC[[#This Row],[All cause deaths]]-fig1_data_weekly_covid_deaths_excess_and_ULC[[#This Row],[5 year average]]))</f>
        <v>-58</v>
      </c>
      <c r="G118" s="81">
        <f>'1'!D66</f>
        <v>80</v>
      </c>
      <c r="H118" s="81">
        <f>'8'!S66</f>
        <v>47</v>
      </c>
    </row>
    <row r="119" spans="1:8" ht="15.9" customHeight="1" x14ac:dyDescent="0.3">
      <c r="A119" s="16" t="s">
        <v>66</v>
      </c>
      <c r="B119" s="21">
        <v>9</v>
      </c>
      <c r="C119" s="22">
        <v>44620</v>
      </c>
      <c r="D119" s="86">
        <f>'8'!D67</f>
        <v>1192</v>
      </c>
      <c r="E119" s="81">
        <f>IF(fig1_data_weekly_covid_deaths_excess_and_ULC[[#This Row],[All cause deaths]]="","",'8'!E67)</f>
        <v>1144</v>
      </c>
      <c r="F119" s="31">
        <f>IF(fig1_data_weekly_covid_deaths_excess_and_ULC[[#This Row],[All cause deaths]]="","",(fig1_data_weekly_covid_deaths_excess_and_ULC[[#This Row],[All cause deaths]]-fig1_data_weekly_covid_deaths_excess_and_ULC[[#This Row],[5 year average]]))</f>
        <v>48</v>
      </c>
      <c r="G119" s="81">
        <f>'1'!D67</f>
        <v>112</v>
      </c>
      <c r="H119" s="81">
        <f>'8'!S67</f>
        <v>63</v>
      </c>
    </row>
    <row r="120" spans="1:8" ht="15.9" customHeight="1" x14ac:dyDescent="0.3">
      <c r="A120" s="16" t="s">
        <v>66</v>
      </c>
      <c r="B120" s="21">
        <v>10</v>
      </c>
      <c r="C120" s="22">
        <v>44627</v>
      </c>
      <c r="D120" s="86">
        <f>'8'!D68</f>
        <v>1222</v>
      </c>
      <c r="E120" s="81">
        <f>IF(fig1_data_weekly_covid_deaths_excess_and_ULC[[#This Row],[All cause deaths]]="","",'8'!E68)</f>
        <v>1219</v>
      </c>
      <c r="F120" s="31">
        <f>IF(fig1_data_weekly_covid_deaths_excess_and_ULC[[#This Row],[All cause deaths]]="","",(fig1_data_weekly_covid_deaths_excess_and_ULC[[#This Row],[All cause deaths]]-fig1_data_weekly_covid_deaths_excess_and_ULC[[#This Row],[5 year average]]))</f>
        <v>3</v>
      </c>
      <c r="G120" s="81">
        <f>'1'!D68</f>
        <v>118</v>
      </c>
      <c r="H120" s="81">
        <f>'8'!S68</f>
        <v>65</v>
      </c>
    </row>
    <row r="121" spans="1:8" ht="15.9" customHeight="1" x14ac:dyDescent="0.3">
      <c r="A121" s="16" t="s">
        <v>66</v>
      </c>
      <c r="B121" s="21">
        <v>11</v>
      </c>
      <c r="C121" s="22">
        <v>44634</v>
      </c>
      <c r="D121" s="86">
        <f>'8'!D69</f>
        <v>1267</v>
      </c>
      <c r="E121" s="81">
        <f>IF(fig1_data_weekly_covid_deaths_excess_and_ULC[[#This Row],[All cause deaths]]="","",'8'!E69)</f>
        <v>1152</v>
      </c>
      <c r="F121" s="31">
        <f>IF(fig1_data_weekly_covid_deaths_excess_and_ULC[[#This Row],[All cause deaths]]="","",(fig1_data_weekly_covid_deaths_excess_and_ULC[[#This Row],[All cause deaths]]-fig1_data_weekly_covid_deaths_excess_and_ULC[[#This Row],[5 year average]]))</f>
        <v>115</v>
      </c>
      <c r="G121" s="81">
        <f>'1'!D69</f>
        <v>121</v>
      </c>
      <c r="H121" s="81">
        <f>'8'!S69</f>
        <v>76</v>
      </c>
    </row>
    <row r="122" spans="1:8" ht="15.9" customHeight="1" x14ac:dyDescent="0.3">
      <c r="A122" s="16" t="s">
        <v>66</v>
      </c>
      <c r="B122" s="21">
        <v>12</v>
      </c>
      <c r="C122" s="22">
        <v>44641</v>
      </c>
      <c r="D122" s="86">
        <f>'8'!D70</f>
        <v>1248</v>
      </c>
      <c r="E122" s="81">
        <f>IF(fig1_data_weekly_covid_deaths_excess_and_ULC[[#This Row],[All cause deaths]]="","",'8'!E70)</f>
        <v>1110</v>
      </c>
      <c r="F122" s="31">
        <f>IF(fig1_data_weekly_covid_deaths_excess_and_ULC[[#This Row],[All cause deaths]]="","",(fig1_data_weekly_covid_deaths_excess_and_ULC[[#This Row],[All cause deaths]]-fig1_data_weekly_covid_deaths_excess_and_ULC[[#This Row],[5 year average]]))</f>
        <v>138</v>
      </c>
      <c r="G122" s="81">
        <f>'1'!D70</f>
        <v>193</v>
      </c>
      <c r="H122" s="81">
        <f>'8'!S70</f>
        <v>116</v>
      </c>
    </row>
    <row r="123" spans="1:8" ht="15.9" customHeight="1" x14ac:dyDescent="0.3">
      <c r="A123" s="16" t="s">
        <v>66</v>
      </c>
      <c r="B123" s="21">
        <v>13</v>
      </c>
      <c r="C123" s="22">
        <v>44648</v>
      </c>
      <c r="D123" s="86">
        <f>'8'!D71</f>
        <v>1271</v>
      </c>
      <c r="E123" s="81">
        <f>IF(fig1_data_weekly_covid_deaths_excess_and_ULC[[#This Row],[All cause deaths]]="","",'8'!E71)</f>
        <v>1078</v>
      </c>
      <c r="F123" s="31">
        <f>IF(fig1_data_weekly_covid_deaths_excess_and_ULC[[#This Row],[All cause deaths]]="","",(fig1_data_weekly_covid_deaths_excess_and_ULC[[#This Row],[All cause deaths]]-fig1_data_weekly_covid_deaths_excess_and_ULC[[#This Row],[5 year average]]))</f>
        <v>193</v>
      </c>
      <c r="G123" s="81">
        <f>'1'!D71</f>
        <v>172</v>
      </c>
      <c r="H123" s="81">
        <f>'8'!S71</f>
        <v>96</v>
      </c>
    </row>
    <row r="124" spans="1:8" ht="15.9" customHeight="1" x14ac:dyDescent="0.3">
      <c r="A124" s="16" t="s">
        <v>66</v>
      </c>
      <c r="B124" s="21">
        <v>14</v>
      </c>
      <c r="C124" s="22">
        <v>44655</v>
      </c>
      <c r="D124" s="86">
        <f>'8'!D72</f>
        <v>1236</v>
      </c>
      <c r="E124" s="81">
        <f>IF(fig1_data_weekly_covid_deaths_excess_and_ULC[[#This Row],[All cause deaths]]="","",'8'!E72)</f>
        <v>1102</v>
      </c>
      <c r="F124" s="31">
        <f>IF(fig1_data_weekly_covid_deaths_excess_and_ULC[[#This Row],[All cause deaths]]="","",(fig1_data_weekly_covid_deaths_excess_and_ULC[[#This Row],[All cause deaths]]-fig1_data_weekly_covid_deaths_excess_and_ULC[[#This Row],[5 year average]]))</f>
        <v>134</v>
      </c>
      <c r="G124" s="81">
        <f>'1'!D72</f>
        <v>142</v>
      </c>
      <c r="H124" s="81">
        <f>'8'!S72</f>
        <v>84</v>
      </c>
    </row>
    <row r="125" spans="1:8" ht="15.9" customHeight="1" x14ac:dyDescent="0.3">
      <c r="A125" s="16" t="s">
        <v>66</v>
      </c>
      <c r="B125" s="21">
        <v>15</v>
      </c>
      <c r="C125" s="22">
        <v>44662</v>
      </c>
      <c r="D125" s="86">
        <f>'8'!D73</f>
        <v>1051</v>
      </c>
      <c r="E125" s="81">
        <f>IF(fig1_data_weekly_covid_deaths_excess_and_ULC[[#This Row],[All cause deaths]]="","",'8'!E73)</f>
        <v>1088</v>
      </c>
      <c r="F125" s="31">
        <f>IF(fig1_data_weekly_covid_deaths_excess_and_ULC[[#This Row],[All cause deaths]]="","",(fig1_data_weekly_covid_deaths_excess_and_ULC[[#This Row],[All cause deaths]]-fig1_data_weekly_covid_deaths_excess_and_ULC[[#This Row],[5 year average]]))</f>
        <v>-37</v>
      </c>
      <c r="G125" s="81">
        <f>'1'!D73</f>
        <v>129</v>
      </c>
      <c r="H125" s="81">
        <f>'8'!S73</f>
        <v>70</v>
      </c>
    </row>
    <row r="126" spans="1:8" ht="15.9" customHeight="1" x14ac:dyDescent="0.3">
      <c r="A126" s="16" t="s">
        <v>66</v>
      </c>
      <c r="B126" s="21">
        <v>16</v>
      </c>
      <c r="C126" s="22">
        <v>44669</v>
      </c>
      <c r="D126" s="86">
        <f>'8'!D74</f>
        <v>1256</v>
      </c>
      <c r="E126" s="81">
        <f>IF(fig1_data_weekly_covid_deaths_excess_and_ULC[[#This Row],[All cause deaths]]="","",'8'!E74)</f>
        <v>1071</v>
      </c>
      <c r="F126" s="31">
        <f>IF(fig1_data_weekly_covid_deaths_excess_and_ULC[[#This Row],[All cause deaths]]="","",(fig1_data_weekly_covid_deaths_excess_and_ULC[[#This Row],[All cause deaths]]-fig1_data_weekly_covid_deaths_excess_and_ULC[[#This Row],[5 year average]]))</f>
        <v>185</v>
      </c>
      <c r="G126" s="81">
        <f>'1'!D74</f>
        <v>121</v>
      </c>
      <c r="H126" s="81">
        <f>'8'!S74</f>
        <v>72</v>
      </c>
    </row>
    <row r="127" spans="1:8" ht="15.9" customHeight="1" x14ac:dyDescent="0.3">
      <c r="A127" s="16" t="s">
        <v>66</v>
      </c>
      <c r="B127" s="21">
        <v>17</v>
      </c>
      <c r="C127" s="22">
        <v>44676</v>
      </c>
      <c r="D127" s="86">
        <f>'8'!D75</f>
        <v>1268</v>
      </c>
      <c r="E127" s="81">
        <f>IF(fig1_data_weekly_covid_deaths_excess_and_ULC[[#This Row],[All cause deaths]]="","",'8'!E75)</f>
        <v>1073</v>
      </c>
      <c r="F127" s="31">
        <f>IF(fig1_data_weekly_covid_deaths_excess_and_ULC[[#This Row],[All cause deaths]]="","",(fig1_data_weekly_covid_deaths_excess_and_ULC[[#This Row],[All cause deaths]]-fig1_data_weekly_covid_deaths_excess_and_ULC[[#This Row],[5 year average]]))</f>
        <v>195</v>
      </c>
      <c r="G127" s="81">
        <f>'1'!D75</f>
        <v>95</v>
      </c>
      <c r="H127" s="81">
        <f>'8'!S75</f>
        <v>49</v>
      </c>
    </row>
    <row r="128" spans="1:8" ht="15.9" customHeight="1" x14ac:dyDescent="0.3">
      <c r="A128" s="16" t="s">
        <v>66</v>
      </c>
      <c r="B128" s="21">
        <v>18</v>
      </c>
      <c r="C128" s="22">
        <v>44683</v>
      </c>
      <c r="D128" s="86">
        <f>'8'!D76</f>
        <v>1093</v>
      </c>
      <c r="E128" s="81">
        <f>IF(fig1_data_weekly_covid_deaths_excess_and_ULC[[#This Row],[All cause deaths]]="","",'8'!E76)</f>
        <v>1047</v>
      </c>
      <c r="F128" s="31">
        <f>IF(fig1_data_weekly_covid_deaths_excess_and_ULC[[#This Row],[All cause deaths]]="","",(fig1_data_weekly_covid_deaths_excess_and_ULC[[#This Row],[All cause deaths]]-fig1_data_weekly_covid_deaths_excess_and_ULC[[#This Row],[5 year average]]))</f>
        <v>46</v>
      </c>
      <c r="G128" s="81">
        <f>'1'!D76</f>
        <v>87</v>
      </c>
      <c r="H128" s="81">
        <f>'8'!S76</f>
        <v>43</v>
      </c>
    </row>
    <row r="129" spans="1:8" ht="15.9" customHeight="1" x14ac:dyDescent="0.3">
      <c r="A129" s="16" t="s">
        <v>66</v>
      </c>
      <c r="B129" s="21">
        <v>19</v>
      </c>
      <c r="C129" s="22">
        <v>44690</v>
      </c>
      <c r="D129" s="86">
        <f>'8'!D77</f>
        <v>1244</v>
      </c>
      <c r="E129" s="81">
        <f>IF(fig1_data_weekly_covid_deaths_excess_and_ULC[[#This Row],[All cause deaths]]="","",'8'!E77)</f>
        <v>1045</v>
      </c>
      <c r="F129" s="31">
        <f>IF(fig1_data_weekly_covid_deaths_excess_and_ULC[[#This Row],[All cause deaths]]="","",(fig1_data_weekly_covid_deaths_excess_and_ULC[[#This Row],[All cause deaths]]-fig1_data_weekly_covid_deaths_excess_and_ULC[[#This Row],[5 year average]]))</f>
        <v>199</v>
      </c>
      <c r="G129" s="81">
        <f>'1'!D77</f>
        <v>61</v>
      </c>
      <c r="H129" s="81">
        <f>'8'!S77</f>
        <v>32</v>
      </c>
    </row>
    <row r="130" spans="1:8" ht="15.9" customHeight="1" x14ac:dyDescent="0.3">
      <c r="A130" s="16" t="s">
        <v>66</v>
      </c>
      <c r="B130" s="21">
        <v>20</v>
      </c>
      <c r="C130" s="22">
        <v>44697</v>
      </c>
      <c r="D130" s="86">
        <f>'8'!D78</f>
        <v>1214</v>
      </c>
      <c r="E130" s="81">
        <f>IF(fig1_data_weekly_covid_deaths_excess_and_ULC[[#This Row],[All cause deaths]]="","",'8'!E78)</f>
        <v>1052</v>
      </c>
      <c r="F130" s="31">
        <f>IF(fig1_data_weekly_covid_deaths_excess_and_ULC[[#This Row],[All cause deaths]]="","",(fig1_data_weekly_covid_deaths_excess_and_ULC[[#This Row],[All cause deaths]]-fig1_data_weekly_covid_deaths_excess_and_ULC[[#This Row],[5 year average]]))</f>
        <v>162</v>
      </c>
      <c r="G130" s="81">
        <f>'1'!D78</f>
        <v>53</v>
      </c>
      <c r="H130" s="81">
        <f>'8'!S78</f>
        <v>30</v>
      </c>
    </row>
    <row r="131" spans="1:8" ht="15.9" customHeight="1" x14ac:dyDescent="0.3">
      <c r="A131" s="16" t="s">
        <v>66</v>
      </c>
      <c r="B131" s="21">
        <v>21</v>
      </c>
      <c r="C131" s="22">
        <v>44704</v>
      </c>
      <c r="D131" s="86">
        <f>'8'!D79</f>
        <v>1100</v>
      </c>
      <c r="E131" s="81">
        <f>IF(fig1_data_weekly_covid_deaths_excess_and_ULC[[#This Row],[All cause deaths]]="","",'8'!E79)</f>
        <v>1057</v>
      </c>
      <c r="F131" s="31">
        <f>IF(fig1_data_weekly_covid_deaths_excess_and_ULC[[#This Row],[All cause deaths]]="","",(fig1_data_weekly_covid_deaths_excess_and_ULC[[#This Row],[All cause deaths]]-fig1_data_weekly_covid_deaths_excess_and_ULC[[#This Row],[5 year average]]))</f>
        <v>43</v>
      </c>
      <c r="G131" s="81">
        <f>'1'!D79</f>
        <v>46</v>
      </c>
      <c r="H131" s="81">
        <f>'8'!S79</f>
        <v>26</v>
      </c>
    </row>
    <row r="132" spans="1:8" ht="15.9" customHeight="1" x14ac:dyDescent="0.3">
      <c r="A132" s="16" t="s">
        <v>66</v>
      </c>
      <c r="B132" s="21">
        <v>22</v>
      </c>
      <c r="C132" s="22">
        <v>44711</v>
      </c>
      <c r="D132" s="86">
        <f>'8'!D80</f>
        <v>848</v>
      </c>
      <c r="E132" s="81">
        <f>IF(fig1_data_weekly_covid_deaths_excess_and_ULC[[#This Row],[All cause deaths]]="","",'8'!E80)</f>
        <v>1019</v>
      </c>
      <c r="F132" s="31">
        <f>IF(fig1_data_weekly_covid_deaths_excess_and_ULC[[#This Row],[All cause deaths]]="","",(fig1_data_weekly_covid_deaths_excess_and_ULC[[#This Row],[All cause deaths]]-fig1_data_weekly_covid_deaths_excess_and_ULC[[#This Row],[5 year average]]))</f>
        <v>-171</v>
      </c>
      <c r="G132" s="81">
        <f>'1'!D80</f>
        <v>20</v>
      </c>
      <c r="H132" s="81">
        <f>'8'!S80</f>
        <v>13</v>
      </c>
    </row>
    <row r="133" spans="1:8" ht="15.9" customHeight="1" x14ac:dyDescent="0.3">
      <c r="A133" s="16" t="s">
        <v>66</v>
      </c>
      <c r="B133" s="21">
        <v>23</v>
      </c>
      <c r="C133" s="22">
        <v>44718</v>
      </c>
      <c r="D133" s="86">
        <f>'8'!D81</f>
        <v>1207</v>
      </c>
      <c r="E133" s="81">
        <f>IF(fig1_data_weekly_covid_deaths_excess_and_ULC[[#This Row],[All cause deaths]]="","",'8'!E81)</f>
        <v>1065</v>
      </c>
      <c r="F133" s="31">
        <f>IF(fig1_data_weekly_covid_deaths_excess_and_ULC[[#This Row],[All cause deaths]]="","",(fig1_data_weekly_covid_deaths_excess_and_ULC[[#This Row],[All cause deaths]]-fig1_data_weekly_covid_deaths_excess_and_ULC[[#This Row],[5 year average]]))</f>
        <v>142</v>
      </c>
      <c r="G133" s="81">
        <f>'1'!D81</f>
        <v>39</v>
      </c>
      <c r="H133" s="81">
        <f>'8'!S81</f>
        <v>23</v>
      </c>
    </row>
    <row r="134" spans="1:8" ht="15.9" customHeight="1" x14ac:dyDescent="0.3">
      <c r="A134" s="16" t="s">
        <v>66</v>
      </c>
      <c r="B134" s="21">
        <v>24</v>
      </c>
      <c r="C134" s="22">
        <v>44725</v>
      </c>
      <c r="D134" s="86">
        <f>'8'!D82</f>
        <v>1178</v>
      </c>
      <c r="E134" s="81">
        <f>IF(fig1_data_weekly_covid_deaths_excess_and_ULC[[#This Row],[All cause deaths]]="","",'8'!E82)</f>
        <v>1003</v>
      </c>
      <c r="F134" s="31">
        <f>IF(fig1_data_weekly_covid_deaths_excess_and_ULC[[#This Row],[All cause deaths]]="","",(fig1_data_weekly_covid_deaths_excess_and_ULC[[#This Row],[All cause deaths]]-fig1_data_weekly_covid_deaths_excess_and_ULC[[#This Row],[5 year average]]))</f>
        <v>175</v>
      </c>
      <c r="G134" s="81">
        <f>'1'!D82</f>
        <v>41</v>
      </c>
      <c r="H134" s="81">
        <f>'8'!S82</f>
        <v>22</v>
      </c>
    </row>
    <row r="135" spans="1:8" ht="15.9" customHeight="1" x14ac:dyDescent="0.3">
      <c r="A135" s="16" t="s">
        <v>66</v>
      </c>
      <c r="B135" s="21">
        <v>25</v>
      </c>
      <c r="C135" s="22">
        <v>44732</v>
      </c>
      <c r="D135" s="86"/>
      <c r="E135" s="81"/>
      <c r="F135" s="31"/>
      <c r="G135" s="81"/>
      <c r="H135" s="81"/>
    </row>
    <row r="136" spans="1:8" ht="15.9" customHeight="1" x14ac:dyDescent="0.3">
      <c r="A136" s="16" t="s">
        <v>66</v>
      </c>
      <c r="B136" s="21">
        <v>26</v>
      </c>
      <c r="C136" s="22">
        <v>44739</v>
      </c>
      <c r="D136" s="86"/>
      <c r="E136" s="81"/>
      <c r="F136" s="31"/>
      <c r="G136" s="81"/>
      <c r="H136" s="81"/>
    </row>
    <row r="137" spans="1:8" ht="15.9" customHeight="1" x14ac:dyDescent="0.3">
      <c r="A137" s="16" t="s">
        <v>66</v>
      </c>
      <c r="B137" s="21">
        <v>27</v>
      </c>
      <c r="C137" s="22">
        <v>44746</v>
      </c>
      <c r="D137" s="86"/>
      <c r="E137" s="81"/>
      <c r="F137" s="31"/>
      <c r="G137" s="81"/>
      <c r="H137" s="81"/>
    </row>
    <row r="138" spans="1:8" ht="15.9" customHeight="1" x14ac:dyDescent="0.3">
      <c r="A138" s="16" t="s">
        <v>66</v>
      </c>
      <c r="B138" s="21">
        <v>28</v>
      </c>
      <c r="C138" s="22">
        <v>44753</v>
      </c>
      <c r="D138" s="86"/>
      <c r="E138" s="81"/>
      <c r="F138" s="31"/>
      <c r="G138" s="81"/>
      <c r="H138" s="81"/>
    </row>
    <row r="139" spans="1:8" ht="15.9" customHeight="1" x14ac:dyDescent="0.3">
      <c r="A139" s="16" t="s">
        <v>66</v>
      </c>
      <c r="B139" s="21">
        <v>29</v>
      </c>
      <c r="C139" s="22">
        <v>44760</v>
      </c>
      <c r="D139" s="86"/>
      <c r="E139" s="81"/>
      <c r="F139" s="31"/>
      <c r="G139" s="81"/>
      <c r="H139" s="81"/>
    </row>
    <row r="140" spans="1:8" ht="15.9" customHeight="1" x14ac:dyDescent="0.3">
      <c r="A140" s="16" t="s">
        <v>66</v>
      </c>
      <c r="B140" s="21">
        <v>30</v>
      </c>
      <c r="C140" s="22">
        <v>44767</v>
      </c>
      <c r="D140" s="86"/>
      <c r="E140" s="81"/>
      <c r="F140" s="31"/>
      <c r="G140" s="81"/>
      <c r="H140" s="81"/>
    </row>
    <row r="141" spans="1:8" ht="15.9" customHeight="1" x14ac:dyDescent="0.3">
      <c r="A141" s="16" t="s">
        <v>66</v>
      </c>
      <c r="B141" s="21">
        <v>31</v>
      </c>
      <c r="C141" s="22">
        <v>44774</v>
      </c>
      <c r="D141" s="86"/>
      <c r="E141" s="81"/>
      <c r="F141" s="31"/>
      <c r="G141" s="81"/>
      <c r="H141" s="81"/>
    </row>
    <row r="142" spans="1:8" ht="15.9" customHeight="1" x14ac:dyDescent="0.3">
      <c r="A142" s="16" t="s">
        <v>66</v>
      </c>
      <c r="B142" s="21">
        <v>32</v>
      </c>
      <c r="C142" s="22">
        <v>44781</v>
      </c>
      <c r="D142" s="86"/>
      <c r="E142" s="81"/>
      <c r="F142" s="31"/>
      <c r="G142" s="81"/>
      <c r="H142" s="81"/>
    </row>
    <row r="143" spans="1:8" ht="15.9" customHeight="1" x14ac:dyDescent="0.3">
      <c r="A143" s="16" t="s">
        <v>66</v>
      </c>
      <c r="B143" s="21">
        <v>33</v>
      </c>
      <c r="C143" s="22">
        <v>44788</v>
      </c>
      <c r="D143" s="86"/>
      <c r="E143" s="81"/>
      <c r="F143" s="31"/>
      <c r="G143" s="81"/>
      <c r="H143" s="81"/>
    </row>
    <row r="144" spans="1:8" ht="15.9" customHeight="1" x14ac:dyDescent="0.3">
      <c r="A144" s="16" t="s">
        <v>66</v>
      </c>
      <c r="B144" s="21">
        <v>34</v>
      </c>
      <c r="C144" s="22">
        <v>44795</v>
      </c>
      <c r="D144" s="86"/>
      <c r="E144" s="81"/>
      <c r="F144" s="31"/>
      <c r="G144" s="81"/>
      <c r="H144" s="81"/>
    </row>
    <row r="145" spans="1:8" ht="15.9" customHeight="1" x14ac:dyDescent="0.3">
      <c r="A145" s="16" t="s">
        <v>66</v>
      </c>
      <c r="B145" s="21">
        <v>35</v>
      </c>
      <c r="C145" s="22">
        <v>44802</v>
      </c>
      <c r="D145" s="86"/>
      <c r="E145" s="81"/>
      <c r="F145" s="31"/>
      <c r="G145" s="81"/>
      <c r="H145" s="81"/>
    </row>
    <row r="146" spans="1:8" ht="15.9" customHeight="1" x14ac:dyDescent="0.3">
      <c r="A146" s="16" t="s">
        <v>66</v>
      </c>
      <c r="B146" s="21">
        <v>36</v>
      </c>
      <c r="C146" s="22">
        <v>44809</v>
      </c>
      <c r="D146" s="86"/>
      <c r="E146" s="81"/>
      <c r="F146" s="31"/>
      <c r="G146" s="81"/>
      <c r="H146" s="81"/>
    </row>
    <row r="147" spans="1:8" ht="15.9" customHeight="1" x14ac:dyDescent="0.3">
      <c r="A147" s="16" t="s">
        <v>66</v>
      </c>
      <c r="B147" s="21">
        <v>37</v>
      </c>
      <c r="C147" s="22">
        <v>44816</v>
      </c>
      <c r="D147" s="86"/>
      <c r="E147" s="81"/>
      <c r="F147" s="31"/>
      <c r="G147" s="81"/>
      <c r="H147" s="81"/>
    </row>
    <row r="148" spans="1:8" ht="15.9" customHeight="1" x14ac:dyDescent="0.3">
      <c r="A148" s="16" t="s">
        <v>66</v>
      </c>
      <c r="B148" s="21">
        <v>38</v>
      </c>
      <c r="C148" s="22">
        <v>44823</v>
      </c>
      <c r="D148" s="86"/>
      <c r="E148" s="81"/>
      <c r="F148" s="31"/>
      <c r="G148" s="81"/>
      <c r="H148" s="81"/>
    </row>
    <row r="149" spans="1:8" ht="15.9" customHeight="1" x14ac:dyDescent="0.3">
      <c r="A149" s="16" t="s">
        <v>66</v>
      </c>
      <c r="B149" s="21">
        <v>39</v>
      </c>
      <c r="C149" s="22">
        <v>44830</v>
      </c>
      <c r="D149" s="86"/>
      <c r="E149" s="81"/>
      <c r="F149" s="31"/>
      <c r="G149" s="81"/>
      <c r="H149" s="81"/>
    </row>
    <row r="150" spans="1:8" ht="15.9" customHeight="1" x14ac:dyDescent="0.3">
      <c r="A150" s="16" t="s">
        <v>66</v>
      </c>
      <c r="B150" s="21">
        <v>40</v>
      </c>
      <c r="C150" s="22">
        <v>44837</v>
      </c>
      <c r="D150" s="86"/>
      <c r="E150" s="81"/>
      <c r="F150" s="31"/>
      <c r="G150" s="81"/>
      <c r="H150" s="81"/>
    </row>
    <row r="151" spans="1:8" ht="15.9" customHeight="1" x14ac:dyDescent="0.3">
      <c r="A151" s="16" t="s">
        <v>66</v>
      </c>
      <c r="B151" s="21">
        <v>41</v>
      </c>
      <c r="C151" s="22">
        <v>44844</v>
      </c>
      <c r="D151" s="86"/>
      <c r="E151" s="81"/>
      <c r="F151" s="31"/>
      <c r="G151" s="81"/>
      <c r="H151" s="81"/>
    </row>
    <row r="152" spans="1:8" ht="15.9" customHeight="1" x14ac:dyDescent="0.3">
      <c r="A152" s="16" t="s">
        <v>66</v>
      </c>
      <c r="B152" s="21">
        <v>42</v>
      </c>
      <c r="C152" s="22">
        <v>44851</v>
      </c>
      <c r="D152" s="86"/>
      <c r="E152" s="81"/>
      <c r="F152" s="31"/>
      <c r="G152" s="81"/>
      <c r="H152" s="81"/>
    </row>
    <row r="153" spans="1:8" ht="15.9" customHeight="1" x14ac:dyDescent="0.3">
      <c r="A153" s="16" t="s">
        <v>66</v>
      </c>
      <c r="B153" s="21">
        <v>43</v>
      </c>
      <c r="C153" s="22">
        <v>44858</v>
      </c>
      <c r="D153" s="86"/>
      <c r="E153" s="81"/>
      <c r="F153" s="31"/>
      <c r="G153" s="81"/>
      <c r="H153" s="81"/>
    </row>
    <row r="154" spans="1:8" ht="15.9" customHeight="1" x14ac:dyDescent="0.3">
      <c r="A154" s="16" t="s">
        <v>66</v>
      </c>
      <c r="B154" s="21">
        <v>44</v>
      </c>
      <c r="C154" s="22">
        <v>44865</v>
      </c>
      <c r="D154" s="86"/>
      <c r="E154" s="81"/>
      <c r="F154" s="31"/>
      <c r="G154" s="81"/>
      <c r="H154" s="81"/>
    </row>
    <row r="155" spans="1:8" ht="15.9" customHeight="1" x14ac:dyDescent="0.3">
      <c r="A155" s="16" t="s">
        <v>66</v>
      </c>
      <c r="B155" s="21">
        <v>45</v>
      </c>
      <c r="C155" s="22">
        <v>44872</v>
      </c>
      <c r="D155" s="86"/>
      <c r="E155" s="81"/>
      <c r="F155" s="31"/>
      <c r="G155" s="81"/>
      <c r="H155" s="81"/>
    </row>
    <row r="156" spans="1:8" ht="15.9" customHeight="1" x14ac:dyDescent="0.3">
      <c r="A156" s="16" t="s">
        <v>66</v>
      </c>
      <c r="B156" s="21">
        <v>46</v>
      </c>
      <c r="C156" s="22">
        <v>44879</v>
      </c>
      <c r="D156" s="86"/>
      <c r="E156" s="81"/>
      <c r="F156" s="31"/>
      <c r="G156" s="81"/>
      <c r="H156" s="81"/>
    </row>
    <row r="157" spans="1:8" ht="15.9" customHeight="1" x14ac:dyDescent="0.3">
      <c r="A157" s="16" t="s">
        <v>66</v>
      </c>
      <c r="B157" s="21">
        <v>47</v>
      </c>
      <c r="C157" s="22">
        <v>44886</v>
      </c>
      <c r="D157" s="86"/>
      <c r="E157" s="81"/>
      <c r="F157" s="31"/>
      <c r="G157" s="81"/>
      <c r="H157" s="81"/>
    </row>
    <row r="158" spans="1:8" ht="15.9" customHeight="1" x14ac:dyDescent="0.3">
      <c r="A158" s="16" t="s">
        <v>66</v>
      </c>
      <c r="B158" s="21">
        <v>48</v>
      </c>
      <c r="C158" s="22">
        <v>44893</v>
      </c>
      <c r="D158" s="86"/>
      <c r="E158" s="81"/>
      <c r="F158" s="31"/>
      <c r="G158" s="81"/>
      <c r="H158" s="81"/>
    </row>
    <row r="159" spans="1:8" ht="15.9" customHeight="1" x14ac:dyDescent="0.3">
      <c r="A159" s="16" t="s">
        <v>66</v>
      </c>
      <c r="B159" s="21">
        <v>49</v>
      </c>
      <c r="C159" s="22">
        <v>44900</v>
      </c>
      <c r="D159" s="86"/>
      <c r="E159" s="81"/>
      <c r="F159" s="31"/>
      <c r="G159" s="81"/>
      <c r="H159" s="81"/>
    </row>
    <row r="160" spans="1:8" ht="15.9" customHeight="1" x14ac:dyDescent="0.3">
      <c r="A160" s="16" t="s">
        <v>66</v>
      </c>
      <c r="B160" s="21">
        <v>50</v>
      </c>
      <c r="C160" s="22">
        <v>44907</v>
      </c>
      <c r="D160" s="86"/>
      <c r="E160" s="81"/>
      <c r="F160" s="31"/>
      <c r="G160" s="81"/>
      <c r="H160" s="81"/>
    </row>
    <row r="161" spans="1:8" ht="15.9" customHeight="1" x14ac:dyDescent="0.3">
      <c r="A161" s="16" t="s">
        <v>66</v>
      </c>
      <c r="B161" s="21">
        <v>51</v>
      </c>
      <c r="C161" s="22">
        <v>44914</v>
      </c>
      <c r="D161" s="86"/>
      <c r="E161" s="81"/>
      <c r="F161" s="31"/>
      <c r="G161" s="81"/>
      <c r="H161" s="81"/>
    </row>
    <row r="162" spans="1:8" ht="15.9" customHeight="1" x14ac:dyDescent="0.3">
      <c r="A162" s="16" t="s">
        <v>66</v>
      </c>
      <c r="B162" s="21">
        <v>52</v>
      </c>
      <c r="C162" s="22">
        <v>44921</v>
      </c>
      <c r="D162" s="86"/>
      <c r="E162" s="81"/>
      <c r="F162" s="31"/>
      <c r="G162" s="81"/>
      <c r="H162" s="81"/>
    </row>
    <row r="163" spans="1:8" s="95" customFormat="1" x14ac:dyDescent="0.3">
      <c r="A163" s="96" t="s">
        <v>207</v>
      </c>
      <c r="B163" s="97" t="s">
        <v>207</v>
      </c>
      <c r="C163" s="98" t="s">
        <v>207</v>
      </c>
      <c r="D163" s="99">
        <f>SUBTOTAL(109,fig1_data_weekly_covid_deaths_excess_and_ULC[All cause deaths])</f>
        <v>157506</v>
      </c>
      <c r="E163" s="100">
        <f>SUBTOTAL(109,fig1_data_weekly_covid_deaths_excess_and_ULC[5 year average])</f>
        <v>144385.20000000001</v>
      </c>
      <c r="F163" s="101">
        <f>SUBTOTAL(109,fig1_data_weekly_covid_deaths_excess_and_ULC[Excess deaths])</f>
        <v>13120.800000000001</v>
      </c>
      <c r="G163" s="100">
        <f>SUBTOTAL(109,fig1_data_weekly_covid_deaths_excess_and_ULC[Deaths where COVID-19 was mentioned])</f>
        <v>14901</v>
      </c>
      <c r="H163" s="102">
        <f>SUBTOTAL(109,fig1_data_weekly_covid_deaths_excess_and_ULC[Deaths where COVID-19 was the underlying cause])</f>
        <v>12299</v>
      </c>
    </row>
  </sheetData>
  <hyperlinks>
    <hyperlink ref="A4" location="Contents!A1" display="Back to table of contents"/>
  </hyperlinks>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01"/>
  <sheetViews>
    <sheetView zoomScaleNormal="100" workbookViewId="0"/>
  </sheetViews>
  <sheetFormatPr defaultColWidth="9.109375" defaultRowHeight="15.6" x14ac:dyDescent="0.3"/>
  <cols>
    <col min="1" max="1" width="16.6640625" style="55" customWidth="1"/>
    <col min="2" max="5" width="16.6640625" style="11" customWidth="1"/>
    <col min="6" max="7" width="16.6640625" style="88" customWidth="1"/>
    <col min="8" max="9" width="16.6640625" style="11" customWidth="1"/>
    <col min="10" max="16384" width="9.109375" style="11"/>
  </cols>
  <sheetData>
    <row r="1" spans="1:9" s="5" customFormat="1" x14ac:dyDescent="0.3">
      <c r="A1" s="52" t="s">
        <v>206</v>
      </c>
      <c r="F1" s="24"/>
      <c r="G1" s="24"/>
    </row>
    <row r="2" spans="1:9" s="5" customFormat="1" ht="15" x14ac:dyDescent="0.25">
      <c r="A2" s="53" t="s">
        <v>105</v>
      </c>
      <c r="F2" s="24"/>
      <c r="G2" s="24"/>
    </row>
    <row r="3" spans="1:9" s="5" customFormat="1" ht="15" x14ac:dyDescent="0.25">
      <c r="A3" s="6" t="s">
        <v>49</v>
      </c>
      <c r="F3" s="24"/>
      <c r="G3" s="24"/>
    </row>
    <row r="4" spans="1:9" s="5" customFormat="1" ht="30" customHeight="1" x14ac:dyDescent="0.25">
      <c r="A4" s="7" t="s">
        <v>53</v>
      </c>
      <c r="F4" s="24"/>
      <c r="G4" s="24"/>
    </row>
    <row r="5" spans="1:9" ht="78.599999999999994" thickBot="1" x14ac:dyDescent="0.35">
      <c r="A5" s="54" t="s">
        <v>104</v>
      </c>
      <c r="B5" s="9" t="s">
        <v>168</v>
      </c>
      <c r="C5" s="10" t="s">
        <v>169</v>
      </c>
      <c r="D5" s="10" t="s">
        <v>170</v>
      </c>
      <c r="E5" s="10" t="s">
        <v>171</v>
      </c>
      <c r="F5" s="10" t="s">
        <v>172</v>
      </c>
      <c r="G5" s="10" t="s">
        <v>173</v>
      </c>
      <c r="H5" s="10" t="s">
        <v>174</v>
      </c>
      <c r="I5" s="10" t="s">
        <v>175</v>
      </c>
    </row>
    <row r="6" spans="1:9" ht="30" customHeight="1" x14ac:dyDescent="0.3">
      <c r="A6" s="12">
        <v>43831</v>
      </c>
      <c r="B6" s="13">
        <v>0</v>
      </c>
      <c r="C6" s="14">
        <v>0</v>
      </c>
      <c r="D6" s="15"/>
      <c r="E6" s="15"/>
      <c r="F6" s="15">
        <v>194</v>
      </c>
      <c r="G6" s="15">
        <v>1</v>
      </c>
      <c r="H6" s="15"/>
      <c r="I6" s="15"/>
    </row>
    <row r="7" spans="1:9" ht="15.9" customHeight="1" x14ac:dyDescent="0.3">
      <c r="A7" s="12">
        <v>43832</v>
      </c>
      <c r="B7" s="13">
        <v>0</v>
      </c>
      <c r="C7" s="14">
        <v>0</v>
      </c>
      <c r="D7" s="15"/>
      <c r="E7" s="15"/>
      <c r="F7" s="15">
        <v>198</v>
      </c>
      <c r="G7" s="15">
        <v>1</v>
      </c>
      <c r="H7" s="15"/>
      <c r="I7" s="15"/>
    </row>
    <row r="8" spans="1:9" ht="15.9" customHeight="1" x14ac:dyDescent="0.3">
      <c r="A8" s="12">
        <v>43833</v>
      </c>
      <c r="B8" s="13">
        <v>0</v>
      </c>
      <c r="C8" s="14">
        <v>0</v>
      </c>
      <c r="D8" s="15"/>
      <c r="E8" s="15"/>
      <c r="F8" s="15">
        <v>191</v>
      </c>
      <c r="G8" s="15">
        <v>437</v>
      </c>
      <c r="H8" s="15"/>
      <c r="I8" s="15"/>
    </row>
    <row r="9" spans="1:9" ht="15.9" customHeight="1" x14ac:dyDescent="0.3">
      <c r="A9" s="12">
        <v>43834</v>
      </c>
      <c r="B9" s="13">
        <v>0</v>
      </c>
      <c r="C9" s="14">
        <v>0</v>
      </c>
      <c r="D9" s="91">
        <f>AVERAGE(B6:B12)</f>
        <v>0</v>
      </c>
      <c r="E9" s="91">
        <f>AVERAGE(C6:C12)</f>
        <v>0</v>
      </c>
      <c r="F9" s="15">
        <v>160</v>
      </c>
      <c r="G9" s="15">
        <v>5</v>
      </c>
      <c r="H9" s="89">
        <f>AVERAGE(F6:F12)</f>
        <v>177.57142857142858</v>
      </c>
      <c r="I9" s="89">
        <f t="shared" ref="I9:I69" si="0">AVERAGE(G6:G12)</f>
        <v>173.42857142857142</v>
      </c>
    </row>
    <row r="10" spans="1:9" ht="15.9" customHeight="1" x14ac:dyDescent="0.3">
      <c r="A10" s="12">
        <v>43835</v>
      </c>
      <c r="B10" s="13">
        <v>0</v>
      </c>
      <c r="C10" s="14">
        <v>0</v>
      </c>
      <c r="D10" s="91">
        <f t="shared" ref="D10:E10" si="1">AVERAGE(B7:B13)</f>
        <v>0</v>
      </c>
      <c r="E10" s="91">
        <f t="shared" si="1"/>
        <v>0</v>
      </c>
      <c r="F10" s="15">
        <v>162</v>
      </c>
      <c r="G10" s="15">
        <v>1</v>
      </c>
      <c r="H10" s="90">
        <f t="shared" ref="H10:H69" si="2">AVERAGE(F7:F13)</f>
        <v>177.14285714285714</v>
      </c>
      <c r="I10" s="90">
        <f t="shared" si="0"/>
        <v>215.57142857142858</v>
      </c>
    </row>
    <row r="11" spans="1:9" ht="15.9" customHeight="1" x14ac:dyDescent="0.3">
      <c r="A11" s="12">
        <v>43836</v>
      </c>
      <c r="B11" s="13">
        <v>0</v>
      </c>
      <c r="C11" s="14">
        <v>0</v>
      </c>
      <c r="D11" s="91">
        <f t="shared" ref="D11:E11" si="3">AVERAGE(B8:B14)</f>
        <v>0</v>
      </c>
      <c r="E11" s="91">
        <f t="shared" si="3"/>
        <v>0</v>
      </c>
      <c r="F11" s="15">
        <v>169</v>
      </c>
      <c r="G11" s="15">
        <v>407</v>
      </c>
      <c r="H11" s="90">
        <f t="shared" si="2"/>
        <v>177.28571428571428</v>
      </c>
      <c r="I11" s="90">
        <f t="shared" si="0"/>
        <v>252.57142857142858</v>
      </c>
    </row>
    <row r="12" spans="1:9" ht="15.9" customHeight="1" x14ac:dyDescent="0.3">
      <c r="A12" s="12">
        <v>43837</v>
      </c>
      <c r="B12" s="13">
        <v>0</v>
      </c>
      <c r="C12" s="14">
        <v>0</v>
      </c>
      <c r="D12" s="91">
        <f t="shared" ref="D12:E12" si="4">AVERAGE(B9:B15)</f>
        <v>0</v>
      </c>
      <c r="E12" s="91">
        <f t="shared" si="4"/>
        <v>0</v>
      </c>
      <c r="F12" s="15">
        <v>169</v>
      </c>
      <c r="G12" s="15">
        <v>362</v>
      </c>
      <c r="H12" s="90">
        <f t="shared" si="2"/>
        <v>176</v>
      </c>
      <c r="I12" s="90">
        <f t="shared" si="0"/>
        <v>224.14285714285714</v>
      </c>
    </row>
    <row r="13" spans="1:9" ht="15.9" customHeight="1" x14ac:dyDescent="0.3">
      <c r="A13" s="12">
        <v>43838</v>
      </c>
      <c r="B13" s="13">
        <v>0</v>
      </c>
      <c r="C13" s="14">
        <v>0</v>
      </c>
      <c r="D13" s="91">
        <f t="shared" ref="D13:E13" si="5">AVERAGE(B10:B16)</f>
        <v>0</v>
      </c>
      <c r="E13" s="91">
        <f t="shared" si="5"/>
        <v>0</v>
      </c>
      <c r="F13" s="15">
        <v>191</v>
      </c>
      <c r="G13" s="15">
        <v>296</v>
      </c>
      <c r="H13" s="90">
        <f t="shared" si="2"/>
        <v>180.85714285714286</v>
      </c>
      <c r="I13" s="90">
        <f t="shared" si="0"/>
        <v>224</v>
      </c>
    </row>
    <row r="14" spans="1:9" ht="15.9" customHeight="1" x14ac:dyDescent="0.3">
      <c r="A14" s="12">
        <v>43839</v>
      </c>
      <c r="B14" s="13">
        <v>0</v>
      </c>
      <c r="C14" s="14">
        <v>0</v>
      </c>
      <c r="D14" s="91">
        <f t="shared" ref="D14:E14" si="6">AVERAGE(B11:B17)</f>
        <v>0</v>
      </c>
      <c r="E14" s="91">
        <f t="shared" si="6"/>
        <v>0</v>
      </c>
      <c r="F14" s="15">
        <v>199</v>
      </c>
      <c r="G14" s="15">
        <v>260</v>
      </c>
      <c r="H14" s="90">
        <f t="shared" si="2"/>
        <v>184.57142857142858</v>
      </c>
      <c r="I14" s="90">
        <f t="shared" si="0"/>
        <v>223.85714285714286</v>
      </c>
    </row>
    <row r="15" spans="1:9" ht="15.9" customHeight="1" x14ac:dyDescent="0.3">
      <c r="A15" s="12">
        <v>43840</v>
      </c>
      <c r="B15" s="13">
        <v>0</v>
      </c>
      <c r="C15" s="14">
        <v>0</v>
      </c>
      <c r="D15" s="91">
        <f t="shared" ref="D15:E15" si="7">AVERAGE(B12:B18)</f>
        <v>0</v>
      </c>
      <c r="E15" s="91">
        <f t="shared" si="7"/>
        <v>0</v>
      </c>
      <c r="F15" s="15">
        <v>182</v>
      </c>
      <c r="G15" s="15">
        <v>238</v>
      </c>
      <c r="H15" s="90">
        <f t="shared" si="2"/>
        <v>184.14285714285714</v>
      </c>
      <c r="I15" s="90">
        <f t="shared" si="0"/>
        <v>212.71428571428572</v>
      </c>
    </row>
    <row r="16" spans="1:9" ht="15.9" customHeight="1" x14ac:dyDescent="0.3">
      <c r="A16" s="12">
        <v>43841</v>
      </c>
      <c r="B16" s="13">
        <v>0</v>
      </c>
      <c r="C16" s="14">
        <v>0</v>
      </c>
      <c r="D16" s="91">
        <f t="shared" ref="D16:E16" si="8">AVERAGE(B13:B19)</f>
        <v>0</v>
      </c>
      <c r="E16" s="91">
        <f t="shared" si="8"/>
        <v>0</v>
      </c>
      <c r="F16" s="15">
        <v>194</v>
      </c>
      <c r="G16" s="15">
        <v>4</v>
      </c>
      <c r="H16" s="90">
        <f>AVERAGE(F13:F19)</f>
        <v>184.57142857142858</v>
      </c>
      <c r="I16" s="90">
        <f t="shared" si="0"/>
        <v>205.42857142857142</v>
      </c>
    </row>
    <row r="17" spans="1:9" ht="15.9" customHeight="1" x14ac:dyDescent="0.3">
      <c r="A17" s="12">
        <v>43842</v>
      </c>
      <c r="B17" s="13">
        <v>0</v>
      </c>
      <c r="C17" s="14">
        <v>0</v>
      </c>
      <c r="D17" s="91">
        <f t="shared" ref="D17:E17" si="9">AVERAGE(B14:B20)</f>
        <v>0</v>
      </c>
      <c r="E17" s="91">
        <f t="shared" si="9"/>
        <v>0</v>
      </c>
      <c r="F17" s="15">
        <v>188</v>
      </c>
      <c r="G17" s="15">
        <v>0</v>
      </c>
      <c r="H17" s="90">
        <f t="shared" si="2"/>
        <v>184.14285714285714</v>
      </c>
      <c r="I17" s="90">
        <f t="shared" si="0"/>
        <v>198.85714285714286</v>
      </c>
    </row>
    <row r="18" spans="1:9" ht="15.9" customHeight="1" x14ac:dyDescent="0.3">
      <c r="A18" s="12">
        <v>43843</v>
      </c>
      <c r="B18" s="13">
        <v>0</v>
      </c>
      <c r="C18" s="14">
        <v>0</v>
      </c>
      <c r="D18" s="91">
        <f t="shared" ref="D18:E18" si="10">AVERAGE(B15:B21)</f>
        <v>0</v>
      </c>
      <c r="E18" s="91">
        <f t="shared" si="10"/>
        <v>0</v>
      </c>
      <c r="F18" s="15">
        <v>166</v>
      </c>
      <c r="G18" s="15">
        <v>329</v>
      </c>
      <c r="H18" s="90">
        <f t="shared" si="2"/>
        <v>179.14285714285714</v>
      </c>
      <c r="I18" s="90">
        <f t="shared" si="0"/>
        <v>192.42857142857142</v>
      </c>
    </row>
    <row r="19" spans="1:9" ht="15.9" customHeight="1" x14ac:dyDescent="0.3">
      <c r="A19" s="12">
        <v>43844</v>
      </c>
      <c r="B19" s="13">
        <v>0</v>
      </c>
      <c r="C19" s="14">
        <v>0</v>
      </c>
      <c r="D19" s="91">
        <f t="shared" ref="D19:E19" si="11">AVERAGE(B16:B22)</f>
        <v>0</v>
      </c>
      <c r="E19" s="91">
        <f t="shared" si="11"/>
        <v>0</v>
      </c>
      <c r="F19" s="15">
        <v>172</v>
      </c>
      <c r="G19" s="15">
        <v>311</v>
      </c>
      <c r="H19" s="90">
        <f t="shared" si="2"/>
        <v>175.85714285714286</v>
      </c>
      <c r="I19" s="90">
        <f t="shared" si="0"/>
        <v>188.85714285714286</v>
      </c>
    </row>
    <row r="20" spans="1:9" ht="15.9" customHeight="1" x14ac:dyDescent="0.3">
      <c r="A20" s="12">
        <v>43845</v>
      </c>
      <c r="B20" s="13">
        <v>0</v>
      </c>
      <c r="C20" s="14">
        <v>0</v>
      </c>
      <c r="D20" s="91">
        <f t="shared" ref="D20:E20" si="12">AVERAGE(B17:B23)</f>
        <v>0</v>
      </c>
      <c r="E20" s="91">
        <f t="shared" si="12"/>
        <v>0</v>
      </c>
      <c r="F20" s="15">
        <v>188</v>
      </c>
      <c r="G20" s="15">
        <v>250</v>
      </c>
      <c r="H20" s="90">
        <f t="shared" si="2"/>
        <v>172.14285714285714</v>
      </c>
      <c r="I20" s="90">
        <f t="shared" si="0"/>
        <v>188.85714285714286</v>
      </c>
    </row>
    <row r="21" spans="1:9" ht="15.9" customHeight="1" x14ac:dyDescent="0.3">
      <c r="A21" s="12">
        <v>43846</v>
      </c>
      <c r="B21" s="13">
        <v>0</v>
      </c>
      <c r="C21" s="14">
        <v>0</v>
      </c>
      <c r="D21" s="91">
        <f t="shared" ref="D21:E21" si="13">AVERAGE(B18:B24)</f>
        <v>0</v>
      </c>
      <c r="E21" s="91">
        <f t="shared" si="13"/>
        <v>0</v>
      </c>
      <c r="F21" s="15">
        <v>164</v>
      </c>
      <c r="G21" s="15">
        <v>215</v>
      </c>
      <c r="H21" s="90">
        <f t="shared" si="2"/>
        <v>167.28571428571428</v>
      </c>
      <c r="I21" s="90">
        <f t="shared" si="0"/>
        <v>188.85714285714286</v>
      </c>
    </row>
    <row r="22" spans="1:9" ht="15.9" customHeight="1" x14ac:dyDescent="0.3">
      <c r="A22" s="12">
        <v>43847</v>
      </c>
      <c r="B22" s="13">
        <v>0</v>
      </c>
      <c r="C22" s="14">
        <v>0</v>
      </c>
      <c r="D22" s="91">
        <f t="shared" ref="D22:E22" si="14">AVERAGE(B19:B25)</f>
        <v>0</v>
      </c>
      <c r="E22" s="91">
        <f t="shared" si="14"/>
        <v>0</v>
      </c>
      <c r="F22" s="15">
        <v>159</v>
      </c>
      <c r="G22" s="15">
        <v>213</v>
      </c>
      <c r="H22" s="90">
        <f t="shared" si="2"/>
        <v>171.71428571428572</v>
      </c>
      <c r="I22" s="90">
        <f t="shared" si="0"/>
        <v>180.71428571428572</v>
      </c>
    </row>
    <row r="23" spans="1:9" ht="15.9" customHeight="1" x14ac:dyDescent="0.3">
      <c r="A23" s="12">
        <v>43848</v>
      </c>
      <c r="B23" s="13">
        <v>0</v>
      </c>
      <c r="C23" s="14">
        <v>0</v>
      </c>
      <c r="D23" s="91">
        <f t="shared" ref="D23:E23" si="15">AVERAGE(B20:B26)</f>
        <v>0</v>
      </c>
      <c r="E23" s="91">
        <f t="shared" si="15"/>
        <v>0</v>
      </c>
      <c r="F23" s="15">
        <v>168</v>
      </c>
      <c r="G23" s="15">
        <v>4</v>
      </c>
      <c r="H23" s="90">
        <f t="shared" si="2"/>
        <v>171.14285714285714</v>
      </c>
      <c r="I23" s="90">
        <f t="shared" si="0"/>
        <v>180.85714285714286</v>
      </c>
    </row>
    <row r="24" spans="1:9" ht="15.9" customHeight="1" x14ac:dyDescent="0.3">
      <c r="A24" s="12">
        <v>43849</v>
      </c>
      <c r="B24" s="13">
        <v>0</v>
      </c>
      <c r="C24" s="14">
        <v>0</v>
      </c>
      <c r="D24" s="91">
        <f t="shared" ref="D24:E24" si="16">AVERAGE(B21:B27)</f>
        <v>0</v>
      </c>
      <c r="E24" s="91">
        <f t="shared" si="16"/>
        <v>0</v>
      </c>
      <c r="F24" s="15">
        <v>154</v>
      </c>
      <c r="G24" s="15">
        <v>0</v>
      </c>
      <c r="H24" s="90">
        <f t="shared" si="2"/>
        <v>168.42857142857142</v>
      </c>
      <c r="I24" s="90">
        <f t="shared" si="0"/>
        <v>179.28571428571428</v>
      </c>
    </row>
    <row r="25" spans="1:9" ht="15.9" customHeight="1" x14ac:dyDescent="0.3">
      <c r="A25" s="12">
        <v>43850</v>
      </c>
      <c r="B25" s="13">
        <v>0</v>
      </c>
      <c r="C25" s="14">
        <v>0</v>
      </c>
      <c r="D25" s="91">
        <f t="shared" ref="D25:E25" si="17">AVERAGE(B22:B28)</f>
        <v>0</v>
      </c>
      <c r="E25" s="91">
        <f t="shared" si="17"/>
        <v>0</v>
      </c>
      <c r="F25" s="15">
        <v>197</v>
      </c>
      <c r="G25" s="15">
        <v>272</v>
      </c>
      <c r="H25" s="90">
        <f t="shared" si="2"/>
        <v>168.85714285714286</v>
      </c>
      <c r="I25" s="90">
        <f t="shared" si="0"/>
        <v>175.42857142857142</v>
      </c>
    </row>
    <row r="26" spans="1:9" ht="15.9" customHeight="1" x14ac:dyDescent="0.3">
      <c r="A26" s="12">
        <v>43851</v>
      </c>
      <c r="B26" s="13">
        <v>0</v>
      </c>
      <c r="C26" s="14">
        <v>0</v>
      </c>
      <c r="D26" s="91">
        <f t="shared" ref="D26:E26" si="18">AVERAGE(B23:B29)</f>
        <v>0</v>
      </c>
      <c r="E26" s="91">
        <f t="shared" si="18"/>
        <v>0</v>
      </c>
      <c r="F26" s="15">
        <v>168</v>
      </c>
      <c r="G26" s="15">
        <v>312</v>
      </c>
      <c r="H26" s="90">
        <f t="shared" si="2"/>
        <v>172.42857142857142</v>
      </c>
      <c r="I26" s="90">
        <f t="shared" si="0"/>
        <v>174.85714285714286</v>
      </c>
    </row>
    <row r="27" spans="1:9" ht="15.9" customHeight="1" x14ac:dyDescent="0.3">
      <c r="A27" s="12">
        <v>43852</v>
      </c>
      <c r="B27" s="13">
        <v>0</v>
      </c>
      <c r="C27" s="14">
        <v>0</v>
      </c>
      <c r="D27" s="91">
        <f t="shared" ref="D27:E27" si="19">AVERAGE(B24:B30)</f>
        <v>0</v>
      </c>
      <c r="E27" s="91">
        <f t="shared" si="19"/>
        <v>0</v>
      </c>
      <c r="F27" s="15">
        <v>169</v>
      </c>
      <c r="G27" s="15">
        <v>239</v>
      </c>
      <c r="H27" s="90">
        <f t="shared" si="2"/>
        <v>173</v>
      </c>
      <c r="I27" s="90">
        <f t="shared" si="0"/>
        <v>175.14285714285714</v>
      </c>
    </row>
    <row r="28" spans="1:9" ht="15.9" customHeight="1" x14ac:dyDescent="0.3">
      <c r="A28" s="12">
        <v>43853</v>
      </c>
      <c r="B28" s="13">
        <v>0</v>
      </c>
      <c r="C28" s="14">
        <v>0</v>
      </c>
      <c r="D28" s="91">
        <f t="shared" ref="D28:E28" si="20">AVERAGE(B25:B31)</f>
        <v>0</v>
      </c>
      <c r="E28" s="91">
        <f t="shared" si="20"/>
        <v>0</v>
      </c>
      <c r="F28" s="15">
        <v>167</v>
      </c>
      <c r="G28" s="15">
        <v>188</v>
      </c>
      <c r="H28" s="90">
        <f t="shared" si="2"/>
        <v>175.28571428571428</v>
      </c>
      <c r="I28" s="90">
        <f t="shared" si="0"/>
        <v>175.14285714285714</v>
      </c>
    </row>
    <row r="29" spans="1:9" ht="15.9" customHeight="1" x14ac:dyDescent="0.3">
      <c r="A29" s="12">
        <v>43854</v>
      </c>
      <c r="B29" s="13">
        <v>0</v>
      </c>
      <c r="C29" s="14">
        <v>0</v>
      </c>
      <c r="D29" s="91">
        <f t="shared" ref="D29:E29" si="21">AVERAGE(B26:B32)</f>
        <v>0</v>
      </c>
      <c r="E29" s="91">
        <f t="shared" si="21"/>
        <v>0</v>
      </c>
      <c r="F29" s="15">
        <v>184</v>
      </c>
      <c r="G29" s="15">
        <v>209</v>
      </c>
      <c r="H29" s="90">
        <f t="shared" si="2"/>
        <v>169.85714285714286</v>
      </c>
      <c r="I29" s="90">
        <f t="shared" si="0"/>
        <v>176</v>
      </c>
    </row>
    <row r="30" spans="1:9" ht="15.9" customHeight="1" x14ac:dyDescent="0.3">
      <c r="A30" s="12">
        <v>43855</v>
      </c>
      <c r="B30" s="13">
        <v>0</v>
      </c>
      <c r="C30" s="14">
        <v>0</v>
      </c>
      <c r="D30" s="91">
        <f t="shared" ref="D30:E30" si="22">AVERAGE(B27:B33)</f>
        <v>0</v>
      </c>
      <c r="E30" s="91">
        <f t="shared" si="22"/>
        <v>0</v>
      </c>
      <c r="F30" s="15">
        <v>172</v>
      </c>
      <c r="G30" s="15">
        <v>6</v>
      </c>
      <c r="H30" s="90">
        <f t="shared" si="2"/>
        <v>171.57142857142858</v>
      </c>
      <c r="I30" s="90">
        <f t="shared" si="0"/>
        <v>171.42857142857142</v>
      </c>
    </row>
    <row r="31" spans="1:9" ht="15.9" customHeight="1" x14ac:dyDescent="0.3">
      <c r="A31" s="12">
        <v>43856</v>
      </c>
      <c r="B31" s="13">
        <v>0</v>
      </c>
      <c r="C31" s="14">
        <v>0</v>
      </c>
      <c r="D31" s="91">
        <f t="shared" ref="D31:E31" si="23">AVERAGE(B28:B34)</f>
        <v>0</v>
      </c>
      <c r="E31" s="91">
        <f t="shared" si="23"/>
        <v>0</v>
      </c>
      <c r="F31" s="15">
        <v>170</v>
      </c>
      <c r="G31" s="15">
        <v>0</v>
      </c>
      <c r="H31" s="90">
        <f t="shared" si="2"/>
        <v>169.85714285714286</v>
      </c>
      <c r="I31" s="90">
        <f t="shared" si="0"/>
        <v>170.71428571428572</v>
      </c>
    </row>
    <row r="32" spans="1:9" ht="15.9" customHeight="1" x14ac:dyDescent="0.3">
      <c r="A32" s="12">
        <v>43857</v>
      </c>
      <c r="B32" s="13">
        <v>0</v>
      </c>
      <c r="C32" s="14">
        <v>0</v>
      </c>
      <c r="D32" s="91">
        <f t="shared" ref="D32:E32" si="24">AVERAGE(B29:B35)</f>
        <v>0</v>
      </c>
      <c r="E32" s="91">
        <f t="shared" si="24"/>
        <v>0</v>
      </c>
      <c r="F32" s="15">
        <v>159</v>
      </c>
      <c r="G32" s="15">
        <v>278</v>
      </c>
      <c r="H32" s="90">
        <f t="shared" si="2"/>
        <v>171</v>
      </c>
      <c r="I32" s="90">
        <f t="shared" si="0"/>
        <v>170.14285714285714</v>
      </c>
    </row>
    <row r="33" spans="1:9" ht="15.9" customHeight="1" x14ac:dyDescent="0.3">
      <c r="A33" s="12">
        <v>43858</v>
      </c>
      <c r="B33" s="13">
        <v>0</v>
      </c>
      <c r="C33" s="14">
        <v>0</v>
      </c>
      <c r="D33" s="91">
        <f t="shared" ref="D33:E33" si="25">AVERAGE(B30:B36)</f>
        <v>0</v>
      </c>
      <c r="E33" s="91">
        <f t="shared" si="25"/>
        <v>0</v>
      </c>
      <c r="F33" s="15">
        <v>180</v>
      </c>
      <c r="G33" s="15">
        <v>280</v>
      </c>
      <c r="H33" s="90">
        <f t="shared" si="2"/>
        <v>170.71428571428572</v>
      </c>
      <c r="I33" s="90">
        <f t="shared" si="0"/>
        <v>169.85714285714286</v>
      </c>
    </row>
    <row r="34" spans="1:9" ht="15.9" customHeight="1" x14ac:dyDescent="0.3">
      <c r="A34" s="12">
        <v>43859</v>
      </c>
      <c r="B34" s="13">
        <v>0</v>
      </c>
      <c r="C34" s="14">
        <v>0</v>
      </c>
      <c r="D34" s="91">
        <f t="shared" ref="D34:E34" si="26">AVERAGE(B31:B37)</f>
        <v>0</v>
      </c>
      <c r="E34" s="91">
        <f t="shared" si="26"/>
        <v>0</v>
      </c>
      <c r="F34" s="15">
        <v>157</v>
      </c>
      <c r="G34" s="15">
        <v>234</v>
      </c>
      <c r="H34" s="90">
        <f t="shared" si="2"/>
        <v>169.85714285714286</v>
      </c>
      <c r="I34" s="90">
        <f t="shared" si="0"/>
        <v>169.71428571428572</v>
      </c>
    </row>
    <row r="35" spans="1:9" ht="15.9" customHeight="1" x14ac:dyDescent="0.3">
      <c r="A35" s="12">
        <v>43860</v>
      </c>
      <c r="B35" s="13">
        <v>0</v>
      </c>
      <c r="C35" s="14">
        <v>0</v>
      </c>
      <c r="D35" s="91">
        <f t="shared" ref="D35:E35" si="27">AVERAGE(B32:B38)</f>
        <v>0</v>
      </c>
      <c r="E35" s="91">
        <f t="shared" si="27"/>
        <v>0</v>
      </c>
      <c r="F35" s="15">
        <v>175</v>
      </c>
      <c r="G35" s="15">
        <v>184</v>
      </c>
      <c r="H35" s="90">
        <f t="shared" si="2"/>
        <v>167.14285714285714</v>
      </c>
      <c r="I35" s="90">
        <f t="shared" si="0"/>
        <v>169.71428571428572</v>
      </c>
    </row>
    <row r="36" spans="1:9" ht="15.9" customHeight="1" x14ac:dyDescent="0.3">
      <c r="A36" s="12">
        <v>43861</v>
      </c>
      <c r="B36" s="13">
        <v>0</v>
      </c>
      <c r="C36" s="14">
        <v>0</v>
      </c>
      <c r="D36" s="91">
        <f t="shared" ref="D36:E36" si="28">AVERAGE(B33:B39)</f>
        <v>0</v>
      </c>
      <c r="E36" s="91">
        <f t="shared" si="28"/>
        <v>0</v>
      </c>
      <c r="F36" s="15">
        <v>182</v>
      </c>
      <c r="G36" s="15">
        <v>207</v>
      </c>
      <c r="H36" s="90">
        <f t="shared" si="2"/>
        <v>171.71428571428572</v>
      </c>
      <c r="I36" s="90">
        <f t="shared" si="0"/>
        <v>170.14285714285714</v>
      </c>
    </row>
    <row r="37" spans="1:9" ht="15.9" customHeight="1" x14ac:dyDescent="0.3">
      <c r="A37" s="12">
        <v>43862</v>
      </c>
      <c r="B37" s="13">
        <v>0</v>
      </c>
      <c r="C37" s="14">
        <v>0</v>
      </c>
      <c r="D37" s="91">
        <f t="shared" ref="D37:E37" si="29">AVERAGE(B34:B40)</f>
        <v>0</v>
      </c>
      <c r="E37" s="91">
        <f t="shared" si="29"/>
        <v>0</v>
      </c>
      <c r="F37" s="15">
        <v>166</v>
      </c>
      <c r="G37" s="15">
        <v>5</v>
      </c>
      <c r="H37" s="90">
        <f t="shared" si="2"/>
        <v>166.42857142857142</v>
      </c>
      <c r="I37" s="90">
        <f t="shared" si="0"/>
        <v>168.14285714285714</v>
      </c>
    </row>
    <row r="38" spans="1:9" ht="15.9" customHeight="1" x14ac:dyDescent="0.3">
      <c r="A38" s="12">
        <v>43863</v>
      </c>
      <c r="B38" s="13">
        <v>0</v>
      </c>
      <c r="C38" s="14">
        <v>0</v>
      </c>
      <c r="D38" s="91">
        <f t="shared" ref="D38:E38" si="30">AVERAGE(B35:B41)</f>
        <v>0</v>
      </c>
      <c r="E38" s="91">
        <f t="shared" si="30"/>
        <v>0</v>
      </c>
      <c r="F38" s="15">
        <v>151</v>
      </c>
      <c r="G38" s="15">
        <v>0</v>
      </c>
      <c r="H38" s="90">
        <f t="shared" si="2"/>
        <v>168.71428571428572</v>
      </c>
      <c r="I38" s="90">
        <f t="shared" si="0"/>
        <v>172.85714285714286</v>
      </c>
    </row>
    <row r="39" spans="1:9" ht="15.9" customHeight="1" x14ac:dyDescent="0.3">
      <c r="A39" s="12">
        <v>43864</v>
      </c>
      <c r="B39" s="13">
        <v>0</v>
      </c>
      <c r="C39" s="14">
        <v>0</v>
      </c>
      <c r="D39" s="91">
        <f t="shared" ref="D39:E39" si="31">AVERAGE(B36:B42)</f>
        <v>0</v>
      </c>
      <c r="E39" s="91">
        <f t="shared" si="31"/>
        <v>0</v>
      </c>
      <c r="F39" s="15">
        <v>191</v>
      </c>
      <c r="G39" s="15">
        <v>281</v>
      </c>
      <c r="H39" s="90">
        <f t="shared" si="2"/>
        <v>168.28571428571428</v>
      </c>
      <c r="I39" s="90">
        <f t="shared" si="0"/>
        <v>175.42857142857142</v>
      </c>
    </row>
    <row r="40" spans="1:9" ht="15.9" customHeight="1" x14ac:dyDescent="0.3">
      <c r="A40" s="12">
        <v>43865</v>
      </c>
      <c r="B40" s="13">
        <v>0</v>
      </c>
      <c r="C40" s="14">
        <v>0</v>
      </c>
      <c r="D40" s="91">
        <f t="shared" ref="D40:E40" si="32">AVERAGE(B37:B43)</f>
        <v>0</v>
      </c>
      <c r="E40" s="91">
        <f t="shared" si="32"/>
        <v>0</v>
      </c>
      <c r="F40" s="15">
        <v>143</v>
      </c>
      <c r="G40" s="15">
        <v>266</v>
      </c>
      <c r="H40" s="90">
        <f t="shared" si="2"/>
        <v>167.14285714285714</v>
      </c>
      <c r="I40" s="90">
        <f t="shared" si="0"/>
        <v>173.85714285714286</v>
      </c>
    </row>
    <row r="41" spans="1:9" ht="15.9" customHeight="1" x14ac:dyDescent="0.3">
      <c r="A41" s="12">
        <v>43866</v>
      </c>
      <c r="B41" s="13">
        <v>0</v>
      </c>
      <c r="C41" s="14">
        <v>0</v>
      </c>
      <c r="D41" s="91">
        <f t="shared" ref="D41:E41" si="33">AVERAGE(B38:B44)</f>
        <v>0</v>
      </c>
      <c r="E41" s="91">
        <f t="shared" si="33"/>
        <v>0</v>
      </c>
      <c r="F41" s="15">
        <v>173</v>
      </c>
      <c r="G41" s="15">
        <v>267</v>
      </c>
      <c r="H41" s="90">
        <f t="shared" si="2"/>
        <v>165.85714285714286</v>
      </c>
      <c r="I41" s="90">
        <f t="shared" si="0"/>
        <v>173.71428571428572</v>
      </c>
    </row>
    <row r="42" spans="1:9" ht="15.9" customHeight="1" x14ac:dyDescent="0.3">
      <c r="A42" s="12">
        <v>43867</v>
      </c>
      <c r="B42" s="13">
        <v>0</v>
      </c>
      <c r="C42" s="14">
        <v>0</v>
      </c>
      <c r="D42" s="91">
        <f t="shared" ref="D42:E42" si="34">AVERAGE(B39:B45)</f>
        <v>0</v>
      </c>
      <c r="E42" s="91">
        <f t="shared" si="34"/>
        <v>0</v>
      </c>
      <c r="F42" s="15">
        <v>172</v>
      </c>
      <c r="G42" s="15">
        <v>202</v>
      </c>
      <c r="H42" s="90">
        <f t="shared" si="2"/>
        <v>169.42857142857142</v>
      </c>
      <c r="I42" s="90">
        <f t="shared" si="0"/>
        <v>173.71428571428572</v>
      </c>
    </row>
    <row r="43" spans="1:9" ht="15.9" customHeight="1" x14ac:dyDescent="0.3">
      <c r="A43" s="12">
        <v>43868</v>
      </c>
      <c r="B43" s="13">
        <v>0</v>
      </c>
      <c r="C43" s="14">
        <v>0</v>
      </c>
      <c r="D43" s="91">
        <f t="shared" ref="D43:E43" si="35">AVERAGE(B40:B46)</f>
        <v>0</v>
      </c>
      <c r="E43" s="91">
        <f t="shared" si="35"/>
        <v>0</v>
      </c>
      <c r="F43" s="15">
        <v>174</v>
      </c>
      <c r="G43" s="15">
        <v>196</v>
      </c>
      <c r="H43" s="90">
        <f t="shared" si="2"/>
        <v>167</v>
      </c>
      <c r="I43" s="90">
        <f t="shared" si="0"/>
        <v>171.71428571428572</v>
      </c>
    </row>
    <row r="44" spans="1:9" ht="15.9" customHeight="1" x14ac:dyDescent="0.3">
      <c r="A44" s="12">
        <v>43869</v>
      </c>
      <c r="B44" s="13">
        <v>0</v>
      </c>
      <c r="C44" s="14">
        <v>0</v>
      </c>
      <c r="D44" s="91">
        <f t="shared" ref="D44:E44" si="36">AVERAGE(B41:B47)</f>
        <v>0</v>
      </c>
      <c r="E44" s="91">
        <f t="shared" si="36"/>
        <v>0</v>
      </c>
      <c r="F44" s="15">
        <v>157</v>
      </c>
      <c r="G44" s="15">
        <v>4</v>
      </c>
      <c r="H44" s="90">
        <f t="shared" si="2"/>
        <v>170.71428571428572</v>
      </c>
      <c r="I44" s="90">
        <f t="shared" si="0"/>
        <v>173.57142857142858</v>
      </c>
    </row>
    <row r="45" spans="1:9" ht="15.9" customHeight="1" x14ac:dyDescent="0.3">
      <c r="A45" s="12">
        <v>43870</v>
      </c>
      <c r="B45" s="13">
        <v>0</v>
      </c>
      <c r="C45" s="14">
        <v>0</v>
      </c>
      <c r="D45" s="91">
        <f t="shared" ref="D45:E45" si="37">AVERAGE(B42:B48)</f>
        <v>0</v>
      </c>
      <c r="E45" s="91">
        <f t="shared" si="37"/>
        <v>0</v>
      </c>
      <c r="F45" s="15">
        <v>176</v>
      </c>
      <c r="G45" s="15">
        <v>0</v>
      </c>
      <c r="H45" s="90">
        <f t="shared" si="2"/>
        <v>167.28571428571428</v>
      </c>
      <c r="I45" s="90">
        <f t="shared" si="0"/>
        <v>171.57142857142858</v>
      </c>
    </row>
    <row r="46" spans="1:9" ht="15.9" customHeight="1" x14ac:dyDescent="0.3">
      <c r="A46" s="12">
        <v>43871</v>
      </c>
      <c r="B46" s="13">
        <v>0</v>
      </c>
      <c r="C46" s="14">
        <v>0</v>
      </c>
      <c r="D46" s="91">
        <f t="shared" ref="D46:E46" si="38">AVERAGE(B43:B49)</f>
        <v>0</v>
      </c>
      <c r="E46" s="91">
        <f t="shared" si="38"/>
        <v>0</v>
      </c>
      <c r="F46" s="15">
        <v>174</v>
      </c>
      <c r="G46" s="15">
        <v>267</v>
      </c>
      <c r="H46" s="90">
        <f t="shared" si="2"/>
        <v>165.57142857142858</v>
      </c>
      <c r="I46" s="90">
        <f t="shared" si="0"/>
        <v>166.71428571428572</v>
      </c>
    </row>
    <row r="47" spans="1:9" ht="15.9" customHeight="1" x14ac:dyDescent="0.3">
      <c r="A47" s="12">
        <v>43872</v>
      </c>
      <c r="B47" s="13">
        <v>0</v>
      </c>
      <c r="C47" s="14">
        <v>0</v>
      </c>
      <c r="D47" s="91">
        <f t="shared" ref="D47:E47" si="39">AVERAGE(B44:B50)</f>
        <v>0</v>
      </c>
      <c r="E47" s="91">
        <f t="shared" si="39"/>
        <v>0</v>
      </c>
      <c r="F47" s="15">
        <v>169</v>
      </c>
      <c r="G47" s="15">
        <v>279</v>
      </c>
      <c r="H47" s="90">
        <f t="shared" si="2"/>
        <v>164.85714285714286</v>
      </c>
      <c r="I47" s="90">
        <f t="shared" si="0"/>
        <v>166.14285714285714</v>
      </c>
    </row>
    <row r="48" spans="1:9" ht="15.9" customHeight="1" x14ac:dyDescent="0.3">
      <c r="A48" s="12">
        <v>43873</v>
      </c>
      <c r="B48" s="13">
        <v>0</v>
      </c>
      <c r="C48" s="14">
        <v>0</v>
      </c>
      <c r="D48" s="91">
        <f t="shared" ref="D48:E48" si="40">AVERAGE(B45:B51)</f>
        <v>0</v>
      </c>
      <c r="E48" s="91">
        <f t="shared" si="40"/>
        <v>0</v>
      </c>
      <c r="F48" s="15">
        <v>149</v>
      </c>
      <c r="G48" s="15">
        <v>253</v>
      </c>
      <c r="H48" s="90">
        <f t="shared" si="2"/>
        <v>166.14285714285714</v>
      </c>
      <c r="I48" s="90">
        <f t="shared" si="0"/>
        <v>166</v>
      </c>
    </row>
    <row r="49" spans="1:9" ht="15.9" customHeight="1" x14ac:dyDescent="0.3">
      <c r="A49" s="12">
        <v>43874</v>
      </c>
      <c r="B49" s="13">
        <v>0</v>
      </c>
      <c r="C49" s="14">
        <v>0</v>
      </c>
      <c r="D49" s="91">
        <f t="shared" ref="D49:E49" si="41">AVERAGE(B46:B52)</f>
        <v>0</v>
      </c>
      <c r="E49" s="91">
        <f t="shared" si="41"/>
        <v>0</v>
      </c>
      <c r="F49" s="15">
        <v>160</v>
      </c>
      <c r="G49" s="15">
        <v>168</v>
      </c>
      <c r="H49" s="90">
        <f t="shared" si="2"/>
        <v>167</v>
      </c>
      <c r="I49" s="90">
        <f t="shared" si="0"/>
        <v>166</v>
      </c>
    </row>
    <row r="50" spans="1:9" ht="15.9" customHeight="1" x14ac:dyDescent="0.3">
      <c r="A50" s="12">
        <v>43875</v>
      </c>
      <c r="B50" s="13">
        <v>0</v>
      </c>
      <c r="C50" s="14">
        <v>0</v>
      </c>
      <c r="D50" s="91">
        <f t="shared" ref="D50:E50" si="42">AVERAGE(B47:B53)</f>
        <v>0</v>
      </c>
      <c r="E50" s="91">
        <f t="shared" si="42"/>
        <v>0</v>
      </c>
      <c r="F50" s="15">
        <v>169</v>
      </c>
      <c r="G50" s="15">
        <v>192</v>
      </c>
      <c r="H50" s="90">
        <f t="shared" si="2"/>
        <v>165.57142857142858</v>
      </c>
      <c r="I50" s="90">
        <f t="shared" si="0"/>
        <v>167.28571428571428</v>
      </c>
    </row>
    <row r="51" spans="1:9" ht="15.9" customHeight="1" x14ac:dyDescent="0.3">
      <c r="A51" s="12">
        <v>43876</v>
      </c>
      <c r="B51" s="13">
        <v>0</v>
      </c>
      <c r="C51" s="14">
        <v>0</v>
      </c>
      <c r="D51" s="91">
        <f t="shared" ref="D51:E51" si="43">AVERAGE(B48:B54)</f>
        <v>0</v>
      </c>
      <c r="E51" s="91">
        <f t="shared" si="43"/>
        <v>0</v>
      </c>
      <c r="F51" s="15">
        <v>166</v>
      </c>
      <c r="G51" s="15">
        <v>3</v>
      </c>
      <c r="H51" s="90">
        <f t="shared" si="2"/>
        <v>165.71428571428572</v>
      </c>
      <c r="I51" s="90">
        <f t="shared" si="0"/>
        <v>165.42857142857142</v>
      </c>
    </row>
    <row r="52" spans="1:9" ht="15.9" customHeight="1" x14ac:dyDescent="0.3">
      <c r="A52" s="12">
        <v>43877</v>
      </c>
      <c r="B52" s="13">
        <v>0</v>
      </c>
      <c r="C52" s="14">
        <v>0</v>
      </c>
      <c r="D52" s="91">
        <f t="shared" ref="D52:E52" si="44">AVERAGE(B49:B55)</f>
        <v>0</v>
      </c>
      <c r="E52" s="91">
        <f t="shared" si="44"/>
        <v>0</v>
      </c>
      <c r="F52" s="15">
        <v>182</v>
      </c>
      <c r="G52" s="15">
        <v>0</v>
      </c>
      <c r="H52" s="90">
        <f t="shared" si="2"/>
        <v>168.57142857142858</v>
      </c>
      <c r="I52" s="90">
        <f t="shared" si="0"/>
        <v>161.14285714285714</v>
      </c>
    </row>
    <row r="53" spans="1:9" ht="15.9" customHeight="1" x14ac:dyDescent="0.3">
      <c r="A53" s="12">
        <v>43878</v>
      </c>
      <c r="B53" s="13">
        <v>0</v>
      </c>
      <c r="C53" s="14">
        <v>0</v>
      </c>
      <c r="D53" s="91">
        <f t="shared" ref="D53:E53" si="45">AVERAGE(B50:B56)</f>
        <v>0</v>
      </c>
      <c r="E53" s="91">
        <f t="shared" si="45"/>
        <v>0</v>
      </c>
      <c r="F53" s="15">
        <v>164</v>
      </c>
      <c r="G53" s="15">
        <v>276</v>
      </c>
      <c r="H53" s="90">
        <f t="shared" si="2"/>
        <v>171.28571428571428</v>
      </c>
      <c r="I53" s="90">
        <f t="shared" si="0"/>
        <v>165.71428571428572</v>
      </c>
    </row>
    <row r="54" spans="1:9" ht="15.9" customHeight="1" x14ac:dyDescent="0.3">
      <c r="A54" s="12">
        <v>43879</v>
      </c>
      <c r="B54" s="13">
        <v>0</v>
      </c>
      <c r="C54" s="14">
        <v>0</v>
      </c>
      <c r="D54" s="91">
        <f t="shared" ref="D54:E54" si="46">AVERAGE(B51:B57)</f>
        <v>0</v>
      </c>
      <c r="E54" s="91">
        <f t="shared" si="46"/>
        <v>0</v>
      </c>
      <c r="F54" s="15">
        <v>170</v>
      </c>
      <c r="G54" s="15">
        <v>266</v>
      </c>
      <c r="H54" s="90">
        <f t="shared" si="2"/>
        <v>172.85714285714286</v>
      </c>
      <c r="I54" s="90">
        <f t="shared" si="0"/>
        <v>165.57142857142858</v>
      </c>
    </row>
    <row r="55" spans="1:9" ht="15.9" customHeight="1" x14ac:dyDescent="0.3">
      <c r="A55" s="12">
        <v>43880</v>
      </c>
      <c r="B55" s="13">
        <v>0</v>
      </c>
      <c r="C55" s="14">
        <v>0</v>
      </c>
      <c r="D55" s="91">
        <f t="shared" ref="D55:E55" si="47">AVERAGE(B52:B58)</f>
        <v>0</v>
      </c>
      <c r="E55" s="91">
        <f t="shared" si="47"/>
        <v>0</v>
      </c>
      <c r="F55" s="15">
        <v>169</v>
      </c>
      <c r="G55" s="15">
        <v>223</v>
      </c>
      <c r="H55" s="90">
        <f t="shared" si="2"/>
        <v>172.28571428571428</v>
      </c>
      <c r="I55" s="90">
        <f t="shared" si="0"/>
        <v>165.85714285714286</v>
      </c>
    </row>
    <row r="56" spans="1:9" ht="15.9" customHeight="1" x14ac:dyDescent="0.3">
      <c r="A56" s="12">
        <v>43881</v>
      </c>
      <c r="B56" s="13">
        <v>0</v>
      </c>
      <c r="C56" s="14">
        <v>0</v>
      </c>
      <c r="D56" s="91">
        <f t="shared" ref="D56:E56" si="48">AVERAGE(B53:B59)</f>
        <v>0</v>
      </c>
      <c r="E56" s="91">
        <f t="shared" si="48"/>
        <v>0</v>
      </c>
      <c r="F56" s="15">
        <v>179</v>
      </c>
      <c r="G56" s="15">
        <v>200</v>
      </c>
      <c r="H56" s="90">
        <f t="shared" si="2"/>
        <v>168.85714285714286</v>
      </c>
      <c r="I56" s="90">
        <f t="shared" si="0"/>
        <v>166</v>
      </c>
    </row>
    <row r="57" spans="1:9" ht="15.9" customHeight="1" x14ac:dyDescent="0.3">
      <c r="A57" s="12">
        <v>43882</v>
      </c>
      <c r="B57" s="13">
        <v>0</v>
      </c>
      <c r="C57" s="14">
        <v>0</v>
      </c>
      <c r="D57" s="91">
        <f t="shared" ref="D57:E57" si="49">AVERAGE(B54:B60)</f>
        <v>0</v>
      </c>
      <c r="E57" s="91">
        <f t="shared" si="49"/>
        <v>0</v>
      </c>
      <c r="F57" s="15">
        <v>180</v>
      </c>
      <c r="G57" s="15">
        <v>191</v>
      </c>
      <c r="H57" s="90">
        <f t="shared" si="2"/>
        <v>169.71428571428572</v>
      </c>
      <c r="I57" s="90">
        <f t="shared" si="0"/>
        <v>164.85714285714286</v>
      </c>
    </row>
    <row r="58" spans="1:9" ht="15.9" customHeight="1" x14ac:dyDescent="0.3">
      <c r="A58" s="12">
        <v>43883</v>
      </c>
      <c r="B58" s="13">
        <v>0</v>
      </c>
      <c r="C58" s="14">
        <v>0</v>
      </c>
      <c r="D58" s="91">
        <f t="shared" ref="D58:E58" si="50">AVERAGE(B55:B61)</f>
        <v>0</v>
      </c>
      <c r="E58" s="91">
        <f t="shared" si="50"/>
        <v>0</v>
      </c>
      <c r="F58" s="15">
        <v>162</v>
      </c>
      <c r="G58" s="15">
        <v>5</v>
      </c>
      <c r="H58" s="90">
        <f t="shared" si="2"/>
        <v>170.42857142857142</v>
      </c>
      <c r="I58" s="90">
        <f t="shared" si="0"/>
        <v>169.28571428571428</v>
      </c>
    </row>
    <row r="59" spans="1:9" ht="15.9" customHeight="1" x14ac:dyDescent="0.3">
      <c r="A59" s="12">
        <v>43884</v>
      </c>
      <c r="B59" s="13">
        <v>0</v>
      </c>
      <c r="C59" s="14">
        <v>0</v>
      </c>
      <c r="D59" s="91">
        <f t="shared" ref="D59:E59" si="51">AVERAGE(B56:B62)</f>
        <v>0</v>
      </c>
      <c r="E59" s="91">
        <f t="shared" si="51"/>
        <v>0</v>
      </c>
      <c r="F59" s="15">
        <v>158</v>
      </c>
      <c r="G59" s="15">
        <v>1</v>
      </c>
      <c r="H59" s="90">
        <f t="shared" si="2"/>
        <v>169.42857142857142</v>
      </c>
      <c r="I59" s="90">
        <f t="shared" si="0"/>
        <v>169.57142857142858</v>
      </c>
    </row>
    <row r="60" spans="1:9" ht="15.9" customHeight="1" x14ac:dyDescent="0.3">
      <c r="A60" s="12">
        <v>43885</v>
      </c>
      <c r="B60" s="13">
        <v>0</v>
      </c>
      <c r="C60" s="14">
        <v>0</v>
      </c>
      <c r="D60" s="91">
        <f t="shared" ref="D60:E60" si="52">AVERAGE(B57:B63)</f>
        <v>0</v>
      </c>
      <c r="E60" s="91">
        <f t="shared" si="52"/>
        <v>0</v>
      </c>
      <c r="F60" s="15">
        <v>170</v>
      </c>
      <c r="G60" s="15">
        <v>268</v>
      </c>
      <c r="H60" s="90">
        <f t="shared" si="2"/>
        <v>165.85714285714286</v>
      </c>
      <c r="I60" s="90">
        <f t="shared" si="0"/>
        <v>168.57142857142858</v>
      </c>
    </row>
    <row r="61" spans="1:9" ht="15.9" customHeight="1" x14ac:dyDescent="0.3">
      <c r="A61" s="12">
        <v>43886</v>
      </c>
      <c r="B61" s="13">
        <v>0</v>
      </c>
      <c r="C61" s="14">
        <v>0</v>
      </c>
      <c r="D61" s="91">
        <f t="shared" ref="D61:E61" si="53">AVERAGE(B58:B64)</f>
        <v>0</v>
      </c>
      <c r="E61" s="91">
        <f t="shared" si="53"/>
        <v>0</v>
      </c>
      <c r="F61" s="15">
        <v>175</v>
      </c>
      <c r="G61" s="15">
        <v>297</v>
      </c>
      <c r="H61" s="90">
        <f t="shared" si="2"/>
        <v>162.57142857142858</v>
      </c>
      <c r="I61" s="90">
        <f t="shared" si="0"/>
        <v>166.57142857142858</v>
      </c>
    </row>
    <row r="62" spans="1:9" ht="15.9" customHeight="1" x14ac:dyDescent="0.3">
      <c r="A62" s="12">
        <v>43887</v>
      </c>
      <c r="B62" s="13">
        <v>0</v>
      </c>
      <c r="C62" s="14">
        <v>0</v>
      </c>
      <c r="D62" s="91">
        <f t="shared" ref="D62:E62" si="54">AVERAGE(B59:B65)</f>
        <v>0</v>
      </c>
      <c r="E62" s="91">
        <f t="shared" si="54"/>
        <v>0</v>
      </c>
      <c r="F62" s="15">
        <v>162</v>
      </c>
      <c r="G62" s="15">
        <v>225</v>
      </c>
      <c r="H62" s="90">
        <f t="shared" si="2"/>
        <v>165.57142857142858</v>
      </c>
      <c r="I62" s="90">
        <f t="shared" si="0"/>
        <v>167.28571428571428</v>
      </c>
    </row>
    <row r="63" spans="1:9" ht="15.9" customHeight="1" x14ac:dyDescent="0.3">
      <c r="A63" s="12">
        <v>43888</v>
      </c>
      <c r="B63" s="13">
        <v>0</v>
      </c>
      <c r="C63" s="14">
        <v>0</v>
      </c>
      <c r="D63" s="91">
        <f t="shared" ref="D63:E63" si="55">AVERAGE(B60:B66)</f>
        <v>0</v>
      </c>
      <c r="E63" s="91">
        <f t="shared" si="55"/>
        <v>0</v>
      </c>
      <c r="F63" s="15">
        <v>154</v>
      </c>
      <c r="G63" s="15">
        <v>193</v>
      </c>
      <c r="H63" s="90">
        <f t="shared" si="2"/>
        <v>171.42857142857142</v>
      </c>
      <c r="I63" s="90">
        <f t="shared" si="0"/>
        <v>167.28571428571428</v>
      </c>
    </row>
    <row r="64" spans="1:9" ht="15.9" customHeight="1" x14ac:dyDescent="0.3">
      <c r="A64" s="12">
        <v>43889</v>
      </c>
      <c r="B64" s="13">
        <v>0</v>
      </c>
      <c r="C64" s="14">
        <v>0</v>
      </c>
      <c r="D64" s="91">
        <f t="shared" ref="D64:E64" si="56">AVERAGE(B61:B67)</f>
        <v>0</v>
      </c>
      <c r="E64" s="91">
        <f t="shared" si="56"/>
        <v>0</v>
      </c>
      <c r="F64" s="15">
        <v>157</v>
      </c>
      <c r="G64" s="15">
        <v>177</v>
      </c>
      <c r="H64" s="90">
        <f t="shared" si="2"/>
        <v>169.14285714285714</v>
      </c>
      <c r="I64" s="90">
        <f t="shared" si="0"/>
        <v>169.14285714285714</v>
      </c>
    </row>
    <row r="65" spans="1:9" ht="15.9" customHeight="1" x14ac:dyDescent="0.3">
      <c r="A65" s="12">
        <v>43890</v>
      </c>
      <c r="B65" s="13">
        <v>0</v>
      </c>
      <c r="C65" s="14">
        <v>0</v>
      </c>
      <c r="D65" s="91">
        <f t="shared" ref="D65:E65" si="57">AVERAGE(B62:B68)</f>
        <v>0</v>
      </c>
      <c r="E65" s="91">
        <f t="shared" si="57"/>
        <v>0</v>
      </c>
      <c r="F65" s="15">
        <v>183</v>
      </c>
      <c r="G65" s="15">
        <v>10</v>
      </c>
      <c r="H65" s="90">
        <f t="shared" si="2"/>
        <v>171.42857142857142</v>
      </c>
      <c r="I65" s="90">
        <f t="shared" si="0"/>
        <v>170.85714285714286</v>
      </c>
    </row>
    <row r="66" spans="1:9" ht="15.9" customHeight="1" x14ac:dyDescent="0.3">
      <c r="A66" s="12">
        <v>43891</v>
      </c>
      <c r="B66" s="13">
        <v>0</v>
      </c>
      <c r="C66" s="14">
        <v>0</v>
      </c>
      <c r="D66" s="91">
        <f t="shared" ref="D66:E66" si="58">AVERAGE(B63:B69)</f>
        <v>0</v>
      </c>
      <c r="E66" s="91">
        <f t="shared" si="58"/>
        <v>0</v>
      </c>
      <c r="F66" s="15">
        <v>199</v>
      </c>
      <c r="G66" s="15">
        <v>1</v>
      </c>
      <c r="H66" s="90">
        <f t="shared" si="2"/>
        <v>169.71428571428572</v>
      </c>
      <c r="I66" s="90">
        <f t="shared" si="0"/>
        <v>174.28571428571428</v>
      </c>
    </row>
    <row r="67" spans="1:9" ht="15.9" customHeight="1" x14ac:dyDescent="0.3">
      <c r="A67" s="12">
        <v>43892</v>
      </c>
      <c r="B67" s="13">
        <v>0</v>
      </c>
      <c r="C67" s="14">
        <v>0</v>
      </c>
      <c r="D67" s="91">
        <f t="shared" ref="D67:E67" si="59">AVERAGE(B64:B70)</f>
        <v>0</v>
      </c>
      <c r="E67" s="91">
        <f t="shared" si="59"/>
        <v>0</v>
      </c>
      <c r="F67" s="15">
        <v>154</v>
      </c>
      <c r="G67" s="15">
        <v>281</v>
      </c>
      <c r="H67" s="90">
        <f t="shared" si="2"/>
        <v>170.42857142857142</v>
      </c>
      <c r="I67" s="90">
        <f t="shared" si="0"/>
        <v>175.42857142857142</v>
      </c>
    </row>
    <row r="68" spans="1:9" ht="15.9" customHeight="1" x14ac:dyDescent="0.3">
      <c r="A68" s="12">
        <v>43893</v>
      </c>
      <c r="B68" s="13">
        <v>0</v>
      </c>
      <c r="C68" s="14">
        <v>0</v>
      </c>
      <c r="D68" s="91">
        <f t="shared" ref="D68:E68" si="60">AVERAGE(B65:B71)</f>
        <v>0</v>
      </c>
      <c r="E68" s="91">
        <f t="shared" si="60"/>
        <v>0</v>
      </c>
      <c r="F68" s="15">
        <v>191</v>
      </c>
      <c r="G68" s="15">
        <v>309</v>
      </c>
      <c r="H68" s="90">
        <f t="shared" si="2"/>
        <v>172.71428571428572</v>
      </c>
      <c r="I68" s="90">
        <f t="shared" si="0"/>
        <v>174</v>
      </c>
    </row>
    <row r="69" spans="1:9" ht="15.9" customHeight="1" x14ac:dyDescent="0.3">
      <c r="A69" s="12">
        <v>43894</v>
      </c>
      <c r="B69" s="13">
        <v>0</v>
      </c>
      <c r="C69" s="14">
        <v>0</v>
      </c>
      <c r="D69" s="91">
        <f t="shared" ref="D69:E69" si="61">AVERAGE(B66:B72)</f>
        <v>0</v>
      </c>
      <c r="E69" s="91">
        <f t="shared" si="61"/>
        <v>0</v>
      </c>
      <c r="F69" s="15">
        <v>150</v>
      </c>
      <c r="G69" s="15">
        <v>249</v>
      </c>
      <c r="H69" s="90">
        <f t="shared" si="2"/>
        <v>171.71428571428572</v>
      </c>
      <c r="I69" s="90">
        <f t="shared" si="0"/>
        <v>172.57142857142858</v>
      </c>
    </row>
    <row r="70" spans="1:9" ht="15.9" customHeight="1" x14ac:dyDescent="0.3">
      <c r="A70" s="12">
        <v>43895</v>
      </c>
      <c r="B70" s="13">
        <v>0</v>
      </c>
      <c r="C70" s="14">
        <v>0</v>
      </c>
      <c r="D70" s="91">
        <f t="shared" ref="D70:E70" si="62">AVERAGE(B67:B73)</f>
        <v>0</v>
      </c>
      <c r="E70" s="91">
        <f t="shared" si="62"/>
        <v>0</v>
      </c>
      <c r="F70" s="15">
        <v>159</v>
      </c>
      <c r="G70" s="15">
        <v>201</v>
      </c>
      <c r="H70" s="90">
        <f t="shared" ref="H70:H133" si="63">AVERAGE(F67:F73)</f>
        <v>168.57142857142858</v>
      </c>
      <c r="I70" s="90">
        <f t="shared" ref="I70:I133" si="64">AVERAGE(G67:G73)</f>
        <v>172.57142857142858</v>
      </c>
    </row>
    <row r="71" spans="1:9" ht="15.9" customHeight="1" x14ac:dyDescent="0.3">
      <c r="A71" s="12">
        <v>43896</v>
      </c>
      <c r="B71" s="13">
        <v>0</v>
      </c>
      <c r="C71" s="14">
        <v>0</v>
      </c>
      <c r="D71" s="91">
        <f t="shared" ref="D71:E71" si="65">AVERAGE(B68:B74)</f>
        <v>0</v>
      </c>
      <c r="E71" s="91">
        <f t="shared" si="65"/>
        <v>0</v>
      </c>
      <c r="F71" s="15">
        <v>173</v>
      </c>
      <c r="G71" s="15">
        <v>167</v>
      </c>
      <c r="H71" s="90">
        <f t="shared" si="63"/>
        <v>169.85714285714286</v>
      </c>
      <c r="I71" s="90">
        <f t="shared" si="64"/>
        <v>172.57142857142858</v>
      </c>
    </row>
    <row r="72" spans="1:9" ht="15.9" customHeight="1" x14ac:dyDescent="0.3">
      <c r="A72" s="12">
        <v>43897</v>
      </c>
      <c r="B72" s="13">
        <v>0</v>
      </c>
      <c r="C72" s="14">
        <v>0</v>
      </c>
      <c r="D72" s="91">
        <f t="shared" ref="D72:E72" si="66">AVERAGE(B69:B75)</f>
        <v>0</v>
      </c>
      <c r="E72" s="91">
        <f t="shared" si="66"/>
        <v>0</v>
      </c>
      <c r="F72" s="15">
        <v>176</v>
      </c>
      <c r="G72" s="15">
        <v>0</v>
      </c>
      <c r="H72" s="90">
        <f t="shared" si="63"/>
        <v>167.57142857142858</v>
      </c>
      <c r="I72" s="90">
        <f t="shared" si="64"/>
        <v>168.42857142857142</v>
      </c>
    </row>
    <row r="73" spans="1:9" ht="15.9" customHeight="1" x14ac:dyDescent="0.3">
      <c r="A73" s="12">
        <v>43898</v>
      </c>
      <c r="B73" s="13">
        <v>0</v>
      </c>
      <c r="C73" s="14">
        <v>0</v>
      </c>
      <c r="D73" s="91">
        <f t="shared" ref="D73:E73" si="67">AVERAGE(B70:B76)</f>
        <v>0</v>
      </c>
      <c r="E73" s="91">
        <f t="shared" si="67"/>
        <v>0</v>
      </c>
      <c r="F73" s="15">
        <v>177</v>
      </c>
      <c r="G73" s="15">
        <v>1</v>
      </c>
      <c r="H73" s="90">
        <f t="shared" si="63"/>
        <v>169.57142857142858</v>
      </c>
      <c r="I73" s="90">
        <f t="shared" si="64"/>
        <v>160</v>
      </c>
    </row>
    <row r="74" spans="1:9" ht="15.9" customHeight="1" x14ac:dyDescent="0.3">
      <c r="A74" s="12">
        <v>43899</v>
      </c>
      <c r="B74" s="13">
        <v>0</v>
      </c>
      <c r="C74" s="14">
        <v>0</v>
      </c>
      <c r="D74" s="91">
        <f t="shared" ref="D74:E74" si="68">AVERAGE(B71:B77)</f>
        <v>0.2857142857142857</v>
      </c>
      <c r="E74" s="91">
        <f t="shared" si="68"/>
        <v>0</v>
      </c>
      <c r="F74" s="15">
        <v>163</v>
      </c>
      <c r="G74" s="15">
        <v>281</v>
      </c>
      <c r="H74" s="90">
        <f t="shared" si="63"/>
        <v>173.85714285714286</v>
      </c>
      <c r="I74" s="90">
        <f t="shared" si="64"/>
        <v>165.57142857142858</v>
      </c>
    </row>
    <row r="75" spans="1:9" ht="15.9" customHeight="1" x14ac:dyDescent="0.3">
      <c r="A75" s="12">
        <v>43900</v>
      </c>
      <c r="B75" s="13">
        <v>0</v>
      </c>
      <c r="C75" s="14">
        <v>0</v>
      </c>
      <c r="D75" s="91">
        <f t="shared" ref="D75:E75" si="69">AVERAGE(B72:B78)</f>
        <v>0.2857142857142857</v>
      </c>
      <c r="E75" s="91">
        <f t="shared" si="69"/>
        <v>0</v>
      </c>
      <c r="F75" s="15">
        <v>175</v>
      </c>
      <c r="G75" s="15">
        <v>280</v>
      </c>
      <c r="H75" s="90">
        <f t="shared" si="63"/>
        <v>170.14285714285714</v>
      </c>
      <c r="I75" s="90">
        <f t="shared" si="64"/>
        <v>170.57142857142858</v>
      </c>
    </row>
    <row r="76" spans="1:9" ht="15.9" customHeight="1" x14ac:dyDescent="0.3">
      <c r="A76" s="12">
        <v>43901</v>
      </c>
      <c r="B76" s="13">
        <v>0</v>
      </c>
      <c r="C76" s="14">
        <v>0</v>
      </c>
      <c r="D76" s="91">
        <f t="shared" ref="D76:E76" si="70">AVERAGE(B73:B79)</f>
        <v>0.5714285714285714</v>
      </c>
      <c r="E76" s="91">
        <f t="shared" si="70"/>
        <v>0</v>
      </c>
      <c r="F76" s="15">
        <v>164</v>
      </c>
      <c r="G76" s="15">
        <v>190</v>
      </c>
      <c r="H76" s="90">
        <f t="shared" si="63"/>
        <v>171.57142857142858</v>
      </c>
      <c r="I76" s="90">
        <f t="shared" si="64"/>
        <v>171</v>
      </c>
    </row>
    <row r="77" spans="1:9" ht="15.9" customHeight="1" x14ac:dyDescent="0.3">
      <c r="A77" s="12">
        <v>43902</v>
      </c>
      <c r="B77" s="13">
        <v>2</v>
      </c>
      <c r="C77" s="14">
        <v>0</v>
      </c>
      <c r="D77" s="91">
        <f t="shared" ref="D77:E77" si="71">AVERAGE(B74:B80)</f>
        <v>0.7142857142857143</v>
      </c>
      <c r="E77" s="91">
        <f t="shared" si="71"/>
        <v>0</v>
      </c>
      <c r="F77" s="15">
        <v>189</v>
      </c>
      <c r="G77" s="15">
        <v>240</v>
      </c>
      <c r="H77" s="90">
        <f t="shared" si="63"/>
        <v>170.42857142857142</v>
      </c>
      <c r="I77" s="90">
        <f t="shared" si="64"/>
        <v>171.14285714285714</v>
      </c>
    </row>
    <row r="78" spans="1:9" ht="15.9" customHeight="1" x14ac:dyDescent="0.3">
      <c r="A78" s="12">
        <v>43903</v>
      </c>
      <c r="B78" s="13">
        <v>0</v>
      </c>
      <c r="C78" s="14">
        <v>0</v>
      </c>
      <c r="D78" s="91">
        <f t="shared" ref="D78:E78" si="72">AVERAGE(B75:B81)</f>
        <v>1.1428571428571428</v>
      </c>
      <c r="E78" s="91">
        <f t="shared" si="72"/>
        <v>0</v>
      </c>
      <c r="F78" s="15">
        <v>147</v>
      </c>
      <c r="G78" s="15">
        <v>202</v>
      </c>
      <c r="H78" s="90">
        <f t="shared" si="63"/>
        <v>171.85714285714286</v>
      </c>
      <c r="I78" s="90">
        <f t="shared" si="64"/>
        <v>167.71428571428572</v>
      </c>
    </row>
    <row r="79" spans="1:9" ht="15.9" customHeight="1" x14ac:dyDescent="0.3">
      <c r="A79" s="12">
        <v>43904</v>
      </c>
      <c r="B79" s="13">
        <v>2</v>
      </c>
      <c r="C79" s="14">
        <v>0</v>
      </c>
      <c r="D79" s="91">
        <f t="shared" ref="D79:E79" si="73">AVERAGE(B76:B82)</f>
        <v>1.5714285714285714</v>
      </c>
      <c r="E79" s="91">
        <f t="shared" si="73"/>
        <v>0.2857142857142857</v>
      </c>
      <c r="F79" s="15">
        <v>186</v>
      </c>
      <c r="G79" s="15">
        <v>3</v>
      </c>
      <c r="H79" s="90">
        <f t="shared" si="63"/>
        <v>170.42857142857142</v>
      </c>
      <c r="I79" s="90">
        <f t="shared" si="64"/>
        <v>169.14285714285714</v>
      </c>
    </row>
    <row r="80" spans="1:9" ht="15.9" customHeight="1" x14ac:dyDescent="0.3">
      <c r="A80" s="12">
        <v>43905</v>
      </c>
      <c r="B80" s="13">
        <v>1</v>
      </c>
      <c r="C80" s="14">
        <v>0</v>
      </c>
      <c r="D80" s="91">
        <f t="shared" ref="D80:E80" si="74">AVERAGE(B77:B83)</f>
        <v>2.1428571428571428</v>
      </c>
      <c r="E80" s="91">
        <f t="shared" si="74"/>
        <v>0.7142857142857143</v>
      </c>
      <c r="F80" s="15">
        <v>169</v>
      </c>
      <c r="G80" s="15">
        <v>2</v>
      </c>
      <c r="H80" s="90">
        <f t="shared" si="63"/>
        <v>173.57142857142858</v>
      </c>
      <c r="I80" s="90">
        <f t="shared" si="64"/>
        <v>175.42857142857142</v>
      </c>
    </row>
    <row r="81" spans="1:9" ht="15.9" customHeight="1" x14ac:dyDescent="0.3">
      <c r="A81" s="12">
        <v>43906</v>
      </c>
      <c r="B81" s="13">
        <v>3</v>
      </c>
      <c r="C81" s="14">
        <v>0</v>
      </c>
      <c r="D81" s="91">
        <f t="shared" ref="D81:E81" si="75">AVERAGE(B78:B84)</f>
        <v>2.4285714285714284</v>
      </c>
      <c r="E81" s="91">
        <f t="shared" si="75"/>
        <v>0.8571428571428571</v>
      </c>
      <c r="F81" s="15">
        <v>173</v>
      </c>
      <c r="G81" s="15">
        <v>257</v>
      </c>
      <c r="H81" s="90">
        <f t="shared" si="63"/>
        <v>171.42857142857142</v>
      </c>
      <c r="I81" s="90">
        <f t="shared" si="64"/>
        <v>173.71428571428572</v>
      </c>
    </row>
    <row r="82" spans="1:9" ht="15.9" customHeight="1" x14ac:dyDescent="0.3">
      <c r="A82" s="12">
        <v>43907</v>
      </c>
      <c r="B82" s="13">
        <v>3</v>
      </c>
      <c r="C82" s="14">
        <v>2</v>
      </c>
      <c r="D82" s="91">
        <f t="shared" ref="D82:E82" si="76">AVERAGE(B79:B85)</f>
        <v>3.1428571428571428</v>
      </c>
      <c r="E82" s="91">
        <f t="shared" si="76"/>
        <v>1.5714285714285714</v>
      </c>
      <c r="F82" s="15">
        <v>165</v>
      </c>
      <c r="G82" s="15">
        <v>290</v>
      </c>
      <c r="H82" s="90">
        <f t="shared" si="63"/>
        <v>174.14285714285714</v>
      </c>
      <c r="I82" s="90">
        <f t="shared" si="64"/>
        <v>171.14285714285714</v>
      </c>
    </row>
    <row r="83" spans="1:9" ht="15.9" customHeight="1" x14ac:dyDescent="0.3">
      <c r="A83" s="12">
        <v>43908</v>
      </c>
      <c r="B83" s="13">
        <v>4</v>
      </c>
      <c r="C83" s="14">
        <v>3</v>
      </c>
      <c r="D83" s="91">
        <f t="shared" ref="D83:E83" si="77">AVERAGE(B80:B86)</f>
        <v>3.8571428571428572</v>
      </c>
      <c r="E83" s="91">
        <f t="shared" si="77"/>
        <v>1.5714285714285714</v>
      </c>
      <c r="F83" s="15">
        <v>186</v>
      </c>
      <c r="G83" s="15">
        <v>234</v>
      </c>
      <c r="H83" s="90">
        <f t="shared" si="63"/>
        <v>171.14285714285714</v>
      </c>
      <c r="I83" s="90">
        <f t="shared" si="64"/>
        <v>171</v>
      </c>
    </row>
    <row r="84" spans="1:9" ht="15.9" customHeight="1" x14ac:dyDescent="0.3">
      <c r="A84" s="12">
        <v>43909</v>
      </c>
      <c r="B84" s="13">
        <v>4</v>
      </c>
      <c r="C84" s="14">
        <v>1</v>
      </c>
      <c r="D84" s="91">
        <f t="shared" ref="D84:E84" si="78">AVERAGE(B81:B87)</f>
        <v>4.5714285714285712</v>
      </c>
      <c r="E84" s="91">
        <f t="shared" si="78"/>
        <v>1.5714285714285714</v>
      </c>
      <c r="F84" s="15">
        <v>174</v>
      </c>
      <c r="G84" s="15">
        <v>228</v>
      </c>
      <c r="H84" s="90">
        <f t="shared" si="63"/>
        <v>174.71428571428572</v>
      </c>
      <c r="I84" s="90">
        <f t="shared" si="64"/>
        <v>170.85714285714286</v>
      </c>
    </row>
    <row r="85" spans="1:9" ht="15.9" customHeight="1" x14ac:dyDescent="0.3">
      <c r="A85" s="12">
        <v>43910</v>
      </c>
      <c r="B85" s="13">
        <v>5</v>
      </c>
      <c r="C85" s="14">
        <v>5</v>
      </c>
      <c r="D85" s="91">
        <f t="shared" ref="D85:E85" si="79">AVERAGE(B82:B88)</f>
        <v>5.1428571428571432</v>
      </c>
      <c r="E85" s="91">
        <f t="shared" si="79"/>
        <v>1.8571428571428572</v>
      </c>
      <c r="F85" s="15">
        <v>166</v>
      </c>
      <c r="G85" s="15">
        <v>184</v>
      </c>
      <c r="H85" s="90">
        <f t="shared" si="63"/>
        <v>177.28571428571428</v>
      </c>
      <c r="I85" s="90">
        <f t="shared" si="64"/>
        <v>150</v>
      </c>
    </row>
    <row r="86" spans="1:9" ht="15.9" customHeight="1" x14ac:dyDescent="0.3">
      <c r="A86" s="12">
        <v>43911</v>
      </c>
      <c r="B86" s="13">
        <v>7</v>
      </c>
      <c r="C86" s="14">
        <v>0</v>
      </c>
      <c r="D86" s="91">
        <f t="shared" ref="D86:E86" si="80">AVERAGE(B83:B89)</f>
        <v>6.4285714285714288</v>
      </c>
      <c r="E86" s="91">
        <f t="shared" si="80"/>
        <v>1.8571428571428572</v>
      </c>
      <c r="F86" s="15">
        <v>165</v>
      </c>
      <c r="G86" s="15">
        <v>2</v>
      </c>
      <c r="H86" s="90">
        <f t="shared" si="63"/>
        <v>181.71428571428572</v>
      </c>
      <c r="I86" s="90">
        <f t="shared" si="64"/>
        <v>118.57142857142857</v>
      </c>
    </row>
    <row r="87" spans="1:9" ht="15.9" customHeight="1" x14ac:dyDescent="0.3">
      <c r="A87" s="12">
        <v>43912</v>
      </c>
      <c r="B87" s="13">
        <v>6</v>
      </c>
      <c r="C87" s="14">
        <v>0</v>
      </c>
      <c r="D87" s="91">
        <f t="shared" ref="D87:E87" si="81">AVERAGE(B84:B90)</f>
        <v>9</v>
      </c>
      <c r="E87" s="91">
        <f t="shared" si="81"/>
        <v>1.5714285714285714</v>
      </c>
      <c r="F87" s="15">
        <v>194</v>
      </c>
      <c r="G87" s="15">
        <v>1</v>
      </c>
      <c r="H87" s="90">
        <f t="shared" si="63"/>
        <v>183.57142857142858</v>
      </c>
      <c r="I87" s="90">
        <f t="shared" si="64"/>
        <v>87.428571428571431</v>
      </c>
    </row>
    <row r="88" spans="1:9" ht="15.9" customHeight="1" x14ac:dyDescent="0.3">
      <c r="A88" s="12">
        <v>43913</v>
      </c>
      <c r="B88" s="13">
        <v>7</v>
      </c>
      <c r="C88" s="14">
        <v>2</v>
      </c>
      <c r="D88" s="91">
        <f t="shared" ref="D88:E88" si="82">AVERAGE(B85:B91)</f>
        <v>11.857142857142858</v>
      </c>
      <c r="E88" s="91">
        <f t="shared" si="82"/>
        <v>3.5714285714285716</v>
      </c>
      <c r="F88" s="15">
        <v>191</v>
      </c>
      <c r="G88" s="15">
        <v>111</v>
      </c>
      <c r="H88" s="90">
        <f t="shared" si="63"/>
        <v>185</v>
      </c>
      <c r="I88" s="90">
        <f t="shared" si="64"/>
        <v>90</v>
      </c>
    </row>
    <row r="89" spans="1:9" ht="15.9" customHeight="1" x14ac:dyDescent="0.3">
      <c r="A89" s="12">
        <v>43914</v>
      </c>
      <c r="B89" s="13">
        <v>12</v>
      </c>
      <c r="C89" s="14">
        <v>2</v>
      </c>
      <c r="D89" s="91">
        <f t="shared" ref="D89:E89" si="83">AVERAGE(B86:B92)</f>
        <v>14.428571428571429</v>
      </c>
      <c r="E89" s="91">
        <f t="shared" si="83"/>
        <v>7.8571428571428568</v>
      </c>
      <c r="F89" s="15">
        <v>196</v>
      </c>
      <c r="G89" s="15">
        <v>70</v>
      </c>
      <c r="H89" s="90">
        <f t="shared" si="63"/>
        <v>188.28571428571428</v>
      </c>
      <c r="I89" s="90">
        <f t="shared" si="64"/>
        <v>146</v>
      </c>
    </row>
    <row r="90" spans="1:9" ht="15.9" customHeight="1" x14ac:dyDescent="0.3">
      <c r="A90" s="12">
        <v>43915</v>
      </c>
      <c r="B90" s="13">
        <v>22</v>
      </c>
      <c r="C90" s="14">
        <v>1</v>
      </c>
      <c r="D90" s="91">
        <f t="shared" ref="D90:E90" si="84">AVERAGE(B87:B93)</f>
        <v>18.714285714285715</v>
      </c>
      <c r="E90" s="91">
        <f t="shared" si="84"/>
        <v>8.8571428571428577</v>
      </c>
      <c r="F90" s="15">
        <v>199</v>
      </c>
      <c r="G90" s="15">
        <v>16</v>
      </c>
      <c r="H90" s="90">
        <f t="shared" si="63"/>
        <v>193.71428571428572</v>
      </c>
      <c r="I90" s="90">
        <f t="shared" si="64"/>
        <v>153</v>
      </c>
    </row>
    <row r="91" spans="1:9" ht="15.9" customHeight="1" x14ac:dyDescent="0.3">
      <c r="A91" s="12">
        <v>43916</v>
      </c>
      <c r="B91" s="13">
        <v>24</v>
      </c>
      <c r="C91" s="14">
        <v>15</v>
      </c>
      <c r="D91" s="91">
        <f t="shared" ref="D91:E91" si="85">AVERAGE(B88:B94)</f>
        <v>21.714285714285715</v>
      </c>
      <c r="E91" s="91">
        <f t="shared" si="85"/>
        <v>8.8571428571428577</v>
      </c>
      <c r="F91" s="15">
        <v>184</v>
      </c>
      <c r="G91" s="15">
        <v>246</v>
      </c>
      <c r="H91" s="90">
        <f t="shared" si="63"/>
        <v>195.42857142857142</v>
      </c>
      <c r="I91" s="90">
        <f t="shared" si="64"/>
        <v>154.14285714285714</v>
      </c>
    </row>
    <row r="92" spans="1:9" ht="15.9" customHeight="1" x14ac:dyDescent="0.3">
      <c r="A92" s="12">
        <v>43917</v>
      </c>
      <c r="B92" s="13">
        <v>23</v>
      </c>
      <c r="C92" s="14">
        <v>35</v>
      </c>
      <c r="D92" s="91">
        <f t="shared" ref="D92:E92" si="86">AVERAGE(B89:B95)</f>
        <v>28</v>
      </c>
      <c r="E92" s="91">
        <f t="shared" si="86"/>
        <v>14.714285714285714</v>
      </c>
      <c r="F92" s="15">
        <v>189</v>
      </c>
      <c r="G92" s="15">
        <v>576</v>
      </c>
      <c r="H92" s="90">
        <f t="shared" si="63"/>
        <v>205.71428571428572</v>
      </c>
      <c r="I92" s="90">
        <f t="shared" si="64"/>
        <v>198</v>
      </c>
    </row>
    <row r="93" spans="1:9" ht="15.9" customHeight="1" x14ac:dyDescent="0.3">
      <c r="A93" s="12">
        <v>43918</v>
      </c>
      <c r="B93" s="13">
        <v>37</v>
      </c>
      <c r="C93" s="14">
        <v>7</v>
      </c>
      <c r="D93" s="91">
        <f t="shared" ref="D93:E93" si="87">AVERAGE(B90:B96)</f>
        <v>34.428571428571431</v>
      </c>
      <c r="E93" s="91">
        <f t="shared" si="87"/>
        <v>21.571428571428573</v>
      </c>
      <c r="F93" s="15">
        <v>203</v>
      </c>
      <c r="G93" s="15">
        <v>51</v>
      </c>
      <c r="H93" s="90">
        <f t="shared" si="63"/>
        <v>209.57142857142858</v>
      </c>
      <c r="I93" s="90">
        <f t="shared" si="64"/>
        <v>248.14285714285714</v>
      </c>
    </row>
    <row r="94" spans="1:9" ht="15.9" customHeight="1" x14ac:dyDescent="0.3">
      <c r="A94" s="12">
        <v>43919</v>
      </c>
      <c r="B94" s="13">
        <v>27</v>
      </c>
      <c r="C94" s="14">
        <v>0</v>
      </c>
      <c r="D94" s="91">
        <f t="shared" ref="D94:E94" si="88">AVERAGE(B91:B97)</f>
        <v>40.571428571428569</v>
      </c>
      <c r="E94" s="91">
        <f t="shared" si="88"/>
        <v>28.428571428571427</v>
      </c>
      <c r="F94" s="15">
        <v>206</v>
      </c>
      <c r="G94" s="15">
        <v>9</v>
      </c>
      <c r="H94" s="90">
        <f t="shared" si="63"/>
        <v>217.85714285714286</v>
      </c>
      <c r="I94" s="90">
        <f t="shared" si="64"/>
        <v>294.57142857142856</v>
      </c>
    </row>
    <row r="95" spans="1:9" ht="15.9" customHeight="1" x14ac:dyDescent="0.3">
      <c r="A95" s="12">
        <v>43920</v>
      </c>
      <c r="B95" s="13">
        <v>51</v>
      </c>
      <c r="C95" s="14">
        <v>43</v>
      </c>
      <c r="D95" s="91">
        <f t="shared" ref="D95:E95" si="89">AVERAGE(B92:B98)</f>
        <v>45.857142857142854</v>
      </c>
      <c r="E95" s="91">
        <f t="shared" si="89"/>
        <v>35.285714285714285</v>
      </c>
      <c r="F95" s="15">
        <v>263</v>
      </c>
      <c r="G95" s="15">
        <v>418</v>
      </c>
      <c r="H95" s="90">
        <f t="shared" si="63"/>
        <v>226.71428571428572</v>
      </c>
      <c r="I95" s="90">
        <f t="shared" si="64"/>
        <v>298.14285714285717</v>
      </c>
    </row>
    <row r="96" spans="1:9" ht="15.9" customHeight="1" x14ac:dyDescent="0.3">
      <c r="A96" s="12">
        <v>43921</v>
      </c>
      <c r="B96" s="13">
        <v>57</v>
      </c>
      <c r="C96" s="14">
        <v>50</v>
      </c>
      <c r="D96" s="91">
        <f t="shared" ref="D96:E96" si="90">AVERAGE(B93:B99)</f>
        <v>53.285714285714285</v>
      </c>
      <c r="E96" s="91">
        <f t="shared" si="90"/>
        <v>40.428571428571431</v>
      </c>
      <c r="F96" s="15">
        <v>223</v>
      </c>
      <c r="G96" s="15">
        <v>421</v>
      </c>
      <c r="H96" s="90">
        <f t="shared" si="63"/>
        <v>235.28571428571428</v>
      </c>
      <c r="I96" s="90">
        <f t="shared" si="64"/>
        <v>254.85714285714286</v>
      </c>
    </row>
    <row r="97" spans="1:9" ht="15.9" customHeight="1" x14ac:dyDescent="0.3">
      <c r="A97" s="12">
        <v>43922</v>
      </c>
      <c r="B97" s="13">
        <v>65</v>
      </c>
      <c r="C97" s="14">
        <v>49</v>
      </c>
      <c r="D97" s="91">
        <f t="shared" ref="D97:E97" si="91">AVERAGE(B94:B100)</f>
        <v>56</v>
      </c>
      <c r="E97" s="91">
        <f t="shared" si="91"/>
        <v>39.714285714285715</v>
      </c>
      <c r="F97" s="15">
        <v>257</v>
      </c>
      <c r="G97" s="15">
        <v>341</v>
      </c>
      <c r="H97" s="90">
        <f t="shared" si="63"/>
        <v>243</v>
      </c>
      <c r="I97" s="90">
        <f t="shared" si="64"/>
        <v>248.85714285714286</v>
      </c>
    </row>
    <row r="98" spans="1:9" ht="15.9" customHeight="1" x14ac:dyDescent="0.3">
      <c r="A98" s="12">
        <v>43923</v>
      </c>
      <c r="B98" s="13">
        <v>61</v>
      </c>
      <c r="C98" s="14">
        <v>63</v>
      </c>
      <c r="D98" s="91">
        <f t="shared" ref="D98:E98" si="92">AVERAGE(B95:B101)</f>
        <v>64.428571428571431</v>
      </c>
      <c r="E98" s="91">
        <f t="shared" si="92"/>
        <v>40.285714285714285</v>
      </c>
      <c r="F98" s="15">
        <v>246</v>
      </c>
      <c r="G98" s="15">
        <v>271</v>
      </c>
      <c r="H98" s="90">
        <f t="shared" si="63"/>
        <v>251.57142857142858</v>
      </c>
      <c r="I98" s="90">
        <f t="shared" si="64"/>
        <v>249.14285714285714</v>
      </c>
    </row>
    <row r="99" spans="1:9" ht="15.9" customHeight="1" x14ac:dyDescent="0.3">
      <c r="A99" s="12">
        <v>43924</v>
      </c>
      <c r="B99" s="13">
        <v>75</v>
      </c>
      <c r="C99" s="14">
        <v>71</v>
      </c>
      <c r="D99" s="91">
        <f t="shared" ref="D99:E99" si="93">AVERAGE(B96:B102)</f>
        <v>70.142857142857139</v>
      </c>
      <c r="E99" s="91">
        <f t="shared" si="93"/>
        <v>51.571428571428569</v>
      </c>
      <c r="F99" s="15">
        <v>249</v>
      </c>
      <c r="G99" s="15">
        <v>273</v>
      </c>
      <c r="H99" s="90">
        <f t="shared" si="63"/>
        <v>257.57142857142856</v>
      </c>
      <c r="I99" s="90">
        <f t="shared" si="64"/>
        <v>249.71428571428572</v>
      </c>
    </row>
    <row r="100" spans="1:9" ht="15.9" customHeight="1" x14ac:dyDescent="0.3">
      <c r="A100" s="12">
        <v>43925</v>
      </c>
      <c r="B100" s="13">
        <v>56</v>
      </c>
      <c r="C100" s="14">
        <v>2</v>
      </c>
      <c r="D100" s="91">
        <f t="shared" ref="D100:E100" si="94">AVERAGE(B97:B103)</f>
        <v>74.142857142857139</v>
      </c>
      <c r="E100" s="91">
        <f t="shared" si="94"/>
        <v>61.142857142857146</v>
      </c>
      <c r="F100" s="15">
        <v>257</v>
      </c>
      <c r="G100" s="15">
        <v>9</v>
      </c>
      <c r="H100" s="90">
        <f t="shared" si="63"/>
        <v>262</v>
      </c>
      <c r="I100" s="90">
        <f t="shared" si="64"/>
        <v>251.28571428571428</v>
      </c>
    </row>
    <row r="101" spans="1:9" ht="15.9" customHeight="1" x14ac:dyDescent="0.3">
      <c r="A101" s="12">
        <v>43926</v>
      </c>
      <c r="B101" s="13">
        <v>86</v>
      </c>
      <c r="C101" s="14">
        <v>4</v>
      </c>
      <c r="D101" s="91">
        <f t="shared" ref="D101:E101" si="95">AVERAGE(B98:B104)</f>
        <v>78</v>
      </c>
      <c r="E101" s="91">
        <f t="shared" si="95"/>
        <v>71.857142857142861</v>
      </c>
      <c r="F101" s="15">
        <v>266</v>
      </c>
      <c r="G101" s="15">
        <v>11</v>
      </c>
      <c r="H101" s="90">
        <f t="shared" si="63"/>
        <v>264.71428571428572</v>
      </c>
      <c r="I101" s="90">
        <f t="shared" si="64"/>
        <v>258.28571428571428</v>
      </c>
    </row>
    <row r="102" spans="1:9" ht="15.9" customHeight="1" x14ac:dyDescent="0.3">
      <c r="A102" s="12">
        <v>43927</v>
      </c>
      <c r="B102" s="13">
        <v>91</v>
      </c>
      <c r="C102" s="14">
        <v>122</v>
      </c>
      <c r="D102" s="91">
        <f t="shared" ref="D102:E102" si="96">AVERAGE(B99:B105)</f>
        <v>84.714285714285708</v>
      </c>
      <c r="E102" s="91">
        <f t="shared" si="96"/>
        <v>77.285714285714292</v>
      </c>
      <c r="F102" s="15">
        <v>305</v>
      </c>
      <c r="G102" s="15">
        <v>422</v>
      </c>
      <c r="H102" s="90">
        <f t="shared" si="63"/>
        <v>269.85714285714283</v>
      </c>
      <c r="I102" s="90">
        <f t="shared" si="64"/>
        <v>267</v>
      </c>
    </row>
    <row r="103" spans="1:9" ht="15.9" customHeight="1" x14ac:dyDescent="0.3">
      <c r="A103" s="12">
        <v>43928</v>
      </c>
      <c r="B103" s="13">
        <v>85</v>
      </c>
      <c r="C103" s="14">
        <v>117</v>
      </c>
      <c r="D103" s="91">
        <f t="shared" ref="D103:E103" si="97">AVERAGE(B100:B106)</f>
        <v>88</v>
      </c>
      <c r="E103" s="91">
        <f t="shared" si="97"/>
        <v>79.285714285714292</v>
      </c>
      <c r="F103" s="15">
        <v>254</v>
      </c>
      <c r="G103" s="15">
        <v>432</v>
      </c>
      <c r="H103" s="90">
        <f t="shared" si="63"/>
        <v>273.71428571428572</v>
      </c>
      <c r="I103" s="90">
        <f t="shared" si="64"/>
        <v>265.14285714285717</v>
      </c>
    </row>
    <row r="104" spans="1:9" ht="15.9" customHeight="1" x14ac:dyDescent="0.3">
      <c r="A104" s="12">
        <v>43929</v>
      </c>
      <c r="B104" s="13">
        <v>92</v>
      </c>
      <c r="C104" s="14">
        <v>124</v>
      </c>
      <c r="D104" s="91">
        <f t="shared" ref="D104:E104" si="98">AVERAGE(B101:B107)</f>
        <v>93.428571428571431</v>
      </c>
      <c r="E104" s="91">
        <f t="shared" si="98"/>
        <v>86.142857142857139</v>
      </c>
      <c r="F104" s="15">
        <v>276</v>
      </c>
      <c r="G104" s="15">
        <v>390</v>
      </c>
      <c r="H104" s="90">
        <f t="shared" si="63"/>
        <v>274</v>
      </c>
      <c r="I104" s="90">
        <f t="shared" si="64"/>
        <v>280.85714285714283</v>
      </c>
    </row>
    <row r="105" spans="1:9" ht="15.9" customHeight="1" x14ac:dyDescent="0.3">
      <c r="A105" s="12">
        <v>43930</v>
      </c>
      <c r="B105" s="13">
        <v>108</v>
      </c>
      <c r="C105" s="14">
        <v>101</v>
      </c>
      <c r="D105" s="91">
        <f t="shared" ref="D105:E105" si="99">AVERAGE(B102:B108)</f>
        <v>91.857142857142861</v>
      </c>
      <c r="E105" s="91">
        <f t="shared" si="99"/>
        <v>87</v>
      </c>
      <c r="F105" s="15">
        <v>282</v>
      </c>
      <c r="G105" s="15">
        <v>332</v>
      </c>
      <c r="H105" s="90">
        <f t="shared" si="63"/>
        <v>273.14285714285717</v>
      </c>
      <c r="I105" s="90">
        <f t="shared" si="64"/>
        <v>282.57142857142856</v>
      </c>
    </row>
    <row r="106" spans="1:9" ht="15.9" customHeight="1" x14ac:dyDescent="0.3">
      <c r="A106" s="12">
        <v>43931</v>
      </c>
      <c r="B106" s="13">
        <v>98</v>
      </c>
      <c r="C106" s="14">
        <v>85</v>
      </c>
      <c r="D106" s="91">
        <f t="shared" ref="D106:E106" si="100">AVERAGE(B103:B109)</f>
        <v>90.428571428571431</v>
      </c>
      <c r="E106" s="91">
        <f t="shared" si="100"/>
        <v>80.571428571428569</v>
      </c>
      <c r="F106" s="15">
        <v>276</v>
      </c>
      <c r="G106" s="15">
        <v>260</v>
      </c>
      <c r="H106" s="90">
        <f t="shared" si="63"/>
        <v>266.28571428571428</v>
      </c>
      <c r="I106" s="90">
        <f t="shared" si="64"/>
        <v>259</v>
      </c>
    </row>
    <row r="107" spans="1:9" ht="15.9" customHeight="1" x14ac:dyDescent="0.3">
      <c r="A107" s="12">
        <v>43932</v>
      </c>
      <c r="B107" s="13">
        <v>94</v>
      </c>
      <c r="C107" s="14">
        <v>50</v>
      </c>
      <c r="D107" s="91">
        <f t="shared" ref="D107:E107" si="101">AVERAGE(B104:B110)</f>
        <v>92.571428571428569</v>
      </c>
      <c r="E107" s="91">
        <f t="shared" si="101"/>
        <v>84.285714285714292</v>
      </c>
      <c r="F107" s="15">
        <v>259</v>
      </c>
      <c r="G107" s="15">
        <v>119</v>
      </c>
      <c r="H107" s="90">
        <f t="shared" si="63"/>
        <v>267.71428571428572</v>
      </c>
      <c r="I107" s="90">
        <f t="shared" si="64"/>
        <v>261.57142857142856</v>
      </c>
    </row>
    <row r="108" spans="1:9" ht="15.9" customHeight="1" x14ac:dyDescent="0.3">
      <c r="A108" s="12">
        <v>43933</v>
      </c>
      <c r="B108" s="13">
        <v>75</v>
      </c>
      <c r="C108" s="14">
        <v>10</v>
      </c>
      <c r="D108" s="91">
        <f t="shared" ref="D108:E108" si="102">AVERAGE(B105:B111)</f>
        <v>92.857142857142861</v>
      </c>
      <c r="E108" s="91">
        <f t="shared" si="102"/>
        <v>87.857142857142861</v>
      </c>
      <c r="F108" s="15">
        <v>260</v>
      </c>
      <c r="G108" s="15">
        <v>23</v>
      </c>
      <c r="H108" s="90">
        <f t="shared" si="63"/>
        <v>267.42857142857144</v>
      </c>
      <c r="I108" s="90">
        <f t="shared" si="64"/>
        <v>264.14285714285717</v>
      </c>
    </row>
    <row r="109" spans="1:9" ht="15.9" customHeight="1" x14ac:dyDescent="0.3">
      <c r="A109" s="12">
        <v>43934</v>
      </c>
      <c r="B109" s="13">
        <v>81</v>
      </c>
      <c r="C109" s="14">
        <v>77</v>
      </c>
      <c r="D109" s="91">
        <f t="shared" ref="D109:E109" si="103">AVERAGE(B106:B112)</f>
        <v>91.857142857142861</v>
      </c>
      <c r="E109" s="91">
        <f t="shared" si="103"/>
        <v>91.714285714285708</v>
      </c>
      <c r="F109" s="15">
        <v>257</v>
      </c>
      <c r="G109" s="15">
        <v>257</v>
      </c>
      <c r="H109" s="90">
        <f t="shared" si="63"/>
        <v>266.42857142857144</v>
      </c>
      <c r="I109" s="90">
        <f t="shared" si="64"/>
        <v>267</v>
      </c>
    </row>
    <row r="110" spans="1:9" ht="15.9" customHeight="1" x14ac:dyDescent="0.3">
      <c r="A110" s="12">
        <v>43935</v>
      </c>
      <c r="B110" s="13">
        <v>100</v>
      </c>
      <c r="C110" s="14">
        <v>143</v>
      </c>
      <c r="D110" s="91">
        <f t="shared" ref="D110:E110" si="104">AVERAGE(B107:B113)</f>
        <v>89.857142857142861</v>
      </c>
      <c r="E110" s="91">
        <f t="shared" si="104"/>
        <v>95.428571428571431</v>
      </c>
      <c r="F110" s="15">
        <v>264</v>
      </c>
      <c r="G110" s="15">
        <v>450</v>
      </c>
      <c r="H110" s="90">
        <f t="shared" si="63"/>
        <v>262.14285714285717</v>
      </c>
      <c r="I110" s="90">
        <f t="shared" si="64"/>
        <v>277.85714285714283</v>
      </c>
    </row>
    <row r="111" spans="1:9" ht="15.9" customHeight="1" x14ac:dyDescent="0.3">
      <c r="A111" s="12">
        <v>43936</v>
      </c>
      <c r="B111" s="13">
        <v>94</v>
      </c>
      <c r="C111" s="14">
        <v>149</v>
      </c>
      <c r="D111" s="91">
        <f t="shared" ref="D111:E111" si="105">AVERAGE(B108:B114)</f>
        <v>90</v>
      </c>
      <c r="E111" s="91">
        <f t="shared" si="105"/>
        <v>91.857142857142861</v>
      </c>
      <c r="F111" s="15">
        <v>274</v>
      </c>
      <c r="G111" s="15">
        <v>408</v>
      </c>
      <c r="H111" s="90">
        <f t="shared" si="63"/>
        <v>262.14285714285717</v>
      </c>
      <c r="I111" s="90">
        <f t="shared" si="64"/>
        <v>271.71428571428572</v>
      </c>
    </row>
    <row r="112" spans="1:9" ht="15.9" customHeight="1" x14ac:dyDescent="0.3">
      <c r="A112" s="12">
        <v>43937</v>
      </c>
      <c r="B112" s="13">
        <v>101</v>
      </c>
      <c r="C112" s="14">
        <v>128</v>
      </c>
      <c r="D112" s="91">
        <f t="shared" ref="D112:E112" si="106">AVERAGE(B109:B115)</f>
        <v>92.142857142857139</v>
      </c>
      <c r="E112" s="91">
        <f t="shared" si="106"/>
        <v>92.857142857142861</v>
      </c>
      <c r="F112" s="15">
        <v>275</v>
      </c>
      <c r="G112" s="15">
        <v>352</v>
      </c>
      <c r="H112" s="90">
        <f t="shared" si="63"/>
        <v>261.85714285714283</v>
      </c>
      <c r="I112" s="90">
        <f t="shared" si="64"/>
        <v>273.71428571428572</v>
      </c>
    </row>
    <row r="113" spans="1:9" ht="15.9" customHeight="1" x14ac:dyDescent="0.3">
      <c r="A113" s="12">
        <v>43938</v>
      </c>
      <c r="B113" s="13">
        <v>84</v>
      </c>
      <c r="C113" s="14">
        <v>111</v>
      </c>
      <c r="D113" s="91">
        <f t="shared" ref="D113:E113" si="107">AVERAGE(B110:B116)</f>
        <v>95.571428571428569</v>
      </c>
      <c r="E113" s="91">
        <f t="shared" si="107"/>
        <v>99.571428571428569</v>
      </c>
      <c r="F113" s="15">
        <v>246</v>
      </c>
      <c r="G113" s="15">
        <v>336</v>
      </c>
      <c r="H113" s="90">
        <f t="shared" si="63"/>
        <v>264.71428571428572</v>
      </c>
      <c r="I113" s="90">
        <f t="shared" si="64"/>
        <v>288.14285714285717</v>
      </c>
    </row>
    <row r="114" spans="1:9" ht="15.9" customHeight="1" x14ac:dyDescent="0.3">
      <c r="A114" s="12">
        <v>43939</v>
      </c>
      <c r="B114" s="13">
        <v>95</v>
      </c>
      <c r="C114" s="14">
        <v>25</v>
      </c>
      <c r="D114" s="91">
        <f t="shared" ref="D114:E114" si="108">AVERAGE(B111:B117)</f>
        <v>95</v>
      </c>
      <c r="E114" s="91">
        <f t="shared" si="108"/>
        <v>102.14285714285714</v>
      </c>
      <c r="F114" s="15">
        <v>259</v>
      </c>
      <c r="G114" s="15">
        <v>76</v>
      </c>
      <c r="H114" s="90">
        <f t="shared" si="63"/>
        <v>263.57142857142856</v>
      </c>
      <c r="I114" s="90">
        <f t="shared" si="64"/>
        <v>286.14285714285717</v>
      </c>
    </row>
    <row r="115" spans="1:9" ht="15.9" customHeight="1" x14ac:dyDescent="0.3">
      <c r="A115" s="12">
        <v>43940</v>
      </c>
      <c r="B115" s="13">
        <v>90</v>
      </c>
      <c r="C115" s="14">
        <v>17</v>
      </c>
      <c r="D115" s="91">
        <f t="shared" ref="D115:E115" si="109">AVERAGE(B112:B118)</f>
        <v>94.142857142857139</v>
      </c>
      <c r="E115" s="91">
        <f t="shared" si="109"/>
        <v>98.428571428571431</v>
      </c>
      <c r="F115" s="15">
        <v>258</v>
      </c>
      <c r="G115" s="15">
        <v>37</v>
      </c>
      <c r="H115" s="90">
        <f t="shared" si="63"/>
        <v>258.57142857142856</v>
      </c>
      <c r="I115" s="90">
        <f t="shared" si="64"/>
        <v>274.71428571428572</v>
      </c>
    </row>
    <row r="116" spans="1:9" ht="15.9" customHeight="1" x14ac:dyDescent="0.3">
      <c r="A116" s="12">
        <v>43941</v>
      </c>
      <c r="B116" s="13">
        <v>105</v>
      </c>
      <c r="C116" s="14">
        <v>124</v>
      </c>
      <c r="D116" s="91">
        <f t="shared" ref="D116:E116" si="110">AVERAGE(B113:B119)</f>
        <v>90</v>
      </c>
      <c r="E116" s="91">
        <f t="shared" si="110"/>
        <v>96.857142857142861</v>
      </c>
      <c r="F116" s="15">
        <v>277</v>
      </c>
      <c r="G116" s="15">
        <v>358</v>
      </c>
      <c r="H116" s="90">
        <f t="shared" si="63"/>
        <v>252.42857142857142</v>
      </c>
      <c r="I116" s="90">
        <f t="shared" si="64"/>
        <v>270</v>
      </c>
    </row>
    <row r="117" spans="1:9" ht="15.9" customHeight="1" x14ac:dyDescent="0.3">
      <c r="A117" s="12">
        <v>43942</v>
      </c>
      <c r="B117" s="13">
        <v>96</v>
      </c>
      <c r="C117" s="14">
        <v>161</v>
      </c>
      <c r="D117" s="91">
        <f t="shared" ref="D117:E117" si="111">AVERAGE(B114:B120)</f>
        <v>88.857142857142861</v>
      </c>
      <c r="E117" s="91">
        <f t="shared" si="111"/>
        <v>93</v>
      </c>
      <c r="F117" s="15">
        <v>256</v>
      </c>
      <c r="G117" s="15">
        <v>436</v>
      </c>
      <c r="H117" s="90">
        <f t="shared" si="63"/>
        <v>251.57142857142858</v>
      </c>
      <c r="I117" s="90">
        <f t="shared" si="64"/>
        <v>259</v>
      </c>
    </row>
    <row r="118" spans="1:9" ht="15.9" customHeight="1" x14ac:dyDescent="0.3">
      <c r="A118" s="12">
        <v>43943</v>
      </c>
      <c r="B118" s="13">
        <v>88</v>
      </c>
      <c r="C118" s="14">
        <v>123</v>
      </c>
      <c r="D118" s="91">
        <f t="shared" ref="D118:E118" si="112">AVERAGE(B115:B121)</f>
        <v>86.571428571428569</v>
      </c>
      <c r="E118" s="91">
        <f t="shared" si="112"/>
        <v>95.142857142857139</v>
      </c>
      <c r="F118" s="15">
        <v>239</v>
      </c>
      <c r="G118" s="15">
        <v>328</v>
      </c>
      <c r="H118" s="90">
        <f t="shared" si="63"/>
        <v>253</v>
      </c>
      <c r="I118" s="90">
        <f t="shared" si="64"/>
        <v>262.42857142857144</v>
      </c>
    </row>
    <row r="119" spans="1:9" ht="15.9" customHeight="1" x14ac:dyDescent="0.3">
      <c r="A119" s="12">
        <v>43944</v>
      </c>
      <c r="B119" s="13">
        <v>72</v>
      </c>
      <c r="C119" s="14">
        <v>117</v>
      </c>
      <c r="D119" s="91">
        <f t="shared" ref="D119:E119" si="113">AVERAGE(B116:B122)</f>
        <v>84.857142857142861</v>
      </c>
      <c r="E119" s="91">
        <f t="shared" si="113"/>
        <v>94.714285714285708</v>
      </c>
      <c r="F119" s="15">
        <v>232</v>
      </c>
      <c r="G119" s="15">
        <v>319</v>
      </c>
      <c r="H119" s="90">
        <f t="shared" si="63"/>
        <v>250.85714285714286</v>
      </c>
      <c r="I119" s="90">
        <f t="shared" si="64"/>
        <v>262.28571428571428</v>
      </c>
    </row>
    <row r="120" spans="1:9" ht="15.9" customHeight="1" x14ac:dyDescent="0.3">
      <c r="A120" s="12">
        <v>43945</v>
      </c>
      <c r="B120" s="13">
        <v>76</v>
      </c>
      <c r="C120" s="14">
        <v>84</v>
      </c>
      <c r="D120" s="91">
        <f t="shared" ref="D120:E120" si="114">AVERAGE(B117:B123)</f>
        <v>82</v>
      </c>
      <c r="E120" s="91">
        <f t="shared" si="114"/>
        <v>92.428571428571431</v>
      </c>
      <c r="F120" s="15">
        <v>240</v>
      </c>
      <c r="G120" s="15">
        <v>259</v>
      </c>
      <c r="H120" s="90">
        <f t="shared" si="63"/>
        <v>243.71428571428572</v>
      </c>
      <c r="I120" s="90">
        <f t="shared" si="64"/>
        <v>261.85714285714283</v>
      </c>
    </row>
    <row r="121" spans="1:9" ht="15.9" customHeight="1" x14ac:dyDescent="0.3">
      <c r="A121" s="12">
        <v>43946</v>
      </c>
      <c r="B121" s="13">
        <v>79</v>
      </c>
      <c r="C121" s="14">
        <v>40</v>
      </c>
      <c r="D121" s="91">
        <f t="shared" ref="D121:E121" si="115">AVERAGE(B118:B124)</f>
        <v>76.714285714285708</v>
      </c>
      <c r="E121" s="91">
        <f t="shared" si="115"/>
        <v>88.714285714285708</v>
      </c>
      <c r="F121" s="15">
        <v>269</v>
      </c>
      <c r="G121" s="15">
        <v>100</v>
      </c>
      <c r="H121" s="90">
        <f t="shared" si="63"/>
        <v>237</v>
      </c>
      <c r="I121" s="90">
        <f t="shared" si="64"/>
        <v>258.42857142857144</v>
      </c>
    </row>
    <row r="122" spans="1:9" ht="15.9" customHeight="1" x14ac:dyDescent="0.3">
      <c r="A122" s="12">
        <v>43947</v>
      </c>
      <c r="B122" s="13">
        <v>78</v>
      </c>
      <c r="C122" s="14">
        <v>14</v>
      </c>
      <c r="D122" s="91">
        <f t="shared" ref="D122:E122" si="116">AVERAGE(B119:B125)</f>
        <v>74</v>
      </c>
      <c r="E122" s="91">
        <f t="shared" si="116"/>
        <v>87.142857142857139</v>
      </c>
      <c r="F122" s="15">
        <v>243</v>
      </c>
      <c r="G122" s="15">
        <v>36</v>
      </c>
      <c r="H122" s="90">
        <f t="shared" si="63"/>
        <v>239</v>
      </c>
      <c r="I122" s="90">
        <f t="shared" si="64"/>
        <v>255.28571428571428</v>
      </c>
    </row>
    <row r="123" spans="1:9" ht="15.9" customHeight="1" x14ac:dyDescent="0.3">
      <c r="A123" s="12">
        <v>43948</v>
      </c>
      <c r="B123" s="13">
        <v>85</v>
      </c>
      <c r="C123" s="14">
        <v>108</v>
      </c>
      <c r="D123" s="91">
        <f t="shared" ref="D123:E123" si="117">AVERAGE(B120:B126)</f>
        <v>73.428571428571431</v>
      </c>
      <c r="E123" s="91">
        <f t="shared" si="117"/>
        <v>81.142857142857139</v>
      </c>
      <c r="F123" s="15">
        <v>227</v>
      </c>
      <c r="G123" s="15">
        <v>355</v>
      </c>
      <c r="H123" s="90">
        <f t="shared" si="63"/>
        <v>238.14285714285714</v>
      </c>
      <c r="I123" s="90">
        <f t="shared" si="64"/>
        <v>245.28571428571428</v>
      </c>
    </row>
    <row r="124" spans="1:9" ht="15.9" customHeight="1" x14ac:dyDescent="0.3">
      <c r="A124" s="12">
        <v>43949</v>
      </c>
      <c r="B124" s="13">
        <v>59</v>
      </c>
      <c r="C124" s="14">
        <v>135</v>
      </c>
      <c r="D124" s="91">
        <f t="shared" ref="D124:E124" si="118">AVERAGE(B121:B127)</f>
        <v>72.142857142857139</v>
      </c>
      <c r="E124" s="91">
        <f t="shared" si="118"/>
        <v>80</v>
      </c>
      <c r="F124" s="15">
        <v>209</v>
      </c>
      <c r="G124" s="15">
        <v>412</v>
      </c>
      <c r="H124" s="90">
        <f t="shared" si="63"/>
        <v>235.28571428571428</v>
      </c>
      <c r="I124" s="90">
        <f t="shared" si="64"/>
        <v>246.71428571428572</v>
      </c>
    </row>
    <row r="125" spans="1:9" ht="15.9" customHeight="1" x14ac:dyDescent="0.3">
      <c r="A125" s="12">
        <v>43950</v>
      </c>
      <c r="B125" s="13">
        <v>69</v>
      </c>
      <c r="C125" s="14">
        <v>112</v>
      </c>
      <c r="D125" s="91">
        <f t="shared" ref="D125:E125" si="119">AVERAGE(B122:B128)</f>
        <v>69.428571428571431</v>
      </c>
      <c r="E125" s="91">
        <f t="shared" si="119"/>
        <v>76.285714285714292</v>
      </c>
      <c r="F125" s="15">
        <v>253</v>
      </c>
      <c r="G125" s="15">
        <v>306</v>
      </c>
      <c r="H125" s="90">
        <f t="shared" si="63"/>
        <v>229.57142857142858</v>
      </c>
      <c r="I125" s="90">
        <f t="shared" si="64"/>
        <v>240.57142857142858</v>
      </c>
    </row>
    <row r="126" spans="1:9" ht="15.9" customHeight="1" x14ac:dyDescent="0.3">
      <c r="A126" s="12">
        <v>43951</v>
      </c>
      <c r="B126" s="13">
        <v>68</v>
      </c>
      <c r="C126" s="14">
        <v>75</v>
      </c>
      <c r="D126" s="91">
        <f t="shared" ref="D126:E126" si="120">AVERAGE(B123:B129)</f>
        <v>66.857142857142861</v>
      </c>
      <c r="E126" s="91">
        <f t="shared" si="120"/>
        <v>75.285714285714292</v>
      </c>
      <c r="F126" s="15">
        <v>226</v>
      </c>
      <c r="G126" s="15">
        <v>249</v>
      </c>
      <c r="H126" s="90">
        <f t="shared" si="63"/>
        <v>226.14285714285714</v>
      </c>
      <c r="I126" s="90">
        <f t="shared" si="64"/>
        <v>239.71428571428572</v>
      </c>
    </row>
    <row r="127" spans="1:9" ht="15.9" customHeight="1" x14ac:dyDescent="0.3">
      <c r="A127" s="12">
        <v>43952</v>
      </c>
      <c r="B127" s="13">
        <v>67</v>
      </c>
      <c r="C127" s="14">
        <v>76</v>
      </c>
      <c r="D127" s="91">
        <f t="shared" ref="D127:E127" si="121">AVERAGE(B124:B130)</f>
        <v>63.571428571428569</v>
      </c>
      <c r="E127" s="91">
        <f t="shared" si="121"/>
        <v>69.142857142857139</v>
      </c>
      <c r="F127" s="15">
        <v>220</v>
      </c>
      <c r="G127" s="15">
        <v>269</v>
      </c>
      <c r="H127" s="90">
        <f t="shared" si="63"/>
        <v>227.85714285714286</v>
      </c>
      <c r="I127" s="90">
        <f t="shared" si="64"/>
        <v>228.85714285714286</v>
      </c>
    </row>
    <row r="128" spans="1:9" ht="15.9" customHeight="1" x14ac:dyDescent="0.3">
      <c r="A128" s="12">
        <v>43953</v>
      </c>
      <c r="B128" s="13">
        <v>60</v>
      </c>
      <c r="C128" s="14">
        <v>14</v>
      </c>
      <c r="D128" s="91">
        <f t="shared" ref="D128:E128" si="122">AVERAGE(B125:B131)</f>
        <v>64.714285714285708</v>
      </c>
      <c r="E128" s="91">
        <f t="shared" si="122"/>
        <v>67.142857142857139</v>
      </c>
      <c r="F128" s="15">
        <v>229</v>
      </c>
      <c r="G128" s="15">
        <v>57</v>
      </c>
      <c r="H128" s="90">
        <f t="shared" si="63"/>
        <v>226.14285714285714</v>
      </c>
      <c r="I128" s="90">
        <f t="shared" si="64"/>
        <v>222.28571428571428</v>
      </c>
    </row>
    <row r="129" spans="1:9" ht="15.9" customHeight="1" x14ac:dyDescent="0.3">
      <c r="A129" s="12">
        <v>43954</v>
      </c>
      <c r="B129" s="13">
        <v>60</v>
      </c>
      <c r="C129" s="14">
        <v>7</v>
      </c>
      <c r="D129" s="91">
        <f t="shared" ref="D129:E129" si="123">AVERAGE(B126:B132)</f>
        <v>63.285714285714285</v>
      </c>
      <c r="E129" s="91">
        <f t="shared" si="123"/>
        <v>63.285714285714285</v>
      </c>
      <c r="F129" s="15">
        <v>219</v>
      </c>
      <c r="G129" s="15">
        <v>30</v>
      </c>
      <c r="H129" s="90">
        <f t="shared" si="63"/>
        <v>221.14285714285714</v>
      </c>
      <c r="I129" s="90">
        <f t="shared" si="64"/>
        <v>218</v>
      </c>
    </row>
    <row r="130" spans="1:9" ht="15.9" customHeight="1" x14ac:dyDescent="0.3">
      <c r="A130" s="12">
        <v>43955</v>
      </c>
      <c r="B130" s="13">
        <v>62</v>
      </c>
      <c r="C130" s="14">
        <v>65</v>
      </c>
      <c r="D130" s="91">
        <f t="shared" ref="D130:E130" si="124">AVERAGE(B127:B133)</f>
        <v>62.285714285714285</v>
      </c>
      <c r="E130" s="91">
        <f t="shared" si="124"/>
        <v>62.857142857142854</v>
      </c>
      <c r="F130" s="15">
        <v>239</v>
      </c>
      <c r="G130" s="15">
        <v>279</v>
      </c>
      <c r="H130" s="90">
        <f t="shared" si="63"/>
        <v>218.71428571428572</v>
      </c>
      <c r="I130" s="90">
        <f t="shared" si="64"/>
        <v>218.57142857142858</v>
      </c>
    </row>
    <row r="131" spans="1:9" ht="15.9" customHeight="1" x14ac:dyDescent="0.3">
      <c r="A131" s="12">
        <v>43956</v>
      </c>
      <c r="B131" s="13">
        <v>67</v>
      </c>
      <c r="C131" s="14">
        <v>121</v>
      </c>
      <c r="D131" s="91">
        <f t="shared" ref="D131:E131" si="125">AVERAGE(B128:B134)</f>
        <v>61</v>
      </c>
      <c r="E131" s="91">
        <f t="shared" si="125"/>
        <v>59</v>
      </c>
      <c r="F131" s="15">
        <v>197</v>
      </c>
      <c r="G131" s="15">
        <v>366</v>
      </c>
      <c r="H131" s="90">
        <f t="shared" si="63"/>
        <v>218.14285714285714</v>
      </c>
      <c r="I131" s="90">
        <f t="shared" si="64"/>
        <v>203.85714285714286</v>
      </c>
    </row>
    <row r="132" spans="1:9" ht="15.9" customHeight="1" x14ac:dyDescent="0.3">
      <c r="A132" s="12">
        <v>43957</v>
      </c>
      <c r="B132" s="13">
        <v>59</v>
      </c>
      <c r="C132" s="14">
        <v>85</v>
      </c>
      <c r="D132" s="91">
        <f t="shared" ref="D132:E132" si="126">AVERAGE(B129:B135)</f>
        <v>59.571428571428569</v>
      </c>
      <c r="E132" s="91">
        <f t="shared" si="126"/>
        <v>59.428571428571431</v>
      </c>
      <c r="F132" s="15">
        <v>218</v>
      </c>
      <c r="G132" s="15">
        <v>276</v>
      </c>
      <c r="H132" s="90">
        <f t="shared" si="63"/>
        <v>215.14285714285714</v>
      </c>
      <c r="I132" s="90">
        <f t="shared" si="64"/>
        <v>204.14285714285714</v>
      </c>
    </row>
    <row r="133" spans="1:9" ht="15.9" customHeight="1" x14ac:dyDescent="0.3">
      <c r="A133" s="12">
        <v>43958</v>
      </c>
      <c r="B133" s="13">
        <v>61</v>
      </c>
      <c r="C133" s="14">
        <v>72</v>
      </c>
      <c r="D133" s="91">
        <f t="shared" ref="D133:E133" si="127">AVERAGE(B130:B136)</f>
        <v>56.428571428571431</v>
      </c>
      <c r="E133" s="91">
        <f t="shared" si="127"/>
        <v>59.142857142857146</v>
      </c>
      <c r="F133" s="15">
        <v>209</v>
      </c>
      <c r="G133" s="15">
        <v>253</v>
      </c>
      <c r="H133" s="90">
        <f t="shared" si="63"/>
        <v>210.28571428571428</v>
      </c>
      <c r="I133" s="90">
        <f t="shared" si="64"/>
        <v>205</v>
      </c>
    </row>
    <row r="134" spans="1:9" ht="15.9" customHeight="1" x14ac:dyDescent="0.3">
      <c r="A134" s="12">
        <v>43959</v>
      </c>
      <c r="B134" s="13">
        <v>58</v>
      </c>
      <c r="C134" s="14">
        <v>49</v>
      </c>
      <c r="D134" s="91">
        <f t="shared" ref="D134:E134" si="128">AVERAGE(B131:B137)</f>
        <v>54</v>
      </c>
      <c r="E134" s="91">
        <f t="shared" si="128"/>
        <v>60.285714285714285</v>
      </c>
      <c r="F134" s="15">
        <v>216</v>
      </c>
      <c r="G134" s="15">
        <v>166</v>
      </c>
      <c r="H134" s="90">
        <f t="shared" ref="H134:H197" si="129">AVERAGE(F131:F137)</f>
        <v>201.14285714285714</v>
      </c>
      <c r="I134" s="90">
        <f t="shared" ref="I134:I197" si="130">AVERAGE(G131:G137)</f>
        <v>212.85714285714286</v>
      </c>
    </row>
    <row r="135" spans="1:9" ht="15.9" customHeight="1" x14ac:dyDescent="0.3">
      <c r="A135" s="12">
        <v>43960</v>
      </c>
      <c r="B135" s="13">
        <v>50</v>
      </c>
      <c r="C135" s="14">
        <v>17</v>
      </c>
      <c r="D135" s="91">
        <f t="shared" ref="D135:E135" si="131">AVERAGE(B132:B138)</f>
        <v>49.428571428571431</v>
      </c>
      <c r="E135" s="91">
        <f t="shared" si="131"/>
        <v>55.857142857142854</v>
      </c>
      <c r="F135" s="15">
        <v>208</v>
      </c>
      <c r="G135" s="15">
        <v>59</v>
      </c>
      <c r="H135" s="90">
        <f t="shared" si="129"/>
        <v>197.42857142857142</v>
      </c>
      <c r="I135" s="90">
        <f t="shared" si="130"/>
        <v>209.28571428571428</v>
      </c>
    </row>
    <row r="136" spans="1:9" ht="15.9" customHeight="1" x14ac:dyDescent="0.3">
      <c r="A136" s="12">
        <v>43961</v>
      </c>
      <c r="B136" s="13">
        <v>38</v>
      </c>
      <c r="C136" s="14">
        <v>5</v>
      </c>
      <c r="D136" s="91">
        <f t="shared" ref="D136:E136" si="132">AVERAGE(B133:B139)</f>
        <v>48.571428571428569</v>
      </c>
      <c r="E136" s="91">
        <f t="shared" si="132"/>
        <v>50</v>
      </c>
      <c r="F136" s="15">
        <v>185</v>
      </c>
      <c r="G136" s="15">
        <v>36</v>
      </c>
      <c r="H136" s="90">
        <f t="shared" si="129"/>
        <v>196.14285714285714</v>
      </c>
      <c r="I136" s="90">
        <f t="shared" si="130"/>
        <v>204</v>
      </c>
    </row>
    <row r="137" spans="1:9" ht="15.9" customHeight="1" x14ac:dyDescent="0.3">
      <c r="A137" s="12">
        <v>43962</v>
      </c>
      <c r="B137" s="13">
        <v>45</v>
      </c>
      <c r="C137" s="14">
        <v>73</v>
      </c>
      <c r="D137" s="91">
        <f t="shared" ref="D137:E137" si="133">AVERAGE(B134:B140)</f>
        <v>47</v>
      </c>
      <c r="E137" s="91">
        <f t="shared" si="133"/>
        <v>47.714285714285715</v>
      </c>
      <c r="F137" s="15">
        <v>175</v>
      </c>
      <c r="G137" s="15">
        <v>334</v>
      </c>
      <c r="H137" s="90">
        <f t="shared" si="129"/>
        <v>193.28571428571428</v>
      </c>
      <c r="I137" s="90">
        <f t="shared" si="130"/>
        <v>199.71428571428572</v>
      </c>
    </row>
    <row r="138" spans="1:9" ht="15.9" customHeight="1" x14ac:dyDescent="0.3">
      <c r="A138" s="12">
        <v>43963</v>
      </c>
      <c r="B138" s="13">
        <v>35</v>
      </c>
      <c r="C138" s="14">
        <v>90</v>
      </c>
      <c r="D138" s="91">
        <f t="shared" ref="D138:E138" si="134">AVERAGE(B135:B141)</f>
        <v>43.571428571428569</v>
      </c>
      <c r="E138" s="91">
        <f t="shared" si="134"/>
        <v>49.285714285714285</v>
      </c>
      <c r="F138" s="15">
        <v>171</v>
      </c>
      <c r="G138" s="15">
        <v>341</v>
      </c>
      <c r="H138" s="90">
        <f t="shared" si="129"/>
        <v>186.71428571428572</v>
      </c>
      <c r="I138" s="90">
        <f t="shared" si="130"/>
        <v>208.28571428571428</v>
      </c>
    </row>
    <row r="139" spans="1:9" ht="15.9" customHeight="1" x14ac:dyDescent="0.3">
      <c r="A139" s="12">
        <v>43964</v>
      </c>
      <c r="B139" s="13">
        <v>53</v>
      </c>
      <c r="C139" s="14">
        <v>44</v>
      </c>
      <c r="D139" s="91">
        <f t="shared" ref="D139:E139" si="135">AVERAGE(B136:B142)</f>
        <v>41.714285714285715</v>
      </c>
      <c r="E139" s="91">
        <f t="shared" si="135"/>
        <v>48.285714285714285</v>
      </c>
      <c r="F139" s="15">
        <v>209</v>
      </c>
      <c r="G139" s="15">
        <v>239</v>
      </c>
      <c r="H139" s="90">
        <f t="shared" si="129"/>
        <v>180</v>
      </c>
      <c r="I139" s="90">
        <f t="shared" si="130"/>
        <v>205.71428571428572</v>
      </c>
    </row>
    <row r="140" spans="1:9" ht="15.9" customHeight="1" x14ac:dyDescent="0.3">
      <c r="A140" s="12">
        <v>43965</v>
      </c>
      <c r="B140" s="13">
        <v>50</v>
      </c>
      <c r="C140" s="14">
        <v>56</v>
      </c>
      <c r="D140" s="91">
        <f t="shared" ref="D140:E140" si="136">AVERAGE(B137:B143)</f>
        <v>41.142857142857146</v>
      </c>
      <c r="E140" s="91">
        <f t="shared" si="136"/>
        <v>48</v>
      </c>
      <c r="F140" s="15">
        <v>189</v>
      </c>
      <c r="G140" s="15">
        <v>223</v>
      </c>
      <c r="H140" s="90">
        <f t="shared" si="129"/>
        <v>177.71428571428572</v>
      </c>
      <c r="I140" s="90">
        <f t="shared" si="130"/>
        <v>203</v>
      </c>
    </row>
    <row r="141" spans="1:9" ht="15.9" customHeight="1" x14ac:dyDescent="0.3">
      <c r="A141" s="12">
        <v>43966</v>
      </c>
      <c r="B141" s="13">
        <v>34</v>
      </c>
      <c r="C141" s="14">
        <v>60</v>
      </c>
      <c r="D141" s="91">
        <f t="shared" ref="D141:E141" si="137">AVERAGE(B138:B144)</f>
        <v>39.571428571428569</v>
      </c>
      <c r="E141" s="91">
        <f t="shared" si="137"/>
        <v>44.142857142857146</v>
      </c>
      <c r="F141" s="15">
        <v>170</v>
      </c>
      <c r="G141" s="15">
        <v>226</v>
      </c>
      <c r="H141" s="90">
        <f t="shared" si="129"/>
        <v>178.85714285714286</v>
      </c>
      <c r="I141" s="90">
        <f t="shared" si="130"/>
        <v>194</v>
      </c>
    </row>
    <row r="142" spans="1:9" ht="15.9" customHeight="1" x14ac:dyDescent="0.3">
      <c r="A142" s="12">
        <v>43967</v>
      </c>
      <c r="B142" s="13">
        <v>37</v>
      </c>
      <c r="C142" s="14">
        <v>10</v>
      </c>
      <c r="D142" s="91">
        <f t="shared" ref="D142:E142" si="138">AVERAGE(B139:B145)</f>
        <v>39</v>
      </c>
      <c r="E142" s="91">
        <f t="shared" si="138"/>
        <v>40.714285714285715</v>
      </c>
      <c r="F142" s="15">
        <v>161</v>
      </c>
      <c r="G142" s="15">
        <v>41</v>
      </c>
      <c r="H142" s="90">
        <f t="shared" si="129"/>
        <v>182.14285714285714</v>
      </c>
      <c r="I142" s="90">
        <f t="shared" si="130"/>
        <v>186.71428571428572</v>
      </c>
    </row>
    <row r="143" spans="1:9" ht="15.9" customHeight="1" x14ac:dyDescent="0.3">
      <c r="A143" s="12">
        <v>43968</v>
      </c>
      <c r="B143" s="13">
        <v>34</v>
      </c>
      <c r="C143" s="14">
        <v>3</v>
      </c>
      <c r="D143" s="91">
        <f t="shared" ref="D143:E143" si="139">AVERAGE(B140:B146)</f>
        <v>35.571428571428569</v>
      </c>
      <c r="E143" s="91">
        <f t="shared" si="139"/>
        <v>41.285714285714285</v>
      </c>
      <c r="F143" s="15">
        <v>169</v>
      </c>
      <c r="G143" s="15">
        <v>17</v>
      </c>
      <c r="H143" s="90">
        <f t="shared" si="129"/>
        <v>175.71428571428572</v>
      </c>
      <c r="I143" s="90">
        <f t="shared" si="130"/>
        <v>184.85714285714286</v>
      </c>
    </row>
    <row r="144" spans="1:9" ht="15.9" customHeight="1" x14ac:dyDescent="0.3">
      <c r="A144" s="12">
        <v>43969</v>
      </c>
      <c r="B144" s="13">
        <v>34</v>
      </c>
      <c r="C144" s="14">
        <v>46</v>
      </c>
      <c r="D144" s="91">
        <f t="shared" ref="D144:E144" si="140">AVERAGE(B141:B147)</f>
        <v>33.285714285714285</v>
      </c>
      <c r="E144" s="91">
        <f t="shared" si="140"/>
        <v>37.285714285714285</v>
      </c>
      <c r="F144" s="15">
        <v>183</v>
      </c>
      <c r="G144" s="15">
        <v>271</v>
      </c>
      <c r="H144" s="90">
        <f t="shared" si="129"/>
        <v>176</v>
      </c>
      <c r="I144" s="90">
        <f t="shared" si="130"/>
        <v>177.85714285714286</v>
      </c>
    </row>
    <row r="145" spans="1:9" ht="15.9" customHeight="1" x14ac:dyDescent="0.3">
      <c r="A145" s="12">
        <v>43970</v>
      </c>
      <c r="B145" s="13">
        <v>31</v>
      </c>
      <c r="C145" s="14">
        <v>66</v>
      </c>
      <c r="D145" s="91">
        <f t="shared" ref="D145:E145" si="141">AVERAGE(B142:B148)</f>
        <v>31.142857142857142</v>
      </c>
      <c r="E145" s="91">
        <f t="shared" si="141"/>
        <v>32.714285714285715</v>
      </c>
      <c r="F145" s="15">
        <v>194</v>
      </c>
      <c r="G145" s="15">
        <v>290</v>
      </c>
      <c r="H145" s="90">
        <f t="shared" si="129"/>
        <v>175.14285714285714</v>
      </c>
      <c r="I145" s="90">
        <f t="shared" si="130"/>
        <v>175.14285714285714</v>
      </c>
    </row>
    <row r="146" spans="1:9" ht="15.9" customHeight="1" x14ac:dyDescent="0.3">
      <c r="A146" s="12">
        <v>43971</v>
      </c>
      <c r="B146" s="13">
        <v>29</v>
      </c>
      <c r="C146" s="14">
        <v>48</v>
      </c>
      <c r="D146" s="91">
        <f t="shared" ref="D146:E146" si="142">AVERAGE(B143:B149)</f>
        <v>28</v>
      </c>
      <c r="E146" s="91">
        <f t="shared" si="142"/>
        <v>32.857142857142854</v>
      </c>
      <c r="F146" s="15">
        <v>164</v>
      </c>
      <c r="G146" s="15">
        <v>226</v>
      </c>
      <c r="H146" s="90">
        <f t="shared" si="129"/>
        <v>174.85714285714286</v>
      </c>
      <c r="I146" s="90">
        <f t="shared" si="130"/>
        <v>175.42857142857142</v>
      </c>
    </row>
    <row r="147" spans="1:9" ht="15.9" customHeight="1" x14ac:dyDescent="0.3">
      <c r="A147" s="12">
        <v>43972</v>
      </c>
      <c r="B147" s="13">
        <v>34</v>
      </c>
      <c r="C147" s="14">
        <v>28</v>
      </c>
      <c r="D147" s="91">
        <f t="shared" ref="D147:E147" si="143">AVERAGE(B144:B150)</f>
        <v>25.142857142857142</v>
      </c>
      <c r="E147" s="91">
        <f t="shared" si="143"/>
        <v>32.857142857142854</v>
      </c>
      <c r="F147" s="15">
        <v>191</v>
      </c>
      <c r="G147" s="15">
        <v>174</v>
      </c>
      <c r="H147" s="90">
        <f t="shared" si="129"/>
        <v>173.57142857142858</v>
      </c>
      <c r="I147" s="90">
        <f t="shared" si="130"/>
        <v>175.14285714285714</v>
      </c>
    </row>
    <row r="148" spans="1:9" ht="15.9" customHeight="1" x14ac:dyDescent="0.3">
      <c r="A148" s="12">
        <v>43973</v>
      </c>
      <c r="B148" s="13">
        <v>19</v>
      </c>
      <c r="C148" s="14">
        <v>28</v>
      </c>
      <c r="D148" s="91">
        <f t="shared" ref="D148:E148" si="144">AVERAGE(B145:B151)</f>
        <v>23.428571428571427</v>
      </c>
      <c r="E148" s="91">
        <f t="shared" si="144"/>
        <v>29.428571428571427</v>
      </c>
      <c r="F148" s="15">
        <v>164</v>
      </c>
      <c r="G148" s="15">
        <v>207</v>
      </c>
      <c r="H148" s="90">
        <f t="shared" si="129"/>
        <v>172.42857142857142</v>
      </c>
      <c r="I148" s="90">
        <f t="shared" si="130"/>
        <v>164.85714285714286</v>
      </c>
    </row>
    <row r="149" spans="1:9" ht="15.9" customHeight="1" x14ac:dyDescent="0.3">
      <c r="A149" s="12">
        <v>43974</v>
      </c>
      <c r="B149" s="13">
        <v>15</v>
      </c>
      <c r="C149" s="14">
        <v>11</v>
      </c>
      <c r="D149" s="91">
        <f t="shared" ref="D149:E149" si="145">AVERAGE(B146:B152)</f>
        <v>22</v>
      </c>
      <c r="E149" s="91">
        <f t="shared" si="145"/>
        <v>22.857142857142858</v>
      </c>
      <c r="F149" s="15">
        <v>159</v>
      </c>
      <c r="G149" s="15">
        <v>43</v>
      </c>
      <c r="H149" s="90">
        <f t="shared" si="129"/>
        <v>169.28571428571428</v>
      </c>
      <c r="I149" s="90">
        <f t="shared" si="130"/>
        <v>161.42857142857142</v>
      </c>
    </row>
    <row r="150" spans="1:9" ht="15.9" customHeight="1" x14ac:dyDescent="0.3">
      <c r="A150" s="12">
        <v>43975</v>
      </c>
      <c r="B150" s="13">
        <v>14</v>
      </c>
      <c r="C150" s="14">
        <v>3</v>
      </c>
      <c r="D150" s="91">
        <f t="shared" ref="D150:E150" si="146">AVERAGE(B147:B153)</f>
        <v>21.142857142857142</v>
      </c>
      <c r="E150" s="91">
        <f t="shared" si="146"/>
        <v>19</v>
      </c>
      <c r="F150" s="15">
        <v>160</v>
      </c>
      <c r="G150" s="15">
        <v>15</v>
      </c>
      <c r="H150" s="90">
        <f t="shared" si="129"/>
        <v>171.71428571428572</v>
      </c>
      <c r="I150" s="90">
        <f t="shared" si="130"/>
        <v>159.57142857142858</v>
      </c>
    </row>
    <row r="151" spans="1:9" ht="15.9" customHeight="1" x14ac:dyDescent="0.3">
      <c r="A151" s="12">
        <v>43976</v>
      </c>
      <c r="B151" s="13">
        <v>22</v>
      </c>
      <c r="C151" s="14">
        <v>22</v>
      </c>
      <c r="D151" s="91">
        <f t="shared" ref="D151:E151" si="147">AVERAGE(B148:B154)</f>
        <v>19.428571428571427</v>
      </c>
      <c r="E151" s="91">
        <f t="shared" si="147"/>
        <v>18.571428571428573</v>
      </c>
      <c r="F151" s="15">
        <v>175</v>
      </c>
      <c r="G151" s="15">
        <v>199</v>
      </c>
      <c r="H151" s="90">
        <f t="shared" si="129"/>
        <v>169</v>
      </c>
      <c r="I151" s="90">
        <f t="shared" si="130"/>
        <v>163.42857142857142</v>
      </c>
    </row>
    <row r="152" spans="1:9" ht="15.9" customHeight="1" x14ac:dyDescent="0.3">
      <c r="A152" s="12">
        <v>43977</v>
      </c>
      <c r="B152" s="13">
        <v>21</v>
      </c>
      <c r="C152" s="14">
        <v>20</v>
      </c>
      <c r="D152" s="91">
        <f t="shared" ref="D152:E152" si="148">AVERAGE(B149:B155)</f>
        <v>19.428571428571427</v>
      </c>
      <c r="E152" s="91">
        <f t="shared" si="148"/>
        <v>19</v>
      </c>
      <c r="F152" s="15">
        <v>172</v>
      </c>
      <c r="G152" s="15">
        <v>266</v>
      </c>
      <c r="H152" s="90">
        <f t="shared" si="129"/>
        <v>169.85714285714286</v>
      </c>
      <c r="I152" s="90">
        <f t="shared" si="130"/>
        <v>162.57142857142858</v>
      </c>
    </row>
    <row r="153" spans="1:9" ht="15.9" customHeight="1" x14ac:dyDescent="0.3">
      <c r="A153" s="12">
        <v>43978</v>
      </c>
      <c r="B153" s="13">
        <v>23</v>
      </c>
      <c r="C153" s="14">
        <v>21</v>
      </c>
      <c r="D153" s="91">
        <f t="shared" ref="D153:E153" si="149">AVERAGE(B150:B156)</f>
        <v>19</v>
      </c>
      <c r="E153" s="91">
        <f t="shared" si="149"/>
        <v>18.857142857142858</v>
      </c>
      <c r="F153" s="15">
        <v>181</v>
      </c>
      <c r="G153" s="15">
        <v>213</v>
      </c>
      <c r="H153" s="90">
        <f t="shared" si="129"/>
        <v>169.71428571428572</v>
      </c>
      <c r="I153" s="90">
        <f t="shared" si="130"/>
        <v>161.57142857142858</v>
      </c>
    </row>
    <row r="154" spans="1:9" ht="15.9" customHeight="1" x14ac:dyDescent="0.3">
      <c r="A154" s="12">
        <v>43979</v>
      </c>
      <c r="B154" s="13">
        <v>22</v>
      </c>
      <c r="C154" s="14">
        <v>25</v>
      </c>
      <c r="D154" s="91">
        <f t="shared" ref="D154:E154" si="150">AVERAGE(B151:B157)</f>
        <v>18.571428571428573</v>
      </c>
      <c r="E154" s="91">
        <f t="shared" si="150"/>
        <v>18.714285714285715</v>
      </c>
      <c r="F154" s="15">
        <v>172</v>
      </c>
      <c r="G154" s="15">
        <v>201</v>
      </c>
      <c r="H154" s="90">
        <f t="shared" si="129"/>
        <v>168.85714285714286</v>
      </c>
      <c r="I154" s="90">
        <f t="shared" si="130"/>
        <v>161.14285714285714</v>
      </c>
    </row>
    <row r="155" spans="1:9" ht="15.9" customHeight="1" x14ac:dyDescent="0.3">
      <c r="A155" s="12">
        <v>43980</v>
      </c>
      <c r="B155" s="13">
        <v>19</v>
      </c>
      <c r="C155" s="14">
        <v>31</v>
      </c>
      <c r="D155" s="91">
        <f t="shared" ref="D155:E155" si="151">AVERAGE(B152:B158)</f>
        <v>16.285714285714285</v>
      </c>
      <c r="E155" s="91">
        <f t="shared" si="151"/>
        <v>18.571428571428573</v>
      </c>
      <c r="F155" s="15">
        <v>170</v>
      </c>
      <c r="G155" s="15">
        <v>201</v>
      </c>
      <c r="H155" s="90">
        <f t="shared" si="129"/>
        <v>164.14285714285714</v>
      </c>
      <c r="I155" s="90">
        <f t="shared" si="130"/>
        <v>170.57142857142858</v>
      </c>
    </row>
    <row r="156" spans="1:9" ht="15.9" customHeight="1" x14ac:dyDescent="0.3">
      <c r="A156" s="12">
        <v>43981</v>
      </c>
      <c r="B156" s="13">
        <v>12</v>
      </c>
      <c r="C156" s="14">
        <v>10</v>
      </c>
      <c r="D156" s="91">
        <f t="shared" ref="D156:E156" si="152">AVERAGE(B153:B159)</f>
        <v>15.285714285714286</v>
      </c>
      <c r="E156" s="91">
        <f t="shared" si="152"/>
        <v>18</v>
      </c>
      <c r="F156" s="15">
        <v>158</v>
      </c>
      <c r="G156" s="15">
        <v>36</v>
      </c>
      <c r="H156" s="90">
        <f t="shared" si="129"/>
        <v>161.85714285714286</v>
      </c>
      <c r="I156" s="90">
        <f t="shared" si="130"/>
        <v>167.85714285714286</v>
      </c>
    </row>
    <row r="157" spans="1:9" ht="15.9" customHeight="1" x14ac:dyDescent="0.3">
      <c r="A157" s="12">
        <v>43982</v>
      </c>
      <c r="B157" s="13">
        <v>11</v>
      </c>
      <c r="C157" s="14">
        <v>2</v>
      </c>
      <c r="D157" s="91">
        <f t="shared" ref="D157:E157" si="153">AVERAGE(B154:B160)</f>
        <v>13.714285714285714</v>
      </c>
      <c r="E157" s="91">
        <f t="shared" si="153"/>
        <v>17.857142857142858</v>
      </c>
      <c r="F157" s="15">
        <v>154</v>
      </c>
      <c r="G157" s="15">
        <v>12</v>
      </c>
      <c r="H157" s="90">
        <f t="shared" si="129"/>
        <v>156.57142857142858</v>
      </c>
      <c r="I157" s="90">
        <f t="shared" si="130"/>
        <v>168.14285714285714</v>
      </c>
    </row>
    <row r="158" spans="1:9" ht="15.9" customHeight="1" x14ac:dyDescent="0.3">
      <c r="A158" s="12">
        <v>43983</v>
      </c>
      <c r="B158" s="13">
        <v>6</v>
      </c>
      <c r="C158" s="14">
        <v>21</v>
      </c>
      <c r="D158" s="91">
        <f t="shared" ref="D158:E158" si="154">AVERAGE(B155:B161)</f>
        <v>11.285714285714286</v>
      </c>
      <c r="E158" s="91">
        <f t="shared" si="154"/>
        <v>17</v>
      </c>
      <c r="F158" s="15">
        <v>142</v>
      </c>
      <c r="G158" s="15">
        <v>265</v>
      </c>
      <c r="H158" s="90">
        <f t="shared" si="129"/>
        <v>153.14285714285714</v>
      </c>
      <c r="I158" s="90">
        <f t="shared" si="130"/>
        <v>162</v>
      </c>
    </row>
    <row r="159" spans="1:9" ht="15.9" customHeight="1" x14ac:dyDescent="0.3">
      <c r="A159" s="12">
        <v>43984</v>
      </c>
      <c r="B159" s="13">
        <v>14</v>
      </c>
      <c r="C159" s="14">
        <v>16</v>
      </c>
      <c r="D159" s="91">
        <f t="shared" ref="D159:E159" si="155">AVERAGE(B156:B162)</f>
        <v>10.714285714285714</v>
      </c>
      <c r="E159" s="91">
        <f t="shared" si="155"/>
        <v>14.142857142857142</v>
      </c>
      <c r="F159" s="15">
        <v>156</v>
      </c>
      <c r="G159" s="15">
        <v>247</v>
      </c>
      <c r="H159" s="90">
        <f t="shared" si="129"/>
        <v>150.14285714285714</v>
      </c>
      <c r="I159" s="90">
        <f t="shared" si="130"/>
        <v>157.85714285714286</v>
      </c>
    </row>
    <row r="160" spans="1:9" ht="15.9" customHeight="1" x14ac:dyDescent="0.3">
      <c r="A160" s="12">
        <v>43985</v>
      </c>
      <c r="B160" s="13">
        <v>12</v>
      </c>
      <c r="C160" s="14">
        <v>20</v>
      </c>
      <c r="D160" s="91">
        <f t="shared" ref="D160:E160" si="156">AVERAGE(B157:B163)</f>
        <v>10.142857142857142</v>
      </c>
      <c r="E160" s="91">
        <f t="shared" si="156"/>
        <v>13.142857142857142</v>
      </c>
      <c r="F160" s="15">
        <v>144</v>
      </c>
      <c r="G160" s="15">
        <v>215</v>
      </c>
      <c r="H160" s="90">
        <f t="shared" si="129"/>
        <v>151</v>
      </c>
      <c r="I160" s="90">
        <f t="shared" si="130"/>
        <v>157</v>
      </c>
    </row>
    <row r="161" spans="1:9" ht="15.9" customHeight="1" x14ac:dyDescent="0.3">
      <c r="A161" s="12">
        <v>43986</v>
      </c>
      <c r="B161" s="13">
        <v>5</v>
      </c>
      <c r="C161" s="14">
        <v>19</v>
      </c>
      <c r="D161" s="91">
        <f t="shared" ref="D161:E161" si="157">AVERAGE(B158:B164)</f>
        <v>10</v>
      </c>
      <c r="E161" s="91">
        <f t="shared" si="157"/>
        <v>13</v>
      </c>
      <c r="F161" s="15">
        <v>148</v>
      </c>
      <c r="G161" s="15">
        <v>158</v>
      </c>
      <c r="H161" s="90">
        <f t="shared" si="129"/>
        <v>150.85714285714286</v>
      </c>
      <c r="I161" s="90">
        <f t="shared" si="130"/>
        <v>156.14285714285714</v>
      </c>
    </row>
    <row r="162" spans="1:9" ht="15.9" customHeight="1" x14ac:dyDescent="0.3">
      <c r="A162" s="12">
        <v>43987</v>
      </c>
      <c r="B162" s="13">
        <v>15</v>
      </c>
      <c r="C162" s="14">
        <v>11</v>
      </c>
      <c r="D162" s="91">
        <f t="shared" ref="D162:E162" si="158">AVERAGE(B159:B165)</f>
        <v>10.428571428571429</v>
      </c>
      <c r="E162" s="91">
        <f t="shared" si="158"/>
        <v>12.142857142857142</v>
      </c>
      <c r="F162" s="15">
        <v>149</v>
      </c>
      <c r="G162" s="15">
        <v>172</v>
      </c>
      <c r="H162" s="90">
        <f t="shared" si="129"/>
        <v>149.85714285714286</v>
      </c>
      <c r="I162" s="90">
        <f t="shared" si="130"/>
        <v>155.85714285714286</v>
      </c>
    </row>
    <row r="163" spans="1:9" ht="15.9" customHeight="1" x14ac:dyDescent="0.3">
      <c r="A163" s="12">
        <v>43988</v>
      </c>
      <c r="B163" s="13">
        <v>8</v>
      </c>
      <c r="C163" s="14">
        <v>3</v>
      </c>
      <c r="D163" s="91">
        <f t="shared" ref="D163:E163" si="159">AVERAGE(B160:B166)</f>
        <v>9.1428571428571423</v>
      </c>
      <c r="E163" s="91">
        <f t="shared" si="159"/>
        <v>12.428571428571429</v>
      </c>
      <c r="F163" s="15">
        <v>164</v>
      </c>
      <c r="G163" s="15">
        <v>30</v>
      </c>
      <c r="H163" s="90">
        <f t="shared" si="129"/>
        <v>149.71428571428572</v>
      </c>
      <c r="I163" s="90">
        <f t="shared" si="130"/>
        <v>156.71428571428572</v>
      </c>
    </row>
    <row r="164" spans="1:9" ht="15.9" customHeight="1" x14ac:dyDescent="0.3">
      <c r="A164" s="12">
        <v>43989</v>
      </c>
      <c r="B164" s="13">
        <v>10</v>
      </c>
      <c r="C164" s="14">
        <v>1</v>
      </c>
      <c r="D164" s="91">
        <f t="shared" ref="D164:E164" si="160">AVERAGE(B161:B167)</f>
        <v>9.1428571428571423</v>
      </c>
      <c r="E164" s="91">
        <f t="shared" si="160"/>
        <v>11.428571428571429</v>
      </c>
      <c r="F164" s="15">
        <v>153</v>
      </c>
      <c r="G164" s="15">
        <v>6</v>
      </c>
      <c r="H164" s="90">
        <f t="shared" si="129"/>
        <v>149.57142857142858</v>
      </c>
      <c r="I164" s="90">
        <f t="shared" si="130"/>
        <v>149.42857142857142</v>
      </c>
    </row>
    <row r="165" spans="1:9" ht="15.9" customHeight="1" x14ac:dyDescent="0.3">
      <c r="A165" s="12">
        <v>43990</v>
      </c>
      <c r="B165" s="13">
        <v>9</v>
      </c>
      <c r="C165" s="14">
        <v>15</v>
      </c>
      <c r="D165" s="91">
        <f t="shared" ref="D165:E165" si="161">AVERAGE(B162:B168)</f>
        <v>9</v>
      </c>
      <c r="E165" s="91">
        <f t="shared" si="161"/>
        <v>9.5714285714285712</v>
      </c>
      <c r="F165" s="15">
        <v>135</v>
      </c>
      <c r="G165" s="15">
        <v>263</v>
      </c>
      <c r="H165" s="90">
        <f t="shared" si="129"/>
        <v>146.42857142857142</v>
      </c>
      <c r="I165" s="90">
        <f t="shared" si="130"/>
        <v>148.57142857142858</v>
      </c>
    </row>
    <row r="166" spans="1:9" ht="15.9" customHeight="1" x14ac:dyDescent="0.3">
      <c r="A166" s="12">
        <v>43991</v>
      </c>
      <c r="B166" s="13">
        <v>5</v>
      </c>
      <c r="C166" s="14">
        <v>18</v>
      </c>
      <c r="D166" s="91">
        <f t="shared" ref="D166:E166" si="162">AVERAGE(B163:B169)</f>
        <v>7.4285714285714288</v>
      </c>
      <c r="E166" s="91">
        <f t="shared" si="162"/>
        <v>9.7142857142857135</v>
      </c>
      <c r="F166" s="15">
        <v>155</v>
      </c>
      <c r="G166" s="15">
        <v>253</v>
      </c>
      <c r="H166" s="90">
        <f t="shared" si="129"/>
        <v>146.14285714285714</v>
      </c>
      <c r="I166" s="90">
        <f t="shared" si="130"/>
        <v>147.71428571428572</v>
      </c>
    </row>
    <row r="167" spans="1:9" ht="15.9" customHeight="1" x14ac:dyDescent="0.3">
      <c r="A167" s="12">
        <v>43992</v>
      </c>
      <c r="B167" s="13">
        <v>12</v>
      </c>
      <c r="C167" s="14">
        <v>13</v>
      </c>
      <c r="D167" s="91">
        <f t="shared" ref="D167:E167" si="163">AVERAGE(B164:B170)</f>
        <v>7.1428571428571432</v>
      </c>
      <c r="E167" s="91">
        <f t="shared" si="163"/>
        <v>9.7142857142857135</v>
      </c>
      <c r="F167" s="15">
        <v>143</v>
      </c>
      <c r="G167" s="15">
        <v>164</v>
      </c>
      <c r="H167" s="90">
        <f t="shared" si="129"/>
        <v>144.57142857142858</v>
      </c>
      <c r="I167" s="90">
        <f t="shared" si="130"/>
        <v>147.57142857142858</v>
      </c>
    </row>
    <row r="168" spans="1:9" ht="15.9" customHeight="1" x14ac:dyDescent="0.3">
      <c r="A168" s="12">
        <v>43993</v>
      </c>
      <c r="B168" s="13">
        <v>4</v>
      </c>
      <c r="C168" s="14">
        <v>6</v>
      </c>
      <c r="D168" s="91">
        <f t="shared" ref="D168:E168" si="164">AVERAGE(B165:B171)</f>
        <v>6.7142857142857144</v>
      </c>
      <c r="E168" s="91">
        <f t="shared" si="164"/>
        <v>9.5714285714285712</v>
      </c>
      <c r="F168" s="15">
        <v>126</v>
      </c>
      <c r="G168" s="15">
        <v>152</v>
      </c>
      <c r="H168" s="90">
        <f t="shared" si="129"/>
        <v>145.57142857142858</v>
      </c>
      <c r="I168" s="90">
        <f t="shared" si="130"/>
        <v>147.71428571428572</v>
      </c>
    </row>
    <row r="169" spans="1:9" ht="15.9" customHeight="1" x14ac:dyDescent="0.3">
      <c r="A169" s="12">
        <v>43994</v>
      </c>
      <c r="B169" s="13">
        <v>4</v>
      </c>
      <c r="C169" s="14">
        <v>12</v>
      </c>
      <c r="D169" s="91">
        <f t="shared" ref="D169:E169" si="165">AVERAGE(B166:B172)</f>
        <v>6.7142857142857144</v>
      </c>
      <c r="E169" s="91">
        <f t="shared" si="165"/>
        <v>8.5714285714285712</v>
      </c>
      <c r="F169" s="15">
        <v>147</v>
      </c>
      <c r="G169" s="15">
        <v>166</v>
      </c>
      <c r="H169" s="90">
        <f t="shared" si="129"/>
        <v>148.85714285714286</v>
      </c>
      <c r="I169" s="90">
        <f t="shared" si="130"/>
        <v>145.42857142857142</v>
      </c>
    </row>
    <row r="170" spans="1:9" ht="15.9" customHeight="1" x14ac:dyDescent="0.3">
      <c r="A170" s="12">
        <v>43995</v>
      </c>
      <c r="B170" s="13">
        <v>6</v>
      </c>
      <c r="C170" s="14">
        <v>3</v>
      </c>
      <c r="D170" s="91">
        <f t="shared" ref="D170:E170" si="166">AVERAGE(B167:B173)</f>
        <v>7.1428571428571432</v>
      </c>
      <c r="E170" s="91">
        <f t="shared" si="166"/>
        <v>8.4285714285714288</v>
      </c>
      <c r="F170" s="15">
        <v>153</v>
      </c>
      <c r="G170" s="15">
        <v>29</v>
      </c>
      <c r="H170" s="90">
        <f t="shared" si="129"/>
        <v>148.28571428571428</v>
      </c>
      <c r="I170" s="90">
        <f t="shared" si="130"/>
        <v>147.57142857142858</v>
      </c>
    </row>
    <row r="171" spans="1:9" ht="15.9" customHeight="1" x14ac:dyDescent="0.3">
      <c r="A171" s="12">
        <v>43996</v>
      </c>
      <c r="B171" s="13">
        <v>7</v>
      </c>
      <c r="C171" s="14">
        <v>0</v>
      </c>
      <c r="D171" s="91">
        <f t="shared" ref="D171:E171" si="167">AVERAGE(B168:B174)</f>
        <v>6.8571428571428568</v>
      </c>
      <c r="E171" s="91">
        <f t="shared" si="167"/>
        <v>7.5714285714285712</v>
      </c>
      <c r="F171" s="15">
        <v>160</v>
      </c>
      <c r="G171" s="15">
        <v>7</v>
      </c>
      <c r="H171" s="90">
        <f t="shared" si="129"/>
        <v>148.14285714285714</v>
      </c>
      <c r="I171" s="90">
        <f t="shared" si="130"/>
        <v>152.85714285714286</v>
      </c>
    </row>
    <row r="172" spans="1:9" ht="15.9" customHeight="1" x14ac:dyDescent="0.3">
      <c r="A172" s="12">
        <v>43997</v>
      </c>
      <c r="B172" s="13">
        <v>9</v>
      </c>
      <c r="C172" s="14">
        <v>8</v>
      </c>
      <c r="D172" s="91">
        <f t="shared" ref="D172:E172" si="168">AVERAGE(B169:B175)</f>
        <v>7.5714285714285712</v>
      </c>
      <c r="E172" s="91">
        <f t="shared" si="168"/>
        <v>7.8571428571428568</v>
      </c>
      <c r="F172" s="15">
        <v>158</v>
      </c>
      <c r="G172" s="15">
        <v>247</v>
      </c>
      <c r="H172" s="90">
        <f t="shared" si="129"/>
        <v>149.85714285714286</v>
      </c>
      <c r="I172" s="90">
        <f t="shared" si="130"/>
        <v>153.85714285714286</v>
      </c>
    </row>
    <row r="173" spans="1:9" ht="15.9" customHeight="1" x14ac:dyDescent="0.3">
      <c r="A173" s="12">
        <v>43998</v>
      </c>
      <c r="B173" s="13">
        <v>8</v>
      </c>
      <c r="C173" s="14">
        <v>17</v>
      </c>
      <c r="D173" s="91">
        <f t="shared" ref="D173:E173" si="169">AVERAGE(B170:B176)</f>
        <v>7.2857142857142856</v>
      </c>
      <c r="E173" s="91">
        <f t="shared" si="169"/>
        <v>7.4285714285714288</v>
      </c>
      <c r="F173" s="15">
        <v>151</v>
      </c>
      <c r="G173" s="15">
        <v>268</v>
      </c>
      <c r="H173" s="90">
        <f t="shared" si="129"/>
        <v>152</v>
      </c>
      <c r="I173" s="90">
        <f t="shared" si="130"/>
        <v>153.71428571428572</v>
      </c>
    </row>
    <row r="174" spans="1:9" ht="15.9" customHeight="1" x14ac:dyDescent="0.3">
      <c r="A174" s="12">
        <v>43999</v>
      </c>
      <c r="B174" s="13">
        <v>10</v>
      </c>
      <c r="C174" s="14">
        <v>7</v>
      </c>
      <c r="D174" s="91">
        <f t="shared" ref="D174:E174" si="170">AVERAGE(B171:B177)</f>
        <v>7.4285714285714288</v>
      </c>
      <c r="E174" s="91">
        <f t="shared" si="170"/>
        <v>7</v>
      </c>
      <c r="F174" s="15">
        <v>142</v>
      </c>
      <c r="G174" s="15">
        <v>201</v>
      </c>
      <c r="H174" s="90">
        <f t="shared" si="129"/>
        <v>153.57142857142858</v>
      </c>
      <c r="I174" s="90">
        <f t="shared" si="130"/>
        <v>152.57142857142858</v>
      </c>
    </row>
    <row r="175" spans="1:9" ht="15.9" customHeight="1" x14ac:dyDescent="0.3">
      <c r="A175" s="12">
        <v>44000</v>
      </c>
      <c r="B175" s="13">
        <v>9</v>
      </c>
      <c r="C175" s="14">
        <v>8</v>
      </c>
      <c r="D175" s="91">
        <f t="shared" ref="D175:E175" si="171">AVERAGE(B172:B178)</f>
        <v>7.5714285714285712</v>
      </c>
      <c r="E175" s="91">
        <f t="shared" si="171"/>
        <v>7</v>
      </c>
      <c r="F175" s="15">
        <v>138</v>
      </c>
      <c r="G175" s="15">
        <v>159</v>
      </c>
      <c r="H175" s="90">
        <f t="shared" si="129"/>
        <v>151.28571428571428</v>
      </c>
      <c r="I175" s="90">
        <f t="shared" si="130"/>
        <v>152.14285714285714</v>
      </c>
    </row>
    <row r="176" spans="1:9" ht="15.9" customHeight="1" x14ac:dyDescent="0.3">
      <c r="A176" s="12">
        <v>44001</v>
      </c>
      <c r="B176" s="13">
        <v>2</v>
      </c>
      <c r="C176" s="14">
        <v>9</v>
      </c>
      <c r="D176" s="91">
        <f t="shared" ref="D176:E176" si="172">AVERAGE(B173:B179)</f>
        <v>7.1428571428571432</v>
      </c>
      <c r="E176" s="91">
        <f t="shared" si="172"/>
        <v>7</v>
      </c>
      <c r="F176" s="15">
        <v>162</v>
      </c>
      <c r="G176" s="15">
        <v>165</v>
      </c>
      <c r="H176" s="90">
        <f t="shared" si="129"/>
        <v>148.85714285714286</v>
      </c>
      <c r="I176" s="90">
        <f t="shared" si="130"/>
        <v>148.14285714285714</v>
      </c>
    </row>
    <row r="177" spans="1:9" ht="15.9" customHeight="1" x14ac:dyDescent="0.3">
      <c r="A177" s="12">
        <v>44002</v>
      </c>
      <c r="B177" s="13">
        <v>7</v>
      </c>
      <c r="C177" s="14">
        <v>0</v>
      </c>
      <c r="D177" s="91">
        <f t="shared" ref="D177:E177" si="173">AVERAGE(B174:B180)</f>
        <v>6.4285714285714288</v>
      </c>
      <c r="E177" s="91">
        <f t="shared" si="173"/>
        <v>6.4285714285714288</v>
      </c>
      <c r="F177" s="15">
        <v>164</v>
      </c>
      <c r="G177" s="15">
        <v>21</v>
      </c>
      <c r="H177" s="90">
        <f t="shared" si="129"/>
        <v>147.71428571428572</v>
      </c>
      <c r="I177" s="90">
        <f t="shared" si="130"/>
        <v>145.28571428571428</v>
      </c>
    </row>
    <row r="178" spans="1:9" ht="15.9" customHeight="1" x14ac:dyDescent="0.3">
      <c r="A178" s="12">
        <v>44003</v>
      </c>
      <c r="B178" s="13">
        <v>8</v>
      </c>
      <c r="C178" s="14">
        <v>0</v>
      </c>
      <c r="D178" s="91">
        <f t="shared" ref="D178:E178" si="174">AVERAGE(B175:B181)</f>
        <v>5.4285714285714288</v>
      </c>
      <c r="E178" s="91">
        <f t="shared" si="174"/>
        <v>6.7142857142857144</v>
      </c>
      <c r="F178" s="15">
        <v>144</v>
      </c>
      <c r="G178" s="15">
        <v>4</v>
      </c>
      <c r="H178" s="90">
        <f t="shared" si="129"/>
        <v>148</v>
      </c>
      <c r="I178" s="90">
        <f t="shared" si="130"/>
        <v>140.85714285714286</v>
      </c>
    </row>
    <row r="179" spans="1:9" ht="15.9" customHeight="1" x14ac:dyDescent="0.3">
      <c r="A179" s="12">
        <v>44004</v>
      </c>
      <c r="B179" s="13">
        <v>6</v>
      </c>
      <c r="C179" s="14">
        <v>8</v>
      </c>
      <c r="D179" s="91">
        <f t="shared" ref="D179:E179" si="175">AVERAGE(B176:B182)</f>
        <v>4.4285714285714288</v>
      </c>
      <c r="E179" s="91">
        <f t="shared" si="175"/>
        <v>6.1428571428571432</v>
      </c>
      <c r="F179" s="15">
        <v>141</v>
      </c>
      <c r="G179" s="15">
        <v>219</v>
      </c>
      <c r="H179" s="90">
        <f t="shared" si="129"/>
        <v>153.28571428571428</v>
      </c>
      <c r="I179" s="90">
        <f t="shared" si="130"/>
        <v>141.57142857142858</v>
      </c>
    </row>
    <row r="180" spans="1:9" ht="15.9" customHeight="1" x14ac:dyDescent="0.3">
      <c r="A180" s="12">
        <v>44005</v>
      </c>
      <c r="B180" s="13">
        <v>3</v>
      </c>
      <c r="C180" s="14">
        <v>13</v>
      </c>
      <c r="D180" s="91">
        <f t="shared" ref="D180:E180" si="176">AVERAGE(B177:B183)</f>
        <v>4.5714285714285712</v>
      </c>
      <c r="E180" s="91">
        <f t="shared" si="176"/>
        <v>5.1428571428571432</v>
      </c>
      <c r="F180" s="15">
        <v>143</v>
      </c>
      <c r="G180" s="15">
        <v>248</v>
      </c>
      <c r="H180" s="90">
        <f t="shared" si="129"/>
        <v>154.57142857142858</v>
      </c>
      <c r="I180" s="90">
        <f t="shared" si="130"/>
        <v>142.28571428571428</v>
      </c>
    </row>
    <row r="181" spans="1:9" ht="15.9" customHeight="1" x14ac:dyDescent="0.3">
      <c r="A181" s="12">
        <v>44006</v>
      </c>
      <c r="B181" s="13">
        <v>3</v>
      </c>
      <c r="C181" s="14">
        <v>9</v>
      </c>
      <c r="D181" s="91">
        <f t="shared" ref="D181:E181" si="177">AVERAGE(B178:B184)</f>
        <v>4.2857142857142856</v>
      </c>
      <c r="E181" s="91">
        <f t="shared" si="177"/>
        <v>5.1428571428571432</v>
      </c>
      <c r="F181" s="15">
        <v>144</v>
      </c>
      <c r="G181" s="15">
        <v>170</v>
      </c>
      <c r="H181" s="90">
        <f t="shared" si="129"/>
        <v>151.28571428571428</v>
      </c>
      <c r="I181" s="90">
        <f t="shared" si="130"/>
        <v>143.71428571428572</v>
      </c>
    </row>
    <row r="182" spans="1:9" ht="15.9" customHeight="1" x14ac:dyDescent="0.3">
      <c r="A182" s="12">
        <v>44007</v>
      </c>
      <c r="B182" s="13">
        <v>2</v>
      </c>
      <c r="C182" s="14">
        <v>4</v>
      </c>
      <c r="D182" s="91">
        <f t="shared" ref="D182:E182" si="178">AVERAGE(B179:B185)</f>
        <v>3.2857142857142856</v>
      </c>
      <c r="E182" s="91">
        <f t="shared" si="178"/>
        <v>5.1428571428571432</v>
      </c>
      <c r="F182" s="15">
        <v>175</v>
      </c>
      <c r="G182" s="15">
        <v>164</v>
      </c>
      <c r="H182" s="90">
        <f t="shared" si="129"/>
        <v>148.42857142857142</v>
      </c>
      <c r="I182" s="90">
        <f t="shared" si="130"/>
        <v>144</v>
      </c>
    </row>
    <row r="183" spans="1:9" ht="15.9" customHeight="1" x14ac:dyDescent="0.3">
      <c r="A183" s="12">
        <v>44008</v>
      </c>
      <c r="B183" s="13">
        <v>3</v>
      </c>
      <c r="C183" s="14">
        <v>2</v>
      </c>
      <c r="D183" s="91">
        <f t="shared" ref="D183:E183" si="179">AVERAGE(B180:B186)</f>
        <v>2.7142857142857144</v>
      </c>
      <c r="E183" s="91">
        <f t="shared" si="179"/>
        <v>4.5714285714285712</v>
      </c>
      <c r="F183" s="15">
        <v>171</v>
      </c>
      <c r="G183" s="15">
        <v>170</v>
      </c>
      <c r="H183" s="90">
        <f t="shared" si="129"/>
        <v>148.57142857142858</v>
      </c>
      <c r="I183" s="90">
        <f t="shared" si="130"/>
        <v>145</v>
      </c>
    </row>
    <row r="184" spans="1:9" ht="15.9" customHeight="1" x14ac:dyDescent="0.3">
      <c r="A184" s="12">
        <v>44009</v>
      </c>
      <c r="B184" s="13">
        <v>5</v>
      </c>
      <c r="C184" s="14">
        <v>0</v>
      </c>
      <c r="D184" s="91">
        <f t="shared" ref="D184:E184" si="180">AVERAGE(B181:B187)</f>
        <v>2.5714285714285716</v>
      </c>
      <c r="E184" s="91">
        <f t="shared" si="180"/>
        <v>3.5714285714285716</v>
      </c>
      <c r="F184" s="15">
        <v>141</v>
      </c>
      <c r="G184" s="15">
        <v>31</v>
      </c>
      <c r="H184" s="90">
        <f t="shared" si="129"/>
        <v>146.42857142857142</v>
      </c>
      <c r="I184" s="90">
        <f t="shared" si="130"/>
        <v>145.42857142857142</v>
      </c>
    </row>
    <row r="185" spans="1:9" ht="15.9" customHeight="1" x14ac:dyDescent="0.3">
      <c r="A185" s="12">
        <v>44010</v>
      </c>
      <c r="B185" s="13">
        <v>1</v>
      </c>
      <c r="C185" s="14">
        <v>0</v>
      </c>
      <c r="D185" s="91">
        <f t="shared" ref="D185:E185" si="181">AVERAGE(B182:B188)</f>
        <v>2.7142857142857144</v>
      </c>
      <c r="E185" s="91">
        <f t="shared" si="181"/>
        <v>2.8571428571428572</v>
      </c>
      <c r="F185" s="15">
        <v>124</v>
      </c>
      <c r="G185" s="15">
        <v>6</v>
      </c>
      <c r="H185" s="90">
        <f t="shared" si="129"/>
        <v>144.28571428571428</v>
      </c>
      <c r="I185" s="90">
        <f t="shared" si="130"/>
        <v>145.57142857142858</v>
      </c>
    </row>
    <row r="186" spans="1:9" ht="15.9" customHeight="1" x14ac:dyDescent="0.3">
      <c r="A186" s="12">
        <v>44011</v>
      </c>
      <c r="B186" s="13">
        <v>2</v>
      </c>
      <c r="C186" s="14">
        <v>4</v>
      </c>
      <c r="D186" s="91">
        <f t="shared" ref="D186:E186" si="182">AVERAGE(B183:B189)</f>
        <v>2.5714285714285716</v>
      </c>
      <c r="E186" s="91">
        <f t="shared" si="182"/>
        <v>2.8571428571428572</v>
      </c>
      <c r="F186" s="15">
        <v>142</v>
      </c>
      <c r="G186" s="15">
        <v>226</v>
      </c>
      <c r="H186" s="90">
        <f t="shared" si="129"/>
        <v>139.57142857142858</v>
      </c>
      <c r="I186" s="90">
        <f t="shared" si="130"/>
        <v>146.85714285714286</v>
      </c>
    </row>
    <row r="187" spans="1:9" ht="15.9" customHeight="1" x14ac:dyDescent="0.3">
      <c r="A187" s="12">
        <v>44012</v>
      </c>
      <c r="B187" s="13">
        <v>2</v>
      </c>
      <c r="C187" s="14">
        <v>6</v>
      </c>
      <c r="D187" s="91">
        <f t="shared" ref="D187:E187" si="183">AVERAGE(B184:B190)</f>
        <v>2.2857142857142856</v>
      </c>
      <c r="E187" s="91">
        <f t="shared" si="183"/>
        <v>2.7142857142857144</v>
      </c>
      <c r="F187" s="15">
        <v>128</v>
      </c>
      <c r="G187" s="15">
        <v>251</v>
      </c>
      <c r="H187" s="90">
        <f t="shared" si="129"/>
        <v>137.14285714285714</v>
      </c>
      <c r="I187" s="90">
        <f t="shared" si="130"/>
        <v>142.42857142857142</v>
      </c>
    </row>
    <row r="188" spans="1:9" ht="15.9" customHeight="1" x14ac:dyDescent="0.3">
      <c r="A188" s="12">
        <v>44013</v>
      </c>
      <c r="B188" s="13">
        <v>4</v>
      </c>
      <c r="C188" s="14">
        <v>4</v>
      </c>
      <c r="D188" s="91">
        <f t="shared" ref="D188:E188" si="184">AVERAGE(B185:B191)</f>
        <v>2</v>
      </c>
      <c r="E188" s="91">
        <f t="shared" si="184"/>
        <v>2.7142857142857144</v>
      </c>
      <c r="F188" s="15">
        <v>129</v>
      </c>
      <c r="G188" s="15">
        <v>171</v>
      </c>
      <c r="H188" s="90">
        <f t="shared" si="129"/>
        <v>136.28571428571428</v>
      </c>
      <c r="I188" s="90">
        <f t="shared" si="130"/>
        <v>141.28571428571428</v>
      </c>
    </row>
    <row r="189" spans="1:9" ht="15.9" customHeight="1" x14ac:dyDescent="0.3">
      <c r="A189" s="12">
        <v>44014</v>
      </c>
      <c r="B189" s="13">
        <v>1</v>
      </c>
      <c r="C189" s="14">
        <v>4</v>
      </c>
      <c r="D189" s="91">
        <f t="shared" ref="D189:E189" si="185">AVERAGE(B186:B192)</f>
        <v>2</v>
      </c>
      <c r="E189" s="91">
        <f t="shared" si="185"/>
        <v>2.7142857142857144</v>
      </c>
      <c r="F189" s="15">
        <v>142</v>
      </c>
      <c r="G189" s="15">
        <v>173</v>
      </c>
      <c r="H189" s="90">
        <f t="shared" si="129"/>
        <v>135.14285714285714</v>
      </c>
      <c r="I189" s="90">
        <f t="shared" si="130"/>
        <v>140.42857142857142</v>
      </c>
    </row>
    <row r="190" spans="1:9" ht="15.9" customHeight="1" x14ac:dyDescent="0.3">
      <c r="A190" s="12">
        <v>44015</v>
      </c>
      <c r="B190" s="13">
        <v>1</v>
      </c>
      <c r="C190" s="14">
        <v>1</v>
      </c>
      <c r="D190" s="91">
        <f t="shared" ref="D190:E190" si="186">AVERAGE(B187:B193)</f>
        <v>2.1428571428571428</v>
      </c>
      <c r="E190" s="91">
        <f t="shared" si="186"/>
        <v>2.7142857142857144</v>
      </c>
      <c r="F190" s="15">
        <v>154</v>
      </c>
      <c r="G190" s="15">
        <v>139</v>
      </c>
      <c r="H190" s="90">
        <f t="shared" si="129"/>
        <v>131.85714285714286</v>
      </c>
      <c r="I190" s="90">
        <f t="shared" si="130"/>
        <v>133.57142857142858</v>
      </c>
    </row>
    <row r="191" spans="1:9" ht="15.9" customHeight="1" x14ac:dyDescent="0.3">
      <c r="A191" s="12">
        <v>44016</v>
      </c>
      <c r="B191" s="13">
        <v>3</v>
      </c>
      <c r="C191" s="14">
        <v>0</v>
      </c>
      <c r="D191" s="91">
        <f t="shared" ref="D191:E191" si="187">AVERAGE(B188:B194)</f>
        <v>1.8571428571428572</v>
      </c>
      <c r="E191" s="91">
        <f t="shared" si="187"/>
        <v>2.7142857142857144</v>
      </c>
      <c r="F191" s="15">
        <v>135</v>
      </c>
      <c r="G191" s="15">
        <v>23</v>
      </c>
      <c r="H191" s="90">
        <f t="shared" si="129"/>
        <v>133.71428571428572</v>
      </c>
      <c r="I191" s="90">
        <f t="shared" si="130"/>
        <v>133.71428571428572</v>
      </c>
    </row>
    <row r="192" spans="1:9" ht="15.9" customHeight="1" x14ac:dyDescent="0.3">
      <c r="A192" s="12">
        <v>44017</v>
      </c>
      <c r="B192" s="13">
        <v>1</v>
      </c>
      <c r="C192" s="14">
        <v>0</v>
      </c>
      <c r="D192" s="91">
        <f t="shared" ref="D192:E192" si="188">AVERAGE(B189:B195)</f>
        <v>1.4285714285714286</v>
      </c>
      <c r="E192" s="91">
        <f t="shared" si="188"/>
        <v>2.1428571428571428</v>
      </c>
      <c r="F192" s="15">
        <v>116</v>
      </c>
      <c r="G192" s="15">
        <v>0</v>
      </c>
      <c r="H192" s="90">
        <f t="shared" si="129"/>
        <v>136.14285714285714</v>
      </c>
      <c r="I192" s="90">
        <f t="shared" si="130"/>
        <v>134.14285714285714</v>
      </c>
    </row>
    <row r="193" spans="1:9" ht="15.9" customHeight="1" x14ac:dyDescent="0.3">
      <c r="A193" s="12">
        <v>44018</v>
      </c>
      <c r="B193" s="13">
        <v>3</v>
      </c>
      <c r="C193" s="14">
        <v>4</v>
      </c>
      <c r="D193" s="91">
        <f t="shared" ref="D193:E193" si="189">AVERAGE(B190:B196)</f>
        <v>1.2857142857142858</v>
      </c>
      <c r="E193" s="91">
        <f t="shared" si="189"/>
        <v>1.7142857142857142</v>
      </c>
      <c r="F193" s="15">
        <v>119</v>
      </c>
      <c r="G193" s="15">
        <v>178</v>
      </c>
      <c r="H193" s="90">
        <f t="shared" si="129"/>
        <v>139.14285714285714</v>
      </c>
      <c r="I193" s="90">
        <f t="shared" si="130"/>
        <v>134.71428571428572</v>
      </c>
    </row>
    <row r="194" spans="1:9" ht="15.9" customHeight="1" x14ac:dyDescent="0.3">
      <c r="A194" s="12">
        <v>44019</v>
      </c>
      <c r="B194" s="13">
        <v>0</v>
      </c>
      <c r="C194" s="14">
        <v>6</v>
      </c>
      <c r="D194" s="91">
        <f t="shared" ref="D194:E194" si="190">AVERAGE(B191:B197)</f>
        <v>1.1428571428571428</v>
      </c>
      <c r="E194" s="91">
        <f t="shared" si="190"/>
        <v>1.8571428571428572</v>
      </c>
      <c r="F194" s="15">
        <v>141</v>
      </c>
      <c r="G194" s="15">
        <v>252</v>
      </c>
      <c r="H194" s="90">
        <f t="shared" si="129"/>
        <v>142.14285714285714</v>
      </c>
      <c r="I194" s="90">
        <f t="shared" si="130"/>
        <v>138.14285714285714</v>
      </c>
    </row>
    <row r="195" spans="1:9" ht="15.9" customHeight="1" x14ac:dyDescent="0.3">
      <c r="A195" s="12">
        <v>44020</v>
      </c>
      <c r="B195" s="13">
        <v>1</v>
      </c>
      <c r="C195" s="14">
        <v>0</v>
      </c>
      <c r="D195" s="91">
        <f t="shared" ref="D195:E195" si="191">AVERAGE(B192:B198)</f>
        <v>1.1428571428571428</v>
      </c>
      <c r="E195" s="91">
        <f t="shared" si="191"/>
        <v>1.8571428571428572</v>
      </c>
      <c r="F195" s="15">
        <v>146</v>
      </c>
      <c r="G195" s="15">
        <v>174</v>
      </c>
      <c r="H195" s="90">
        <f t="shared" si="129"/>
        <v>143.71428571428572</v>
      </c>
      <c r="I195" s="90">
        <f t="shared" si="130"/>
        <v>138.71428571428572</v>
      </c>
    </row>
    <row r="196" spans="1:9" ht="15.9" customHeight="1" x14ac:dyDescent="0.3">
      <c r="A196" s="12">
        <v>44021</v>
      </c>
      <c r="B196" s="13">
        <v>0</v>
      </c>
      <c r="C196" s="14">
        <v>1</v>
      </c>
      <c r="D196" s="91">
        <f t="shared" ref="D196:E196" si="192">AVERAGE(B193:B199)</f>
        <v>1</v>
      </c>
      <c r="E196" s="91">
        <f t="shared" si="192"/>
        <v>1.8571428571428572</v>
      </c>
      <c r="F196" s="15">
        <v>163</v>
      </c>
      <c r="G196" s="15">
        <v>177</v>
      </c>
      <c r="H196" s="90">
        <f t="shared" si="129"/>
        <v>149.42857142857142</v>
      </c>
      <c r="I196" s="90">
        <f t="shared" si="130"/>
        <v>139.57142857142858</v>
      </c>
    </row>
    <row r="197" spans="1:9" ht="15.9" customHeight="1" x14ac:dyDescent="0.3">
      <c r="A197" s="12">
        <v>44022</v>
      </c>
      <c r="B197" s="13">
        <v>0</v>
      </c>
      <c r="C197" s="14">
        <v>2</v>
      </c>
      <c r="D197" s="91">
        <f t="shared" ref="D197:E197" si="193">AVERAGE(B194:B200)</f>
        <v>0.7142857142857143</v>
      </c>
      <c r="E197" s="91">
        <f t="shared" si="193"/>
        <v>1.4285714285714286</v>
      </c>
      <c r="F197" s="15">
        <v>175</v>
      </c>
      <c r="G197" s="15">
        <v>163</v>
      </c>
      <c r="H197" s="90">
        <f t="shared" si="129"/>
        <v>153.14285714285714</v>
      </c>
      <c r="I197" s="90">
        <f t="shared" si="130"/>
        <v>140.85714285714286</v>
      </c>
    </row>
    <row r="198" spans="1:9" ht="15.9" customHeight="1" x14ac:dyDescent="0.3">
      <c r="A198" s="12">
        <v>44023</v>
      </c>
      <c r="B198" s="13">
        <v>3</v>
      </c>
      <c r="C198" s="14">
        <v>0</v>
      </c>
      <c r="D198" s="91">
        <f t="shared" ref="D198:E198" si="194">AVERAGE(B195:B201)</f>
        <v>1.1428571428571428</v>
      </c>
      <c r="E198" s="91">
        <f t="shared" si="194"/>
        <v>0.7142857142857143</v>
      </c>
      <c r="F198" s="15">
        <v>146</v>
      </c>
      <c r="G198" s="15">
        <v>27</v>
      </c>
      <c r="H198" s="90">
        <f t="shared" ref="H198:H261" si="195">AVERAGE(F195:F201)</f>
        <v>153.85714285714286</v>
      </c>
      <c r="I198" s="90">
        <f t="shared" ref="I198:I261" si="196">AVERAGE(G195:G201)</f>
        <v>138.14285714285714</v>
      </c>
    </row>
    <row r="199" spans="1:9" ht="15.9" customHeight="1" x14ac:dyDescent="0.3">
      <c r="A199" s="12">
        <v>44024</v>
      </c>
      <c r="B199" s="13">
        <v>0</v>
      </c>
      <c r="C199" s="14">
        <v>0</v>
      </c>
      <c r="D199" s="91">
        <f t="shared" ref="D199:E199" si="197">AVERAGE(B196:B202)</f>
        <v>1.2857142857142858</v>
      </c>
      <c r="E199" s="91">
        <f t="shared" si="197"/>
        <v>1.1428571428571428</v>
      </c>
      <c r="F199" s="15">
        <v>156</v>
      </c>
      <c r="G199" s="15">
        <v>6</v>
      </c>
      <c r="H199" s="90">
        <f t="shared" si="195"/>
        <v>155.28571428571428</v>
      </c>
      <c r="I199" s="90">
        <f t="shared" si="196"/>
        <v>141</v>
      </c>
    </row>
    <row r="200" spans="1:9" ht="15.9" customHeight="1" x14ac:dyDescent="0.3">
      <c r="A200" s="12">
        <v>44025</v>
      </c>
      <c r="B200" s="13">
        <v>1</v>
      </c>
      <c r="C200" s="14">
        <v>1</v>
      </c>
      <c r="D200" s="91">
        <f t="shared" ref="D200:E200" si="198">AVERAGE(B197:B203)</f>
        <v>1.2857142857142858</v>
      </c>
      <c r="E200" s="91">
        <f t="shared" si="198"/>
        <v>1.1428571428571428</v>
      </c>
      <c r="F200" s="15">
        <v>145</v>
      </c>
      <c r="G200" s="15">
        <v>187</v>
      </c>
      <c r="H200" s="90">
        <f t="shared" si="195"/>
        <v>152.71428571428572</v>
      </c>
      <c r="I200" s="90">
        <f t="shared" si="196"/>
        <v>147.85714285714286</v>
      </c>
    </row>
    <row r="201" spans="1:9" ht="15.9" customHeight="1" x14ac:dyDescent="0.3">
      <c r="A201" s="12">
        <v>44026</v>
      </c>
      <c r="B201" s="13">
        <v>3</v>
      </c>
      <c r="C201" s="14">
        <v>1</v>
      </c>
      <c r="D201" s="91">
        <f t="shared" ref="D201:E201" si="199">AVERAGE(B198:B204)</f>
        <v>1.2857142857142858</v>
      </c>
      <c r="E201" s="91">
        <f t="shared" si="199"/>
        <v>0.8571428571428571</v>
      </c>
      <c r="F201" s="15">
        <v>146</v>
      </c>
      <c r="G201" s="15">
        <v>233</v>
      </c>
      <c r="H201" s="90">
        <f t="shared" si="195"/>
        <v>145.42857142857142</v>
      </c>
      <c r="I201" s="90">
        <f t="shared" si="196"/>
        <v>151</v>
      </c>
    </row>
    <row r="202" spans="1:9" ht="15.9" customHeight="1" x14ac:dyDescent="0.3">
      <c r="A202" s="12">
        <v>44027</v>
      </c>
      <c r="B202" s="13">
        <v>2</v>
      </c>
      <c r="C202" s="14">
        <v>3</v>
      </c>
      <c r="D202" s="91">
        <f t="shared" ref="D202:E202" si="200">AVERAGE(B199:B205)</f>
        <v>1.1428571428571428</v>
      </c>
      <c r="E202" s="91">
        <f t="shared" si="200"/>
        <v>0.8571428571428571</v>
      </c>
      <c r="F202" s="15">
        <v>156</v>
      </c>
      <c r="G202" s="15">
        <v>194</v>
      </c>
      <c r="H202" s="90">
        <f t="shared" si="195"/>
        <v>144.57142857142858</v>
      </c>
      <c r="I202" s="90">
        <f t="shared" si="196"/>
        <v>148.28571428571428</v>
      </c>
    </row>
    <row r="203" spans="1:9" ht="15.9" customHeight="1" x14ac:dyDescent="0.3">
      <c r="A203" s="12">
        <v>44028</v>
      </c>
      <c r="B203" s="13">
        <v>0</v>
      </c>
      <c r="C203" s="14">
        <v>1</v>
      </c>
      <c r="D203" s="91">
        <f t="shared" ref="D203:E203" si="201">AVERAGE(B200:B206)</f>
        <v>1.4285714285714286</v>
      </c>
      <c r="E203" s="91">
        <f t="shared" si="201"/>
        <v>0.8571428571428571</v>
      </c>
      <c r="F203" s="15">
        <v>145</v>
      </c>
      <c r="G203" s="15">
        <v>225</v>
      </c>
      <c r="H203" s="90">
        <f t="shared" si="195"/>
        <v>144.71428571428572</v>
      </c>
      <c r="I203" s="90">
        <f t="shared" si="196"/>
        <v>147.57142857142858</v>
      </c>
    </row>
    <row r="204" spans="1:9" ht="15.9" customHeight="1" x14ac:dyDescent="0.3">
      <c r="A204" s="12">
        <v>44029</v>
      </c>
      <c r="B204" s="13">
        <v>0</v>
      </c>
      <c r="C204" s="14">
        <v>0</v>
      </c>
      <c r="D204" s="91">
        <f t="shared" ref="D204:E204" si="202">AVERAGE(B201:B207)</f>
        <v>1.4285714285714286</v>
      </c>
      <c r="E204" s="91">
        <f t="shared" si="202"/>
        <v>0.8571428571428571</v>
      </c>
      <c r="F204" s="15">
        <v>124</v>
      </c>
      <c r="G204" s="15">
        <v>185</v>
      </c>
      <c r="H204" s="90">
        <f t="shared" si="195"/>
        <v>142.42857142857142</v>
      </c>
      <c r="I204" s="90">
        <f t="shared" si="196"/>
        <v>144.14285714285714</v>
      </c>
    </row>
    <row r="205" spans="1:9" ht="15.9" customHeight="1" x14ac:dyDescent="0.3">
      <c r="A205" s="12">
        <v>44030</v>
      </c>
      <c r="B205" s="13">
        <v>2</v>
      </c>
      <c r="C205" s="14">
        <v>0</v>
      </c>
      <c r="D205" s="91">
        <f t="shared" ref="D205:E205" si="203">AVERAGE(B202:B208)</f>
        <v>1</v>
      </c>
      <c r="E205" s="91">
        <f t="shared" si="203"/>
        <v>1.2857142857142858</v>
      </c>
      <c r="F205" s="15">
        <v>140</v>
      </c>
      <c r="G205" s="15">
        <v>8</v>
      </c>
      <c r="H205" s="90">
        <f t="shared" si="195"/>
        <v>143.14285714285714</v>
      </c>
      <c r="I205" s="90">
        <f t="shared" si="196"/>
        <v>142.57142857142858</v>
      </c>
    </row>
    <row r="206" spans="1:9" ht="15.9" customHeight="1" x14ac:dyDescent="0.3">
      <c r="A206" s="12">
        <v>44031</v>
      </c>
      <c r="B206" s="13">
        <v>2</v>
      </c>
      <c r="C206" s="14">
        <v>0</v>
      </c>
      <c r="D206" s="91">
        <f t="shared" ref="D206:E206" si="204">AVERAGE(B203:B209)</f>
        <v>0.7142857142857143</v>
      </c>
      <c r="E206" s="91">
        <f t="shared" si="204"/>
        <v>1</v>
      </c>
      <c r="F206" s="15">
        <v>157</v>
      </c>
      <c r="G206" s="15">
        <v>1</v>
      </c>
      <c r="H206" s="90">
        <f t="shared" si="195"/>
        <v>141.14285714285714</v>
      </c>
      <c r="I206" s="90">
        <f t="shared" si="196"/>
        <v>144.14285714285714</v>
      </c>
    </row>
    <row r="207" spans="1:9" ht="15.9" customHeight="1" x14ac:dyDescent="0.3">
      <c r="A207" s="12">
        <v>44032</v>
      </c>
      <c r="B207" s="13">
        <v>1</v>
      </c>
      <c r="C207" s="14">
        <v>1</v>
      </c>
      <c r="D207" s="91">
        <f t="shared" ref="D207:E207" si="205">AVERAGE(B204:B210)</f>
        <v>0.7142857142857143</v>
      </c>
      <c r="E207" s="91">
        <f t="shared" si="205"/>
        <v>1</v>
      </c>
      <c r="F207" s="15">
        <v>129</v>
      </c>
      <c r="G207" s="15">
        <v>163</v>
      </c>
      <c r="H207" s="90">
        <f t="shared" si="195"/>
        <v>144</v>
      </c>
      <c r="I207" s="90">
        <f t="shared" si="196"/>
        <v>136.71428571428572</v>
      </c>
    </row>
    <row r="208" spans="1:9" ht="15.9" customHeight="1" x14ac:dyDescent="0.3">
      <c r="A208" s="12">
        <v>44033</v>
      </c>
      <c r="B208" s="13">
        <v>0</v>
      </c>
      <c r="C208" s="14">
        <v>4</v>
      </c>
      <c r="D208" s="91">
        <f t="shared" ref="D208:E208" si="206">AVERAGE(B205:B211)</f>
        <v>0.8571428571428571</v>
      </c>
      <c r="E208" s="91">
        <f t="shared" si="206"/>
        <v>1.1428571428571428</v>
      </c>
      <c r="F208" s="15">
        <v>151</v>
      </c>
      <c r="G208" s="15">
        <v>222</v>
      </c>
      <c r="H208" s="90">
        <f t="shared" si="195"/>
        <v>145.85714285714286</v>
      </c>
      <c r="I208" s="90">
        <f t="shared" si="196"/>
        <v>136.71428571428572</v>
      </c>
    </row>
    <row r="209" spans="1:9" ht="15.9" customHeight="1" x14ac:dyDescent="0.3">
      <c r="A209" s="12">
        <v>44034</v>
      </c>
      <c r="B209" s="13">
        <v>0</v>
      </c>
      <c r="C209" s="14">
        <v>1</v>
      </c>
      <c r="D209" s="91">
        <f t="shared" ref="D209:E209" si="207">AVERAGE(B206:B212)</f>
        <v>0.7142857142857143</v>
      </c>
      <c r="E209" s="91">
        <f t="shared" si="207"/>
        <v>1.1428571428571428</v>
      </c>
      <c r="F209" s="15">
        <v>142</v>
      </c>
      <c r="G209" s="15">
        <v>205</v>
      </c>
      <c r="H209" s="90">
        <f t="shared" si="195"/>
        <v>146</v>
      </c>
      <c r="I209" s="90">
        <f t="shared" si="196"/>
        <v>137.28571428571428</v>
      </c>
    </row>
    <row r="210" spans="1:9" ht="15.9" customHeight="1" x14ac:dyDescent="0.3">
      <c r="A210" s="12">
        <v>44035</v>
      </c>
      <c r="B210" s="13">
        <v>0</v>
      </c>
      <c r="C210" s="14">
        <v>1</v>
      </c>
      <c r="D210" s="91">
        <f t="shared" ref="D210:E210" si="208">AVERAGE(B207:B213)</f>
        <v>0.5714285714285714</v>
      </c>
      <c r="E210" s="91">
        <f t="shared" si="208"/>
        <v>1.1428571428571428</v>
      </c>
      <c r="F210" s="15">
        <v>165</v>
      </c>
      <c r="G210" s="15">
        <v>173</v>
      </c>
      <c r="H210" s="90">
        <f t="shared" si="195"/>
        <v>146.28571428571428</v>
      </c>
      <c r="I210" s="90">
        <f t="shared" si="196"/>
        <v>137.42857142857142</v>
      </c>
    </row>
    <row r="211" spans="1:9" ht="15.9" customHeight="1" x14ac:dyDescent="0.3">
      <c r="A211" s="12">
        <v>44036</v>
      </c>
      <c r="B211" s="13">
        <v>1</v>
      </c>
      <c r="C211" s="14">
        <v>1</v>
      </c>
      <c r="D211" s="91">
        <f t="shared" ref="D211:E211" si="209">AVERAGE(B208:B214)</f>
        <v>0.42857142857142855</v>
      </c>
      <c r="E211" s="91">
        <f t="shared" si="209"/>
        <v>1</v>
      </c>
      <c r="F211" s="15">
        <v>137</v>
      </c>
      <c r="G211" s="15">
        <v>185</v>
      </c>
      <c r="H211" s="90">
        <f t="shared" si="195"/>
        <v>150</v>
      </c>
      <c r="I211" s="90">
        <f t="shared" si="196"/>
        <v>149.42857142857142</v>
      </c>
    </row>
    <row r="212" spans="1:9" ht="15.9" customHeight="1" x14ac:dyDescent="0.3">
      <c r="A212" s="12">
        <v>44037</v>
      </c>
      <c r="B212" s="13">
        <v>1</v>
      </c>
      <c r="C212" s="14">
        <v>0</v>
      </c>
      <c r="D212" s="91">
        <f t="shared" ref="D212:E212" si="210">AVERAGE(B209:B215)</f>
        <v>1</v>
      </c>
      <c r="E212" s="91">
        <f t="shared" si="210"/>
        <v>0.5714285714285714</v>
      </c>
      <c r="F212" s="15">
        <v>141</v>
      </c>
      <c r="G212" s="15">
        <v>12</v>
      </c>
      <c r="H212" s="90">
        <f t="shared" si="195"/>
        <v>147.14285714285714</v>
      </c>
      <c r="I212" s="90">
        <f t="shared" si="196"/>
        <v>149.85714285714286</v>
      </c>
    </row>
    <row r="213" spans="1:9" ht="15.9" customHeight="1" x14ac:dyDescent="0.3">
      <c r="A213" s="12">
        <v>44038</v>
      </c>
      <c r="B213" s="13">
        <v>1</v>
      </c>
      <c r="C213" s="14">
        <v>0</v>
      </c>
      <c r="D213" s="91">
        <f t="shared" ref="D213:E213" si="211">AVERAGE(B210:B216)</f>
        <v>1.2857142857142858</v>
      </c>
      <c r="E213" s="91">
        <f t="shared" si="211"/>
        <v>0.5714285714285714</v>
      </c>
      <c r="F213" s="15">
        <v>159</v>
      </c>
      <c r="G213" s="15">
        <v>2</v>
      </c>
      <c r="H213" s="90">
        <f t="shared" si="195"/>
        <v>145.14285714285714</v>
      </c>
      <c r="I213" s="90">
        <f t="shared" si="196"/>
        <v>148.57142857142858</v>
      </c>
    </row>
    <row r="214" spans="1:9" ht="15.9" customHeight="1" x14ac:dyDescent="0.3">
      <c r="A214" s="12">
        <v>44039</v>
      </c>
      <c r="B214" s="13">
        <v>0</v>
      </c>
      <c r="C214" s="14">
        <v>0</v>
      </c>
      <c r="D214" s="91">
        <f t="shared" ref="D214:E214" si="212">AVERAGE(B211:B217)</f>
        <v>1.2857142857142858</v>
      </c>
      <c r="E214" s="91">
        <f t="shared" si="212"/>
        <v>0.7142857142857143</v>
      </c>
      <c r="F214" s="15">
        <v>155</v>
      </c>
      <c r="G214" s="15">
        <v>247</v>
      </c>
      <c r="H214" s="90">
        <f t="shared" si="195"/>
        <v>145.85714285714286</v>
      </c>
      <c r="I214" s="90">
        <f t="shared" si="196"/>
        <v>149.85714285714286</v>
      </c>
    </row>
    <row r="215" spans="1:9" ht="15.9" customHeight="1" x14ac:dyDescent="0.3">
      <c r="A215" s="12">
        <v>44040</v>
      </c>
      <c r="B215" s="13">
        <v>4</v>
      </c>
      <c r="C215" s="14">
        <v>1</v>
      </c>
      <c r="D215" s="91">
        <f t="shared" ref="D215:E215" si="213">AVERAGE(B212:B218)</f>
        <v>1.1428571428571428</v>
      </c>
      <c r="E215" s="91">
        <f t="shared" si="213"/>
        <v>0.8571428571428571</v>
      </c>
      <c r="F215" s="15">
        <v>131</v>
      </c>
      <c r="G215" s="15">
        <v>225</v>
      </c>
      <c r="H215" s="90">
        <f t="shared" si="195"/>
        <v>148.85714285714286</v>
      </c>
      <c r="I215" s="90">
        <f t="shared" si="196"/>
        <v>149.71428571428572</v>
      </c>
    </row>
    <row r="216" spans="1:9" ht="15.9" customHeight="1" x14ac:dyDescent="0.3">
      <c r="A216" s="12">
        <v>44041</v>
      </c>
      <c r="B216" s="13">
        <v>2</v>
      </c>
      <c r="C216" s="14">
        <v>1</v>
      </c>
      <c r="D216" s="91">
        <f t="shared" ref="D216:E216" si="214">AVERAGE(B213:B219)</f>
        <v>1</v>
      </c>
      <c r="E216" s="91">
        <f t="shared" si="214"/>
        <v>0.8571428571428571</v>
      </c>
      <c r="F216" s="15">
        <v>128</v>
      </c>
      <c r="G216" s="15">
        <v>196</v>
      </c>
      <c r="H216" s="90">
        <f t="shared" si="195"/>
        <v>150.28571428571428</v>
      </c>
      <c r="I216" s="90">
        <f t="shared" si="196"/>
        <v>148.85714285714286</v>
      </c>
    </row>
    <row r="217" spans="1:9" ht="15.9" customHeight="1" x14ac:dyDescent="0.3">
      <c r="A217" s="12">
        <v>44042</v>
      </c>
      <c r="B217" s="13">
        <v>0</v>
      </c>
      <c r="C217" s="14">
        <v>2</v>
      </c>
      <c r="D217" s="91">
        <f t="shared" ref="D217:E217" si="215">AVERAGE(B214:B220)</f>
        <v>0.8571428571428571</v>
      </c>
      <c r="E217" s="91">
        <f t="shared" si="215"/>
        <v>0.8571428571428571</v>
      </c>
      <c r="F217" s="15">
        <v>170</v>
      </c>
      <c r="G217" s="15">
        <v>182</v>
      </c>
      <c r="H217" s="90">
        <f t="shared" si="195"/>
        <v>147.14285714285714</v>
      </c>
      <c r="I217" s="90">
        <f t="shared" si="196"/>
        <v>149</v>
      </c>
    </row>
    <row r="218" spans="1:9" ht="15.9" customHeight="1" x14ac:dyDescent="0.3">
      <c r="A218" s="12">
        <v>44043</v>
      </c>
      <c r="B218" s="13">
        <v>0</v>
      </c>
      <c r="C218" s="14">
        <v>2</v>
      </c>
      <c r="D218" s="91">
        <f t="shared" ref="D218:E218" si="216">AVERAGE(B215:B221)</f>
        <v>1</v>
      </c>
      <c r="E218" s="91">
        <f t="shared" si="216"/>
        <v>1</v>
      </c>
      <c r="F218" s="15">
        <v>158</v>
      </c>
      <c r="G218" s="15">
        <v>184</v>
      </c>
      <c r="H218" s="90">
        <f t="shared" si="195"/>
        <v>143.57142857142858</v>
      </c>
      <c r="I218" s="90">
        <f t="shared" si="196"/>
        <v>143.85714285714286</v>
      </c>
    </row>
    <row r="219" spans="1:9" ht="15.9" customHeight="1" x14ac:dyDescent="0.3">
      <c r="A219" s="12">
        <v>44044</v>
      </c>
      <c r="B219" s="13">
        <v>0</v>
      </c>
      <c r="C219" s="14">
        <v>0</v>
      </c>
      <c r="D219" s="91">
        <f t="shared" ref="D219:E219" si="217">AVERAGE(B216:B222)</f>
        <v>0.5714285714285714</v>
      </c>
      <c r="E219" s="91">
        <f t="shared" si="217"/>
        <v>0.8571428571428571</v>
      </c>
      <c r="F219" s="15">
        <v>151</v>
      </c>
      <c r="G219" s="15">
        <v>6</v>
      </c>
      <c r="H219" s="90">
        <f t="shared" si="195"/>
        <v>143.85714285714286</v>
      </c>
      <c r="I219" s="90">
        <f t="shared" si="196"/>
        <v>146.85714285714286</v>
      </c>
    </row>
    <row r="220" spans="1:9" ht="15.9" customHeight="1" x14ac:dyDescent="0.3">
      <c r="A220" s="12">
        <v>44045</v>
      </c>
      <c r="B220" s="13">
        <v>0</v>
      </c>
      <c r="C220" s="14">
        <v>0</v>
      </c>
      <c r="D220" s="91">
        <f t="shared" ref="D220:E220" si="218">AVERAGE(B217:B223)</f>
        <v>0.5714285714285714</v>
      </c>
      <c r="E220" s="91">
        <f t="shared" si="218"/>
        <v>0.8571428571428571</v>
      </c>
      <c r="F220" s="15">
        <v>137</v>
      </c>
      <c r="G220" s="15">
        <v>3</v>
      </c>
      <c r="H220" s="90">
        <f t="shared" si="195"/>
        <v>146.71428571428572</v>
      </c>
      <c r="I220" s="90">
        <f t="shared" si="196"/>
        <v>149.14285714285714</v>
      </c>
    </row>
    <row r="221" spans="1:9" ht="15.9" customHeight="1" x14ac:dyDescent="0.3">
      <c r="A221" s="12">
        <v>44046</v>
      </c>
      <c r="B221" s="13">
        <v>1</v>
      </c>
      <c r="C221" s="14">
        <v>1</v>
      </c>
      <c r="D221" s="91">
        <f t="shared" ref="D221:E221" si="219">AVERAGE(B218:B224)</f>
        <v>0.7142857142857143</v>
      </c>
      <c r="E221" s="91">
        <f t="shared" si="219"/>
        <v>0.8571428571428571</v>
      </c>
      <c r="F221" s="15">
        <v>130</v>
      </c>
      <c r="G221" s="15">
        <v>211</v>
      </c>
      <c r="H221" s="90">
        <f t="shared" si="195"/>
        <v>144.42857142857142</v>
      </c>
      <c r="I221" s="90">
        <f t="shared" si="196"/>
        <v>148</v>
      </c>
    </row>
    <row r="222" spans="1:9" ht="15.9" customHeight="1" x14ac:dyDescent="0.3">
      <c r="A222" s="12">
        <v>44047</v>
      </c>
      <c r="B222" s="13">
        <v>1</v>
      </c>
      <c r="C222" s="14">
        <v>0</v>
      </c>
      <c r="D222" s="91">
        <f t="shared" ref="D222:E222" si="220">AVERAGE(B219:B225)</f>
        <v>0.7142857142857143</v>
      </c>
      <c r="E222" s="91">
        <f t="shared" si="220"/>
        <v>0.7142857142857143</v>
      </c>
      <c r="F222" s="15">
        <v>133</v>
      </c>
      <c r="G222" s="15">
        <v>246</v>
      </c>
      <c r="H222" s="90">
        <f t="shared" si="195"/>
        <v>141.57142857142858</v>
      </c>
      <c r="I222" s="90">
        <f t="shared" si="196"/>
        <v>145.28571428571428</v>
      </c>
    </row>
    <row r="223" spans="1:9" ht="15.9" customHeight="1" x14ac:dyDescent="0.3">
      <c r="A223" s="12">
        <v>44048</v>
      </c>
      <c r="B223" s="13">
        <v>2</v>
      </c>
      <c r="C223" s="14">
        <v>1</v>
      </c>
      <c r="D223" s="91">
        <f t="shared" ref="D223:E223" si="221">AVERAGE(B220:B226)</f>
        <v>0.7142857142857143</v>
      </c>
      <c r="E223" s="91">
        <f t="shared" si="221"/>
        <v>0.7142857142857143</v>
      </c>
      <c r="F223" s="15">
        <v>148</v>
      </c>
      <c r="G223" s="15">
        <v>212</v>
      </c>
      <c r="H223" s="90">
        <f t="shared" si="195"/>
        <v>138.28571428571428</v>
      </c>
      <c r="I223" s="90">
        <f t="shared" si="196"/>
        <v>144.85714285714286</v>
      </c>
    </row>
    <row r="224" spans="1:9" ht="15.9" customHeight="1" x14ac:dyDescent="0.3">
      <c r="A224" s="12">
        <v>44049</v>
      </c>
      <c r="B224" s="13">
        <v>1</v>
      </c>
      <c r="C224" s="14">
        <v>2</v>
      </c>
      <c r="D224" s="91">
        <f t="shared" ref="D224:E224" si="222">AVERAGE(B221:B227)</f>
        <v>0.7142857142857143</v>
      </c>
      <c r="E224" s="91">
        <f t="shared" si="222"/>
        <v>0.7142857142857143</v>
      </c>
      <c r="F224" s="15">
        <v>154</v>
      </c>
      <c r="G224" s="15">
        <v>174</v>
      </c>
      <c r="H224" s="90">
        <f t="shared" si="195"/>
        <v>138.42857142857142</v>
      </c>
      <c r="I224" s="90">
        <f t="shared" si="196"/>
        <v>144.42857142857142</v>
      </c>
    </row>
    <row r="225" spans="1:9" ht="15.9" customHeight="1" x14ac:dyDescent="0.3">
      <c r="A225" s="12">
        <v>44050</v>
      </c>
      <c r="B225" s="13">
        <v>0</v>
      </c>
      <c r="C225" s="14">
        <v>1</v>
      </c>
      <c r="D225" s="91">
        <f t="shared" ref="D225:E225" si="223">AVERAGE(B222:B228)</f>
        <v>0.5714285714285714</v>
      </c>
      <c r="E225" s="91">
        <f t="shared" si="223"/>
        <v>0.7142857142857143</v>
      </c>
      <c r="F225" s="15">
        <v>138</v>
      </c>
      <c r="G225" s="15">
        <v>165</v>
      </c>
      <c r="H225" s="90">
        <f t="shared" si="195"/>
        <v>137.42857142857142</v>
      </c>
      <c r="I225" s="90">
        <f t="shared" si="196"/>
        <v>144.28571428571428</v>
      </c>
    </row>
    <row r="226" spans="1:9" ht="15.9" customHeight="1" x14ac:dyDescent="0.3">
      <c r="A226" s="12">
        <v>44051</v>
      </c>
      <c r="B226" s="13">
        <v>0</v>
      </c>
      <c r="C226" s="14">
        <v>0</v>
      </c>
      <c r="D226" s="91">
        <f t="shared" ref="D226:E226" si="224">AVERAGE(B223:B229)</f>
        <v>0.42857142857142855</v>
      </c>
      <c r="E226" s="91">
        <f t="shared" si="224"/>
        <v>0.8571428571428571</v>
      </c>
      <c r="F226" s="15">
        <v>128</v>
      </c>
      <c r="G226" s="15">
        <v>3</v>
      </c>
      <c r="H226" s="90">
        <f t="shared" si="195"/>
        <v>138.28571428571428</v>
      </c>
      <c r="I226" s="90">
        <f t="shared" si="196"/>
        <v>138.71428571428572</v>
      </c>
    </row>
    <row r="227" spans="1:9" ht="15.9" customHeight="1" x14ac:dyDescent="0.3">
      <c r="A227" s="12">
        <v>44052</v>
      </c>
      <c r="B227" s="13">
        <v>0</v>
      </c>
      <c r="C227" s="14">
        <v>0</v>
      </c>
      <c r="D227" s="91">
        <f t="shared" ref="D227:E227" si="225">AVERAGE(B224:B230)</f>
        <v>0.14285714285714285</v>
      </c>
      <c r="E227" s="91">
        <f t="shared" si="225"/>
        <v>0.7142857142857143</v>
      </c>
      <c r="F227" s="15">
        <v>138</v>
      </c>
      <c r="G227" s="15">
        <v>0</v>
      </c>
      <c r="H227" s="90">
        <f t="shared" si="195"/>
        <v>135.42857142857142</v>
      </c>
      <c r="I227" s="90">
        <f t="shared" si="196"/>
        <v>121.28571428571429</v>
      </c>
    </row>
    <row r="228" spans="1:9" ht="15.9" customHeight="1" x14ac:dyDescent="0.3">
      <c r="A228" s="12">
        <v>44053</v>
      </c>
      <c r="B228" s="13">
        <v>0</v>
      </c>
      <c r="C228" s="14">
        <v>1</v>
      </c>
      <c r="D228" s="91">
        <f t="shared" ref="D228:E228" si="226">AVERAGE(B225:B231)</f>
        <v>0.14285714285714285</v>
      </c>
      <c r="E228" s="91">
        <f t="shared" si="226"/>
        <v>0.5714285714285714</v>
      </c>
      <c r="F228" s="15">
        <v>123</v>
      </c>
      <c r="G228" s="15">
        <v>210</v>
      </c>
      <c r="H228" s="90">
        <f t="shared" si="195"/>
        <v>134.28571428571428</v>
      </c>
      <c r="I228" s="90">
        <f t="shared" si="196"/>
        <v>128.71428571428572</v>
      </c>
    </row>
    <row r="229" spans="1:9" ht="15.9" customHeight="1" x14ac:dyDescent="0.3">
      <c r="A229" s="12">
        <v>44054</v>
      </c>
      <c r="B229" s="13">
        <v>0</v>
      </c>
      <c r="C229" s="14">
        <v>1</v>
      </c>
      <c r="D229" s="91">
        <f t="shared" ref="D229:E229" si="227">AVERAGE(B226:B232)</f>
        <v>0.14285714285714285</v>
      </c>
      <c r="E229" s="91">
        <f t="shared" si="227"/>
        <v>0.42857142857142855</v>
      </c>
      <c r="F229" s="15">
        <v>139</v>
      </c>
      <c r="G229" s="15">
        <v>207</v>
      </c>
      <c r="H229" s="90">
        <f t="shared" si="195"/>
        <v>137.14285714285714</v>
      </c>
      <c r="I229" s="90">
        <f t="shared" si="196"/>
        <v>132</v>
      </c>
    </row>
    <row r="230" spans="1:9" ht="15.9" customHeight="1" x14ac:dyDescent="0.3">
      <c r="A230" s="12">
        <v>44055</v>
      </c>
      <c r="B230" s="13">
        <v>0</v>
      </c>
      <c r="C230" s="14">
        <v>0</v>
      </c>
      <c r="D230" s="91">
        <f t="shared" ref="D230:E230" si="228">AVERAGE(B227:B233)</f>
        <v>0.2857142857142857</v>
      </c>
      <c r="E230" s="91">
        <f t="shared" si="228"/>
        <v>0.42857142857142855</v>
      </c>
      <c r="F230" s="15">
        <v>128</v>
      </c>
      <c r="G230" s="15">
        <v>90</v>
      </c>
      <c r="H230" s="90">
        <f t="shared" si="195"/>
        <v>138</v>
      </c>
      <c r="I230" s="90">
        <f t="shared" si="196"/>
        <v>132.57142857142858</v>
      </c>
    </row>
    <row r="231" spans="1:9" ht="15.9" customHeight="1" x14ac:dyDescent="0.3">
      <c r="A231" s="12">
        <v>44056</v>
      </c>
      <c r="B231" s="13">
        <v>1</v>
      </c>
      <c r="C231" s="14">
        <v>1</v>
      </c>
      <c r="D231" s="91">
        <f t="shared" ref="D231:E231" si="229">AVERAGE(B228:B234)</f>
        <v>0.42857142857142855</v>
      </c>
      <c r="E231" s="91">
        <f t="shared" si="229"/>
        <v>0.42857142857142855</v>
      </c>
      <c r="F231" s="15">
        <v>146</v>
      </c>
      <c r="G231" s="15">
        <v>226</v>
      </c>
      <c r="H231" s="90">
        <f t="shared" si="195"/>
        <v>139</v>
      </c>
      <c r="I231" s="90">
        <f t="shared" si="196"/>
        <v>132.57142857142858</v>
      </c>
    </row>
    <row r="232" spans="1:9" ht="15.9" customHeight="1" x14ac:dyDescent="0.3">
      <c r="A232" s="12">
        <v>44057</v>
      </c>
      <c r="B232" s="13">
        <v>0</v>
      </c>
      <c r="C232" s="14">
        <v>0</v>
      </c>
      <c r="D232" s="91">
        <f t="shared" ref="D232:E232" si="230">AVERAGE(B229:B235)</f>
        <v>0.5714285714285714</v>
      </c>
      <c r="E232" s="91">
        <f t="shared" si="230"/>
        <v>0.5714285714285714</v>
      </c>
      <c r="F232" s="15">
        <v>158</v>
      </c>
      <c r="G232" s="15">
        <v>188</v>
      </c>
      <c r="H232" s="90">
        <f t="shared" si="195"/>
        <v>141.71428571428572</v>
      </c>
      <c r="I232" s="90">
        <f t="shared" si="196"/>
        <v>136.14285714285714</v>
      </c>
    </row>
    <row r="233" spans="1:9" ht="15.9" customHeight="1" x14ac:dyDescent="0.3">
      <c r="A233" s="12">
        <v>44058</v>
      </c>
      <c r="B233" s="13">
        <v>1</v>
      </c>
      <c r="C233" s="14">
        <v>0</v>
      </c>
      <c r="D233" s="91">
        <f t="shared" ref="D233:E233" si="231">AVERAGE(B230:B236)</f>
        <v>0.7142857142857143</v>
      </c>
      <c r="E233" s="91">
        <f t="shared" si="231"/>
        <v>0.5714285714285714</v>
      </c>
      <c r="F233" s="15">
        <v>134</v>
      </c>
      <c r="G233" s="15">
        <v>7</v>
      </c>
      <c r="H233" s="90">
        <f t="shared" si="195"/>
        <v>144</v>
      </c>
      <c r="I233" s="90">
        <f t="shared" si="196"/>
        <v>139.71428571428572</v>
      </c>
    </row>
    <row r="234" spans="1:9" ht="15.9" customHeight="1" x14ac:dyDescent="0.3">
      <c r="A234" s="12">
        <v>44059</v>
      </c>
      <c r="B234" s="13">
        <v>1</v>
      </c>
      <c r="C234" s="14">
        <v>0</v>
      </c>
      <c r="D234" s="91">
        <f t="shared" ref="D234:E234" si="232">AVERAGE(B231:B237)</f>
        <v>1</v>
      </c>
      <c r="E234" s="91">
        <f t="shared" si="232"/>
        <v>0.7142857142857143</v>
      </c>
      <c r="F234" s="15">
        <v>145</v>
      </c>
      <c r="G234" s="15">
        <v>0</v>
      </c>
      <c r="H234" s="90">
        <f t="shared" si="195"/>
        <v>148.85714285714286</v>
      </c>
      <c r="I234" s="90">
        <f t="shared" si="196"/>
        <v>159.14285714285714</v>
      </c>
    </row>
    <row r="235" spans="1:9" ht="15.9" customHeight="1" x14ac:dyDescent="0.3">
      <c r="A235" s="12">
        <v>44060</v>
      </c>
      <c r="B235" s="13">
        <v>1</v>
      </c>
      <c r="C235" s="14">
        <v>2</v>
      </c>
      <c r="D235" s="91">
        <f t="shared" ref="D235:E235" si="233">AVERAGE(B232:B238)</f>
        <v>0.8571428571428571</v>
      </c>
      <c r="E235" s="91">
        <f t="shared" si="233"/>
        <v>0.5714285714285714</v>
      </c>
      <c r="F235" s="15">
        <v>142</v>
      </c>
      <c r="G235" s="15">
        <v>235</v>
      </c>
      <c r="H235" s="90">
        <f t="shared" si="195"/>
        <v>148.71428571428572</v>
      </c>
      <c r="I235" s="90">
        <f t="shared" si="196"/>
        <v>151.14285714285714</v>
      </c>
    </row>
    <row r="236" spans="1:9" ht="15.9" customHeight="1" x14ac:dyDescent="0.3">
      <c r="A236" s="12">
        <v>44061</v>
      </c>
      <c r="B236" s="13">
        <v>1</v>
      </c>
      <c r="C236" s="14">
        <v>1</v>
      </c>
      <c r="D236" s="91">
        <f t="shared" ref="D236:E236" si="234">AVERAGE(B233:B239)</f>
        <v>0.8571428571428571</v>
      </c>
      <c r="E236" s="91">
        <f t="shared" si="234"/>
        <v>0.7142857142857143</v>
      </c>
      <c r="F236" s="15">
        <v>155</v>
      </c>
      <c r="G236" s="15">
        <v>232</v>
      </c>
      <c r="H236" s="90">
        <f t="shared" si="195"/>
        <v>145.42857142857142</v>
      </c>
      <c r="I236" s="90">
        <f t="shared" si="196"/>
        <v>149.85714285714286</v>
      </c>
    </row>
    <row r="237" spans="1:9" ht="15.9" customHeight="1" x14ac:dyDescent="0.3">
      <c r="A237" s="12">
        <v>44062</v>
      </c>
      <c r="B237" s="13">
        <v>2</v>
      </c>
      <c r="C237" s="14">
        <v>1</v>
      </c>
      <c r="D237" s="91">
        <f t="shared" ref="D237:E237" si="235">AVERAGE(B234:B240)</f>
        <v>0.8571428571428571</v>
      </c>
      <c r="E237" s="91">
        <f t="shared" si="235"/>
        <v>0.7142857142857143</v>
      </c>
      <c r="F237" s="15">
        <v>162</v>
      </c>
      <c r="G237" s="15">
        <v>226</v>
      </c>
      <c r="H237" s="90">
        <f t="shared" si="195"/>
        <v>150.85714285714286</v>
      </c>
      <c r="I237" s="90">
        <f t="shared" si="196"/>
        <v>149.42857142857142</v>
      </c>
    </row>
    <row r="238" spans="1:9" ht="15.9" customHeight="1" x14ac:dyDescent="0.3">
      <c r="A238" s="12">
        <v>44063</v>
      </c>
      <c r="B238" s="13">
        <v>0</v>
      </c>
      <c r="C238" s="14">
        <v>0</v>
      </c>
      <c r="D238" s="91">
        <f t="shared" ref="D238:E238" si="236">AVERAGE(B235:B241)</f>
        <v>0.8571428571428571</v>
      </c>
      <c r="E238" s="91">
        <f t="shared" si="236"/>
        <v>0.7142857142857143</v>
      </c>
      <c r="F238" s="15">
        <v>145</v>
      </c>
      <c r="G238" s="15">
        <v>170</v>
      </c>
      <c r="H238" s="90">
        <f t="shared" si="195"/>
        <v>148.28571428571428</v>
      </c>
      <c r="I238" s="90">
        <f t="shared" si="196"/>
        <v>149.42857142857142</v>
      </c>
    </row>
    <row r="239" spans="1:9" ht="15.9" customHeight="1" x14ac:dyDescent="0.3">
      <c r="A239" s="12">
        <v>44064</v>
      </c>
      <c r="B239" s="13">
        <v>0</v>
      </c>
      <c r="C239" s="14">
        <v>1</v>
      </c>
      <c r="D239" s="91">
        <f t="shared" ref="D239:E239" si="237">AVERAGE(B236:B242)</f>
        <v>0.7142857142857143</v>
      </c>
      <c r="E239" s="91">
        <f t="shared" si="237"/>
        <v>0.5714285714285714</v>
      </c>
      <c r="F239" s="15">
        <v>135</v>
      </c>
      <c r="G239" s="15">
        <v>179</v>
      </c>
      <c r="H239" s="90">
        <f t="shared" si="195"/>
        <v>146.71428571428572</v>
      </c>
      <c r="I239" s="90">
        <f t="shared" si="196"/>
        <v>146.42857142857142</v>
      </c>
    </row>
    <row r="240" spans="1:9" ht="15.9" customHeight="1" x14ac:dyDescent="0.3">
      <c r="A240" s="12">
        <v>44065</v>
      </c>
      <c r="B240" s="13">
        <v>1</v>
      </c>
      <c r="C240" s="14">
        <v>0</v>
      </c>
      <c r="D240" s="91">
        <f t="shared" ref="D240:E240" si="238">AVERAGE(B237:B243)</f>
        <v>0.7142857142857143</v>
      </c>
      <c r="E240" s="91">
        <f t="shared" si="238"/>
        <v>0.7142857142857143</v>
      </c>
      <c r="F240" s="15">
        <v>172</v>
      </c>
      <c r="G240" s="15">
        <v>4</v>
      </c>
      <c r="H240" s="90">
        <f t="shared" si="195"/>
        <v>146.28571428571428</v>
      </c>
      <c r="I240" s="90">
        <f t="shared" si="196"/>
        <v>150.14285714285714</v>
      </c>
    </row>
    <row r="241" spans="1:9" ht="15.9" customHeight="1" x14ac:dyDescent="0.3">
      <c r="A241" s="12">
        <v>44066</v>
      </c>
      <c r="B241" s="13">
        <v>1</v>
      </c>
      <c r="C241" s="14">
        <v>0</v>
      </c>
      <c r="D241" s="91">
        <f t="shared" ref="D241:E241" si="239">AVERAGE(B238:B244)</f>
        <v>0.5714285714285714</v>
      </c>
      <c r="E241" s="91">
        <f t="shared" si="239"/>
        <v>0.7142857142857143</v>
      </c>
      <c r="F241" s="15">
        <v>127</v>
      </c>
      <c r="G241" s="15">
        <v>0</v>
      </c>
      <c r="H241" s="90">
        <f t="shared" si="195"/>
        <v>143</v>
      </c>
      <c r="I241" s="90">
        <f t="shared" si="196"/>
        <v>144.57142857142858</v>
      </c>
    </row>
    <row r="242" spans="1:9" ht="15.9" customHeight="1" x14ac:dyDescent="0.3">
      <c r="A242" s="12">
        <v>44067</v>
      </c>
      <c r="B242" s="13">
        <v>0</v>
      </c>
      <c r="C242" s="14">
        <v>1</v>
      </c>
      <c r="D242" s="91">
        <f t="shared" ref="D242:E242" si="240">AVERAGE(B239:B245)</f>
        <v>0.7142857142857143</v>
      </c>
      <c r="E242" s="91">
        <f t="shared" si="240"/>
        <v>0.8571428571428571</v>
      </c>
      <c r="F242" s="15">
        <v>131</v>
      </c>
      <c r="G242" s="15">
        <v>214</v>
      </c>
      <c r="H242" s="90">
        <f t="shared" si="195"/>
        <v>142.71428571428572</v>
      </c>
      <c r="I242" s="90">
        <f t="shared" si="196"/>
        <v>146.14285714285714</v>
      </c>
    </row>
    <row r="243" spans="1:9" ht="15.9" customHeight="1" x14ac:dyDescent="0.3">
      <c r="A243" s="12">
        <v>44068</v>
      </c>
      <c r="B243" s="13">
        <v>1</v>
      </c>
      <c r="C243" s="14">
        <v>2</v>
      </c>
      <c r="D243" s="91">
        <f t="shared" ref="D243:E243" si="241">AVERAGE(B240:B246)</f>
        <v>0.8571428571428571</v>
      </c>
      <c r="E243" s="91">
        <f t="shared" si="241"/>
        <v>1</v>
      </c>
      <c r="F243" s="15">
        <v>152</v>
      </c>
      <c r="G243" s="15">
        <v>258</v>
      </c>
      <c r="H243" s="90">
        <f t="shared" si="195"/>
        <v>144.57142857142858</v>
      </c>
      <c r="I243" s="90">
        <f t="shared" si="196"/>
        <v>146.28571428571428</v>
      </c>
    </row>
    <row r="244" spans="1:9" ht="15.9" customHeight="1" x14ac:dyDescent="0.3">
      <c r="A244" s="12">
        <v>44069</v>
      </c>
      <c r="B244" s="13">
        <v>1</v>
      </c>
      <c r="C244" s="14">
        <v>1</v>
      </c>
      <c r="D244" s="91">
        <f t="shared" ref="D244:E244" si="242">AVERAGE(B241:B247)</f>
        <v>0.7142857142857143</v>
      </c>
      <c r="E244" s="91">
        <f t="shared" si="242"/>
        <v>1</v>
      </c>
      <c r="F244" s="15">
        <v>139</v>
      </c>
      <c r="G244" s="15">
        <v>187</v>
      </c>
      <c r="H244" s="90">
        <f t="shared" si="195"/>
        <v>142.71428571428572</v>
      </c>
      <c r="I244" s="90">
        <f t="shared" si="196"/>
        <v>147</v>
      </c>
    </row>
    <row r="245" spans="1:9" ht="15.9" customHeight="1" x14ac:dyDescent="0.3">
      <c r="A245" s="12">
        <v>44070</v>
      </c>
      <c r="B245" s="13">
        <v>1</v>
      </c>
      <c r="C245" s="14">
        <v>1</v>
      </c>
      <c r="D245" s="91">
        <f t="shared" ref="D245:E245" si="243">AVERAGE(B242:B248)</f>
        <v>0.7142857142857143</v>
      </c>
      <c r="E245" s="91">
        <f t="shared" si="243"/>
        <v>1</v>
      </c>
      <c r="F245" s="15">
        <v>143</v>
      </c>
      <c r="G245" s="15">
        <v>181</v>
      </c>
      <c r="H245" s="90">
        <f t="shared" si="195"/>
        <v>143</v>
      </c>
      <c r="I245" s="90">
        <f t="shared" si="196"/>
        <v>147.14285714285714</v>
      </c>
    </row>
    <row r="246" spans="1:9" ht="15.9" customHeight="1" x14ac:dyDescent="0.3">
      <c r="A246" s="12">
        <v>44071</v>
      </c>
      <c r="B246" s="13">
        <v>1</v>
      </c>
      <c r="C246" s="14">
        <v>2</v>
      </c>
      <c r="D246" s="91">
        <f t="shared" ref="D246:E246" si="244">AVERAGE(B243:B249)</f>
        <v>0.7142857142857143</v>
      </c>
      <c r="E246" s="91">
        <f t="shared" si="244"/>
        <v>1</v>
      </c>
      <c r="F246" s="15">
        <v>148</v>
      </c>
      <c r="G246" s="15">
        <v>180</v>
      </c>
      <c r="H246" s="90">
        <f t="shared" si="195"/>
        <v>146.71428571428572</v>
      </c>
      <c r="I246" s="90">
        <f t="shared" si="196"/>
        <v>147.28571428571428</v>
      </c>
    </row>
    <row r="247" spans="1:9" ht="15.9" customHeight="1" x14ac:dyDescent="0.3">
      <c r="A247" s="12">
        <v>44072</v>
      </c>
      <c r="B247" s="13">
        <v>0</v>
      </c>
      <c r="C247" s="14">
        <v>0</v>
      </c>
      <c r="D247" s="91">
        <f t="shared" ref="D247:E247" si="245">AVERAGE(B244:B250)</f>
        <v>0.5714285714285714</v>
      </c>
      <c r="E247" s="91">
        <f t="shared" si="245"/>
        <v>0.8571428571428571</v>
      </c>
      <c r="F247" s="15">
        <v>159</v>
      </c>
      <c r="G247" s="15">
        <v>9</v>
      </c>
      <c r="H247" s="90">
        <f t="shared" si="195"/>
        <v>145.85714285714286</v>
      </c>
      <c r="I247" s="90">
        <f t="shared" si="196"/>
        <v>144.71428571428572</v>
      </c>
    </row>
    <row r="248" spans="1:9" ht="15.9" customHeight="1" x14ac:dyDescent="0.3">
      <c r="A248" s="12">
        <v>44073</v>
      </c>
      <c r="B248" s="13">
        <v>1</v>
      </c>
      <c r="C248" s="14">
        <v>0</v>
      </c>
      <c r="D248" s="91">
        <f t="shared" ref="D248:E248" si="246">AVERAGE(B245:B251)</f>
        <v>0.5714285714285714</v>
      </c>
      <c r="E248" s="91">
        <f t="shared" si="246"/>
        <v>0.7142857142857143</v>
      </c>
      <c r="F248" s="15">
        <v>129</v>
      </c>
      <c r="G248" s="15">
        <v>1</v>
      </c>
      <c r="H248" s="90">
        <f t="shared" si="195"/>
        <v>151.28571428571428</v>
      </c>
      <c r="I248" s="90">
        <f t="shared" si="196"/>
        <v>152.57142857142858</v>
      </c>
    </row>
    <row r="249" spans="1:9" ht="15.9" customHeight="1" x14ac:dyDescent="0.3">
      <c r="A249" s="12">
        <v>44074</v>
      </c>
      <c r="B249" s="13">
        <v>0</v>
      </c>
      <c r="C249" s="14">
        <v>1</v>
      </c>
      <c r="D249" s="91">
        <f t="shared" ref="D249:E249" si="247">AVERAGE(B246:B252)</f>
        <v>0.5714285714285714</v>
      </c>
      <c r="E249" s="91">
        <f t="shared" si="247"/>
        <v>0.5714285714285714</v>
      </c>
      <c r="F249" s="15">
        <v>157</v>
      </c>
      <c r="G249" s="15">
        <v>215</v>
      </c>
      <c r="H249" s="90">
        <f t="shared" si="195"/>
        <v>153.14285714285714</v>
      </c>
      <c r="I249" s="90">
        <f t="shared" si="196"/>
        <v>152.71428571428572</v>
      </c>
    </row>
    <row r="250" spans="1:9" ht="15.9" customHeight="1" x14ac:dyDescent="0.3">
      <c r="A250" s="12">
        <v>44075</v>
      </c>
      <c r="B250" s="13">
        <v>0</v>
      </c>
      <c r="C250" s="14">
        <v>1</v>
      </c>
      <c r="D250" s="91">
        <f t="shared" ref="D250:E250" si="248">AVERAGE(B247:B253)</f>
        <v>0.5714285714285714</v>
      </c>
      <c r="E250" s="91">
        <f t="shared" si="248"/>
        <v>0.2857142857142857</v>
      </c>
      <c r="F250" s="15">
        <v>146</v>
      </c>
      <c r="G250" s="15">
        <v>240</v>
      </c>
      <c r="H250" s="90">
        <f t="shared" si="195"/>
        <v>150.42857142857142</v>
      </c>
      <c r="I250" s="90">
        <f t="shared" si="196"/>
        <v>150</v>
      </c>
    </row>
    <row r="251" spans="1:9" ht="15.9" customHeight="1" x14ac:dyDescent="0.3">
      <c r="A251" s="12">
        <v>44076</v>
      </c>
      <c r="B251" s="13">
        <v>1</v>
      </c>
      <c r="C251" s="14">
        <v>0</v>
      </c>
      <c r="D251" s="91">
        <f t="shared" ref="D251:E251" si="249">AVERAGE(B248:B254)</f>
        <v>0.7142857142857143</v>
      </c>
      <c r="E251" s="91">
        <f t="shared" si="249"/>
        <v>0.2857142857142857</v>
      </c>
      <c r="F251" s="15">
        <v>177</v>
      </c>
      <c r="G251" s="15">
        <v>242</v>
      </c>
      <c r="H251" s="90">
        <f t="shared" si="195"/>
        <v>146.71428571428572</v>
      </c>
      <c r="I251" s="90">
        <f t="shared" si="196"/>
        <v>150.14285714285714</v>
      </c>
    </row>
    <row r="252" spans="1:9" ht="15.9" customHeight="1" x14ac:dyDescent="0.3">
      <c r="A252" s="12">
        <v>44077</v>
      </c>
      <c r="B252" s="13">
        <v>1</v>
      </c>
      <c r="C252" s="14">
        <v>0</v>
      </c>
      <c r="D252" s="91">
        <f t="shared" ref="D252:E252" si="250">AVERAGE(B249:B255)</f>
        <v>0.5714285714285714</v>
      </c>
      <c r="E252" s="91">
        <f t="shared" si="250"/>
        <v>0.2857142857142857</v>
      </c>
      <c r="F252" s="15">
        <v>156</v>
      </c>
      <c r="G252" s="15">
        <v>182</v>
      </c>
      <c r="H252" s="90">
        <f t="shared" si="195"/>
        <v>148.57142857142858</v>
      </c>
      <c r="I252" s="90">
        <f t="shared" si="196"/>
        <v>150</v>
      </c>
    </row>
    <row r="253" spans="1:9" ht="15.9" customHeight="1" x14ac:dyDescent="0.3">
      <c r="A253" s="12">
        <v>44078</v>
      </c>
      <c r="B253" s="13">
        <v>1</v>
      </c>
      <c r="C253" s="14">
        <v>0</v>
      </c>
      <c r="D253" s="91">
        <f t="shared" ref="D253:E253" si="251">AVERAGE(B250:B256)</f>
        <v>0.5714285714285714</v>
      </c>
      <c r="E253" s="91">
        <f t="shared" si="251"/>
        <v>0.42857142857142855</v>
      </c>
      <c r="F253" s="15">
        <v>129</v>
      </c>
      <c r="G253" s="15">
        <v>161</v>
      </c>
      <c r="H253" s="90">
        <f t="shared" si="195"/>
        <v>149.71428571428572</v>
      </c>
      <c r="I253" s="90">
        <f t="shared" si="196"/>
        <v>149.71428571428572</v>
      </c>
    </row>
    <row r="254" spans="1:9" ht="15.9" customHeight="1" x14ac:dyDescent="0.3">
      <c r="A254" s="12">
        <v>44079</v>
      </c>
      <c r="B254" s="13">
        <v>1</v>
      </c>
      <c r="C254" s="14">
        <v>0</v>
      </c>
      <c r="D254" s="91">
        <f t="shared" ref="D254:E254" si="252">AVERAGE(B251:B257)</f>
        <v>0.5714285714285714</v>
      </c>
      <c r="E254" s="91">
        <f t="shared" si="252"/>
        <v>0.42857142857142855</v>
      </c>
      <c r="F254" s="15">
        <v>133</v>
      </c>
      <c r="G254" s="15">
        <v>10</v>
      </c>
      <c r="H254" s="90">
        <f t="shared" si="195"/>
        <v>152.57142857142858</v>
      </c>
      <c r="I254" s="90">
        <f t="shared" si="196"/>
        <v>150.85714285714286</v>
      </c>
    </row>
    <row r="255" spans="1:9" ht="15.9" customHeight="1" x14ac:dyDescent="0.3">
      <c r="A255" s="12">
        <v>44080</v>
      </c>
      <c r="B255" s="13">
        <v>0</v>
      </c>
      <c r="C255" s="14">
        <v>0</v>
      </c>
      <c r="D255" s="91">
        <f t="shared" ref="D255:E255" si="253">AVERAGE(B252:B258)</f>
        <v>0.8571428571428571</v>
      </c>
      <c r="E255" s="91">
        <f t="shared" si="253"/>
        <v>0.5714285714285714</v>
      </c>
      <c r="F255" s="15">
        <v>142</v>
      </c>
      <c r="G255" s="15">
        <v>0</v>
      </c>
      <c r="H255" s="90">
        <f t="shared" si="195"/>
        <v>148.85714285714286</v>
      </c>
      <c r="I255" s="90">
        <f t="shared" si="196"/>
        <v>146.85714285714286</v>
      </c>
    </row>
    <row r="256" spans="1:9" ht="15.9" customHeight="1" x14ac:dyDescent="0.3">
      <c r="A256" s="12">
        <v>44081</v>
      </c>
      <c r="B256" s="13">
        <v>0</v>
      </c>
      <c r="C256" s="14">
        <v>2</v>
      </c>
      <c r="D256" s="91">
        <f t="shared" ref="D256:E256" si="254">AVERAGE(B253:B259)</f>
        <v>0.7142857142857143</v>
      </c>
      <c r="E256" s="91">
        <f t="shared" si="254"/>
        <v>0.7142857142857143</v>
      </c>
      <c r="F256" s="15">
        <v>165</v>
      </c>
      <c r="G256" s="15">
        <v>213</v>
      </c>
      <c r="H256" s="90">
        <f t="shared" si="195"/>
        <v>143.42857142857142</v>
      </c>
      <c r="I256" s="90">
        <f t="shared" si="196"/>
        <v>148.28571428571428</v>
      </c>
    </row>
    <row r="257" spans="1:9" ht="15.9" customHeight="1" x14ac:dyDescent="0.3">
      <c r="A257" s="12">
        <v>44082</v>
      </c>
      <c r="B257" s="13">
        <v>0</v>
      </c>
      <c r="C257" s="14">
        <v>1</v>
      </c>
      <c r="D257" s="91">
        <f t="shared" ref="D257:E257" si="255">AVERAGE(B254:B260)</f>
        <v>0.7142857142857143</v>
      </c>
      <c r="E257" s="91">
        <f t="shared" si="255"/>
        <v>0.7142857142857143</v>
      </c>
      <c r="F257" s="15">
        <v>166</v>
      </c>
      <c r="G257" s="15">
        <v>248</v>
      </c>
      <c r="H257" s="90">
        <f t="shared" si="195"/>
        <v>146</v>
      </c>
      <c r="I257" s="90">
        <f t="shared" si="196"/>
        <v>152.28571428571428</v>
      </c>
    </row>
    <row r="258" spans="1:9" ht="15.9" customHeight="1" x14ac:dyDescent="0.3">
      <c r="A258" s="12">
        <v>44083</v>
      </c>
      <c r="B258" s="13">
        <v>3</v>
      </c>
      <c r="C258" s="14">
        <v>1</v>
      </c>
      <c r="D258" s="91">
        <f t="shared" ref="D258:E258" si="256">AVERAGE(B255:B261)</f>
        <v>0.8571428571428571</v>
      </c>
      <c r="E258" s="91">
        <f t="shared" si="256"/>
        <v>0.7142857142857143</v>
      </c>
      <c r="F258" s="15">
        <v>151</v>
      </c>
      <c r="G258" s="15">
        <v>214</v>
      </c>
      <c r="H258" s="90">
        <f t="shared" si="195"/>
        <v>148.42857142857142</v>
      </c>
      <c r="I258" s="90">
        <f t="shared" si="196"/>
        <v>152.71428571428572</v>
      </c>
    </row>
    <row r="259" spans="1:9" ht="15.9" customHeight="1" x14ac:dyDescent="0.3">
      <c r="A259" s="12">
        <v>44084</v>
      </c>
      <c r="B259" s="13">
        <v>0</v>
      </c>
      <c r="C259" s="14">
        <v>1</v>
      </c>
      <c r="D259" s="91">
        <f t="shared" ref="D259:E259" si="257">AVERAGE(B256:B262)</f>
        <v>1</v>
      </c>
      <c r="E259" s="91">
        <f t="shared" si="257"/>
        <v>0.7142857142857143</v>
      </c>
      <c r="F259" s="15">
        <v>118</v>
      </c>
      <c r="G259" s="15">
        <v>192</v>
      </c>
      <c r="H259" s="90">
        <f t="shared" si="195"/>
        <v>147</v>
      </c>
      <c r="I259" s="90">
        <f t="shared" si="196"/>
        <v>152.71428571428572</v>
      </c>
    </row>
    <row r="260" spans="1:9" ht="15.9" customHeight="1" x14ac:dyDescent="0.3">
      <c r="A260" s="12">
        <v>44085</v>
      </c>
      <c r="B260" s="13">
        <v>1</v>
      </c>
      <c r="C260" s="14">
        <v>0</v>
      </c>
      <c r="D260" s="91">
        <f t="shared" ref="D260:E260" si="258">AVERAGE(B257:B263)</f>
        <v>1.4285714285714286</v>
      </c>
      <c r="E260" s="91">
        <f t="shared" si="258"/>
        <v>0.8571428571428571</v>
      </c>
      <c r="F260" s="15">
        <v>147</v>
      </c>
      <c r="G260" s="15">
        <v>189</v>
      </c>
      <c r="H260" s="90">
        <f t="shared" si="195"/>
        <v>147.57142857142858</v>
      </c>
      <c r="I260" s="90">
        <f t="shared" si="196"/>
        <v>151</v>
      </c>
    </row>
    <row r="261" spans="1:9" ht="15.9" customHeight="1" x14ac:dyDescent="0.3">
      <c r="A261" s="12">
        <v>44086</v>
      </c>
      <c r="B261" s="13">
        <v>2</v>
      </c>
      <c r="C261" s="14">
        <v>0</v>
      </c>
      <c r="D261" s="91">
        <f t="shared" ref="D261:E261" si="259">AVERAGE(B258:B264)</f>
        <v>1.4285714285714286</v>
      </c>
      <c r="E261" s="91">
        <f t="shared" si="259"/>
        <v>1</v>
      </c>
      <c r="F261" s="15">
        <v>150</v>
      </c>
      <c r="G261" s="15">
        <v>13</v>
      </c>
      <c r="H261" s="90">
        <f t="shared" si="195"/>
        <v>143.57142857142858</v>
      </c>
      <c r="I261" s="90">
        <f t="shared" si="196"/>
        <v>149.71428571428572</v>
      </c>
    </row>
    <row r="262" spans="1:9" ht="15.9" customHeight="1" x14ac:dyDescent="0.3">
      <c r="A262" s="12">
        <v>44087</v>
      </c>
      <c r="B262" s="13">
        <v>1</v>
      </c>
      <c r="C262" s="14">
        <v>0</v>
      </c>
      <c r="D262" s="91">
        <f t="shared" ref="D262:E262" si="260">AVERAGE(B259:B265)</f>
        <v>1</v>
      </c>
      <c r="E262" s="91">
        <f t="shared" si="260"/>
        <v>0.8571428571428571</v>
      </c>
      <c r="F262" s="15">
        <v>132</v>
      </c>
      <c r="G262" s="15">
        <v>0</v>
      </c>
      <c r="H262" s="90">
        <f t="shared" ref="H262:H325" si="261">AVERAGE(F259:F265)</f>
        <v>141.14285714285714</v>
      </c>
      <c r="I262" s="90">
        <f t="shared" ref="I262:I325" si="262">AVERAGE(G259:G265)</f>
        <v>149.85714285714286</v>
      </c>
    </row>
    <row r="263" spans="1:9" ht="15.9" customHeight="1" x14ac:dyDescent="0.3">
      <c r="A263" s="12">
        <v>44088</v>
      </c>
      <c r="B263" s="13">
        <v>3</v>
      </c>
      <c r="C263" s="14">
        <v>3</v>
      </c>
      <c r="D263" s="91">
        <f t="shared" ref="D263:E263" si="263">AVERAGE(B260:B266)</f>
        <v>1.1428571428571428</v>
      </c>
      <c r="E263" s="91">
        <f t="shared" si="263"/>
        <v>1.1428571428571428</v>
      </c>
      <c r="F263" s="15">
        <v>169</v>
      </c>
      <c r="G263" s="15">
        <v>201</v>
      </c>
      <c r="H263" s="90">
        <f t="shared" si="261"/>
        <v>143</v>
      </c>
      <c r="I263" s="90">
        <f t="shared" si="262"/>
        <v>145</v>
      </c>
    </row>
    <row r="264" spans="1:9" ht="15.9" customHeight="1" x14ac:dyDescent="0.3">
      <c r="A264" s="12">
        <v>44089</v>
      </c>
      <c r="B264" s="13">
        <v>0</v>
      </c>
      <c r="C264" s="14">
        <v>2</v>
      </c>
      <c r="D264" s="91">
        <f t="shared" ref="D264:E264" si="264">AVERAGE(B261:B267)</f>
        <v>1.4285714285714286</v>
      </c>
      <c r="E264" s="91">
        <f t="shared" si="264"/>
        <v>1.5714285714285714</v>
      </c>
      <c r="F264" s="15">
        <v>138</v>
      </c>
      <c r="G264" s="15">
        <v>239</v>
      </c>
      <c r="H264" s="90">
        <f t="shared" si="261"/>
        <v>143</v>
      </c>
      <c r="I264" s="90">
        <f t="shared" si="262"/>
        <v>137.85714285714286</v>
      </c>
    </row>
    <row r="265" spans="1:9" ht="15.9" customHeight="1" x14ac:dyDescent="0.3">
      <c r="A265" s="12">
        <v>44090</v>
      </c>
      <c r="B265" s="13">
        <v>0</v>
      </c>
      <c r="C265" s="14">
        <v>0</v>
      </c>
      <c r="D265" s="91">
        <f t="shared" ref="D265:E265" si="265">AVERAGE(B262:B268)</f>
        <v>1.1428571428571428</v>
      </c>
      <c r="E265" s="91">
        <f t="shared" si="265"/>
        <v>1.5714285714285714</v>
      </c>
      <c r="F265" s="15">
        <v>134</v>
      </c>
      <c r="G265" s="15">
        <v>215</v>
      </c>
      <c r="H265" s="90">
        <f t="shared" si="261"/>
        <v>139.28571428571428</v>
      </c>
      <c r="I265" s="90">
        <f t="shared" si="262"/>
        <v>136</v>
      </c>
    </row>
    <row r="266" spans="1:9" ht="15.9" customHeight="1" x14ac:dyDescent="0.3">
      <c r="A266" s="12">
        <v>44091</v>
      </c>
      <c r="B266" s="13">
        <v>1</v>
      </c>
      <c r="C266" s="14">
        <v>3</v>
      </c>
      <c r="D266" s="91">
        <f t="shared" ref="D266:E266" si="266">AVERAGE(B263:B269)</f>
        <v>1.5714285714285714</v>
      </c>
      <c r="E266" s="91">
        <f t="shared" si="266"/>
        <v>1.5714285714285714</v>
      </c>
      <c r="F266" s="15">
        <v>131</v>
      </c>
      <c r="G266" s="15">
        <v>158</v>
      </c>
      <c r="H266" s="90">
        <f t="shared" si="261"/>
        <v>143.57142857142858</v>
      </c>
      <c r="I266" s="90">
        <f t="shared" si="262"/>
        <v>136</v>
      </c>
    </row>
    <row r="267" spans="1:9" ht="15.9" customHeight="1" x14ac:dyDescent="0.3">
      <c r="A267" s="12">
        <v>44092</v>
      </c>
      <c r="B267" s="13">
        <v>3</v>
      </c>
      <c r="C267" s="14">
        <v>3</v>
      </c>
      <c r="D267" s="91">
        <f t="shared" ref="D267:E267" si="267">AVERAGE(B264:B270)</f>
        <v>1.4285714285714286</v>
      </c>
      <c r="E267" s="91">
        <f t="shared" si="267"/>
        <v>1.2857142857142858</v>
      </c>
      <c r="F267" s="15">
        <v>147</v>
      </c>
      <c r="G267" s="15">
        <v>139</v>
      </c>
      <c r="H267" s="90">
        <f t="shared" si="261"/>
        <v>141.28571428571428</v>
      </c>
      <c r="I267" s="90">
        <f t="shared" si="262"/>
        <v>138</v>
      </c>
    </row>
    <row r="268" spans="1:9" ht="15.9" customHeight="1" x14ac:dyDescent="0.3">
      <c r="A268" s="12">
        <v>44093</v>
      </c>
      <c r="B268" s="13">
        <v>0</v>
      </c>
      <c r="C268" s="14">
        <v>0</v>
      </c>
      <c r="D268" s="91">
        <f t="shared" ref="D268:E268" si="268">AVERAGE(B265:B271)</f>
        <v>1.8571428571428572</v>
      </c>
      <c r="E268" s="91">
        <f t="shared" si="268"/>
        <v>1.4285714285714286</v>
      </c>
      <c r="F268" s="15">
        <v>124</v>
      </c>
      <c r="G268" s="15">
        <v>0</v>
      </c>
      <c r="H268" s="90">
        <f t="shared" si="261"/>
        <v>146.85714285714286</v>
      </c>
      <c r="I268" s="90">
        <f t="shared" si="262"/>
        <v>136.57142857142858</v>
      </c>
    </row>
    <row r="269" spans="1:9" ht="15.9" customHeight="1" x14ac:dyDescent="0.3">
      <c r="A269" s="12">
        <v>44094</v>
      </c>
      <c r="B269" s="13">
        <v>4</v>
      </c>
      <c r="C269" s="14">
        <v>0</v>
      </c>
      <c r="D269" s="91">
        <f t="shared" ref="D269:E269" si="269">AVERAGE(B266:B272)</f>
        <v>2.1428571428571428</v>
      </c>
      <c r="E269" s="91">
        <f t="shared" si="269"/>
        <v>1.8571428571428572</v>
      </c>
      <c r="F269" s="15">
        <v>162</v>
      </c>
      <c r="G269" s="15">
        <v>0</v>
      </c>
      <c r="H269" s="90">
        <f t="shared" si="261"/>
        <v>149.71428571428572</v>
      </c>
      <c r="I269" s="90">
        <f t="shared" si="262"/>
        <v>135.42857142857142</v>
      </c>
    </row>
    <row r="270" spans="1:9" ht="15.9" customHeight="1" x14ac:dyDescent="0.3">
      <c r="A270" s="12">
        <v>44095</v>
      </c>
      <c r="B270" s="13">
        <v>2</v>
      </c>
      <c r="C270" s="14">
        <v>1</v>
      </c>
      <c r="D270" s="91">
        <f t="shared" ref="D270:E270" si="270">AVERAGE(B267:B273)</f>
        <v>2.1428571428571428</v>
      </c>
      <c r="E270" s="91">
        <f t="shared" si="270"/>
        <v>1.7142857142857142</v>
      </c>
      <c r="F270" s="15">
        <v>153</v>
      </c>
      <c r="G270" s="15">
        <v>215</v>
      </c>
      <c r="H270" s="90">
        <f t="shared" si="261"/>
        <v>153.14285714285714</v>
      </c>
      <c r="I270" s="90">
        <f t="shared" si="262"/>
        <v>136.85714285714286</v>
      </c>
    </row>
    <row r="271" spans="1:9" ht="15.9" customHeight="1" x14ac:dyDescent="0.3">
      <c r="A271" s="12">
        <v>44096</v>
      </c>
      <c r="B271" s="13">
        <v>3</v>
      </c>
      <c r="C271" s="14">
        <v>3</v>
      </c>
      <c r="D271" s="91">
        <f t="shared" ref="D271:E271" si="271">AVERAGE(B268:B274)</f>
        <v>1.8571428571428572</v>
      </c>
      <c r="E271" s="91">
        <f t="shared" si="271"/>
        <v>1.2857142857142858</v>
      </c>
      <c r="F271" s="15">
        <v>177</v>
      </c>
      <c r="G271" s="15">
        <v>229</v>
      </c>
      <c r="H271" s="90">
        <f t="shared" si="261"/>
        <v>155.57142857142858</v>
      </c>
      <c r="I271" s="90">
        <f t="shared" si="262"/>
        <v>131.85714285714286</v>
      </c>
    </row>
    <row r="272" spans="1:9" ht="15.9" customHeight="1" x14ac:dyDescent="0.3">
      <c r="A272" s="12">
        <v>44097</v>
      </c>
      <c r="B272" s="13">
        <v>2</v>
      </c>
      <c r="C272" s="14">
        <v>3</v>
      </c>
      <c r="D272" s="91">
        <f t="shared" ref="D272:E272" si="272">AVERAGE(B269:B275)</f>
        <v>2.1428571428571428</v>
      </c>
      <c r="E272" s="91">
        <f t="shared" si="272"/>
        <v>1.4285714285714286</v>
      </c>
      <c r="F272" s="15">
        <v>154</v>
      </c>
      <c r="G272" s="15">
        <v>207</v>
      </c>
      <c r="H272" s="90">
        <f t="shared" si="261"/>
        <v>159.57142857142858</v>
      </c>
      <c r="I272" s="90">
        <f t="shared" si="262"/>
        <v>133.14285714285714</v>
      </c>
    </row>
    <row r="273" spans="1:9" ht="15.9" customHeight="1" x14ac:dyDescent="0.3">
      <c r="A273" s="12">
        <v>44098</v>
      </c>
      <c r="B273" s="13">
        <v>1</v>
      </c>
      <c r="C273" s="14">
        <v>2</v>
      </c>
      <c r="D273" s="91">
        <f t="shared" ref="D273:E273" si="273">AVERAGE(B270:B276)</f>
        <v>2</v>
      </c>
      <c r="E273" s="91">
        <f t="shared" si="273"/>
        <v>1.4285714285714286</v>
      </c>
      <c r="F273" s="15">
        <v>155</v>
      </c>
      <c r="G273" s="15">
        <v>168</v>
      </c>
      <c r="H273" s="90">
        <f t="shared" si="261"/>
        <v>157.71428571428572</v>
      </c>
      <c r="I273" s="90">
        <f t="shared" si="262"/>
        <v>133.28571428571428</v>
      </c>
    </row>
    <row r="274" spans="1:9" ht="15.9" customHeight="1" x14ac:dyDescent="0.3">
      <c r="A274" s="12">
        <v>44099</v>
      </c>
      <c r="B274" s="13">
        <v>1</v>
      </c>
      <c r="C274" s="14">
        <v>0</v>
      </c>
      <c r="D274" s="91">
        <f t="shared" ref="D274:E274" si="274">AVERAGE(B271:B277)</f>
        <v>2.1428571428571428</v>
      </c>
      <c r="E274" s="91">
        <f t="shared" si="274"/>
        <v>1.7142857142857142</v>
      </c>
      <c r="F274" s="15">
        <v>164</v>
      </c>
      <c r="G274" s="15">
        <v>104</v>
      </c>
      <c r="H274" s="90">
        <f t="shared" si="261"/>
        <v>157</v>
      </c>
      <c r="I274" s="90">
        <f t="shared" si="262"/>
        <v>133.42857142857142</v>
      </c>
    </row>
    <row r="275" spans="1:9" ht="15.9" customHeight="1" x14ac:dyDescent="0.3">
      <c r="A275" s="12">
        <v>44100</v>
      </c>
      <c r="B275" s="13">
        <v>2</v>
      </c>
      <c r="C275" s="14">
        <v>1</v>
      </c>
      <c r="D275" s="91">
        <f t="shared" ref="D275:E275" si="275">AVERAGE(B272:B278)</f>
        <v>1.8571428571428572</v>
      </c>
      <c r="E275" s="91">
        <f t="shared" si="275"/>
        <v>2</v>
      </c>
      <c r="F275" s="15">
        <v>152</v>
      </c>
      <c r="G275" s="15">
        <v>9</v>
      </c>
      <c r="H275" s="90">
        <f t="shared" si="261"/>
        <v>156.14285714285714</v>
      </c>
      <c r="I275" s="90">
        <f t="shared" si="262"/>
        <v>143.57142857142858</v>
      </c>
    </row>
    <row r="276" spans="1:9" ht="15.9" customHeight="1" x14ac:dyDescent="0.3">
      <c r="A276" s="12">
        <v>44101</v>
      </c>
      <c r="B276" s="13">
        <v>3</v>
      </c>
      <c r="C276" s="14">
        <v>0</v>
      </c>
      <c r="D276" s="91">
        <f t="shared" ref="D276:E276" si="276">AVERAGE(B273:B279)</f>
        <v>2.1428571428571428</v>
      </c>
      <c r="E276" s="91">
        <f t="shared" si="276"/>
        <v>2.1428571428571428</v>
      </c>
      <c r="F276" s="15">
        <v>149</v>
      </c>
      <c r="G276" s="15">
        <v>1</v>
      </c>
      <c r="H276" s="90">
        <f t="shared" si="261"/>
        <v>155</v>
      </c>
      <c r="I276" s="90">
        <f t="shared" si="262"/>
        <v>149.57142857142858</v>
      </c>
    </row>
    <row r="277" spans="1:9" ht="15.9" customHeight="1" x14ac:dyDescent="0.3">
      <c r="A277" s="12">
        <v>44102</v>
      </c>
      <c r="B277" s="13">
        <v>3</v>
      </c>
      <c r="C277" s="14">
        <v>3</v>
      </c>
      <c r="D277" s="91">
        <f t="shared" ref="D277:E277" si="277">AVERAGE(B274:B280)</f>
        <v>2.8571428571428572</v>
      </c>
      <c r="E277" s="91">
        <f t="shared" si="277"/>
        <v>2.4285714285714284</v>
      </c>
      <c r="F277" s="15">
        <v>148</v>
      </c>
      <c r="G277" s="15">
        <v>216</v>
      </c>
      <c r="H277" s="90">
        <f t="shared" si="261"/>
        <v>154.71428571428572</v>
      </c>
      <c r="I277" s="90">
        <f t="shared" si="262"/>
        <v>157.71428571428572</v>
      </c>
    </row>
    <row r="278" spans="1:9" ht="15.9" customHeight="1" x14ac:dyDescent="0.3">
      <c r="A278" s="12">
        <v>44103</v>
      </c>
      <c r="B278" s="13">
        <v>1</v>
      </c>
      <c r="C278" s="14">
        <v>5</v>
      </c>
      <c r="D278" s="91">
        <f t="shared" ref="D278:E278" si="278">AVERAGE(B275:B281)</f>
        <v>2.8571428571428572</v>
      </c>
      <c r="E278" s="91">
        <f t="shared" si="278"/>
        <v>3</v>
      </c>
      <c r="F278" s="15">
        <v>171</v>
      </c>
      <c r="G278" s="15">
        <v>300</v>
      </c>
      <c r="H278" s="90">
        <f t="shared" si="261"/>
        <v>150.85714285714286</v>
      </c>
      <c r="I278" s="90">
        <f t="shared" si="262"/>
        <v>172</v>
      </c>
    </row>
    <row r="279" spans="1:9" ht="15.9" customHeight="1" x14ac:dyDescent="0.3">
      <c r="A279" s="12">
        <v>44104</v>
      </c>
      <c r="B279" s="13">
        <v>4</v>
      </c>
      <c r="C279" s="14">
        <v>4</v>
      </c>
      <c r="D279" s="91">
        <f t="shared" ref="D279:E279" si="279">AVERAGE(B276:B282)</f>
        <v>3</v>
      </c>
      <c r="E279" s="91">
        <f t="shared" si="279"/>
        <v>2.8571428571428572</v>
      </c>
      <c r="F279" s="15">
        <v>146</v>
      </c>
      <c r="G279" s="15">
        <v>249</v>
      </c>
      <c r="H279" s="90">
        <f t="shared" si="261"/>
        <v>150.28571428571428</v>
      </c>
      <c r="I279" s="90">
        <f t="shared" si="262"/>
        <v>171</v>
      </c>
    </row>
    <row r="280" spans="1:9" ht="15.9" customHeight="1" x14ac:dyDescent="0.3">
      <c r="A280" s="12">
        <v>44105</v>
      </c>
      <c r="B280" s="13">
        <v>6</v>
      </c>
      <c r="C280" s="14">
        <v>4</v>
      </c>
      <c r="D280" s="91">
        <f t="shared" ref="D280:E280" si="280">AVERAGE(B277:B283)</f>
        <v>3</v>
      </c>
      <c r="E280" s="91">
        <f t="shared" si="280"/>
        <v>2.8571428571428572</v>
      </c>
      <c r="F280" s="15">
        <v>153</v>
      </c>
      <c r="G280" s="15">
        <v>225</v>
      </c>
      <c r="H280" s="90">
        <f t="shared" si="261"/>
        <v>153.57142857142858</v>
      </c>
      <c r="I280" s="90">
        <f t="shared" si="262"/>
        <v>170.85714285714286</v>
      </c>
    </row>
    <row r="281" spans="1:9" ht="15.9" customHeight="1" x14ac:dyDescent="0.3">
      <c r="A281" s="12">
        <v>44106</v>
      </c>
      <c r="B281" s="13">
        <v>1</v>
      </c>
      <c r="C281" s="14">
        <v>4</v>
      </c>
      <c r="D281" s="91">
        <f t="shared" ref="D281:E281" si="281">AVERAGE(B278:B284)</f>
        <v>2.7142857142857144</v>
      </c>
      <c r="E281" s="91">
        <f t="shared" si="281"/>
        <v>2.7142857142857144</v>
      </c>
      <c r="F281" s="15">
        <v>137</v>
      </c>
      <c r="G281" s="15">
        <v>204</v>
      </c>
      <c r="H281" s="90">
        <f t="shared" si="261"/>
        <v>156.14285714285714</v>
      </c>
      <c r="I281" s="90">
        <f t="shared" si="262"/>
        <v>174</v>
      </c>
    </row>
    <row r="282" spans="1:9" ht="15.9" customHeight="1" x14ac:dyDescent="0.3">
      <c r="A282" s="12">
        <v>44107</v>
      </c>
      <c r="B282" s="13">
        <v>3</v>
      </c>
      <c r="C282" s="14">
        <v>0</v>
      </c>
      <c r="D282" s="91">
        <f t="shared" ref="D282:E282" si="282">AVERAGE(B279:B285)</f>
        <v>3.5714285714285716</v>
      </c>
      <c r="E282" s="91">
        <f t="shared" si="282"/>
        <v>2.2857142857142856</v>
      </c>
      <c r="F282" s="15">
        <v>148</v>
      </c>
      <c r="G282" s="15">
        <v>2</v>
      </c>
      <c r="H282" s="90">
        <f t="shared" si="261"/>
        <v>153.42857142857142</v>
      </c>
      <c r="I282" s="90">
        <f t="shared" si="262"/>
        <v>166.42857142857142</v>
      </c>
    </row>
    <row r="283" spans="1:9" ht="15.9" customHeight="1" x14ac:dyDescent="0.3">
      <c r="A283" s="12">
        <v>44108</v>
      </c>
      <c r="B283" s="13">
        <v>3</v>
      </c>
      <c r="C283" s="14">
        <v>0</v>
      </c>
      <c r="D283" s="91">
        <f t="shared" ref="D283:E283" si="283">AVERAGE(B280:B286)</f>
        <v>4.4285714285714288</v>
      </c>
      <c r="E283" s="91">
        <f t="shared" si="283"/>
        <v>2.8571428571428572</v>
      </c>
      <c r="F283" s="15">
        <v>172</v>
      </c>
      <c r="G283" s="15">
        <v>0</v>
      </c>
      <c r="H283" s="90">
        <f t="shared" si="261"/>
        <v>154.14285714285714</v>
      </c>
      <c r="I283" s="90">
        <f t="shared" si="262"/>
        <v>163.85714285714286</v>
      </c>
    </row>
    <row r="284" spans="1:9" ht="15.9" customHeight="1" x14ac:dyDescent="0.3">
      <c r="A284" s="12">
        <v>44109</v>
      </c>
      <c r="B284" s="13">
        <v>1</v>
      </c>
      <c r="C284" s="14">
        <v>2</v>
      </c>
      <c r="D284" s="91">
        <f t="shared" ref="D284:E284" si="284">AVERAGE(B281:B287)</f>
        <v>5.1428571428571432</v>
      </c>
      <c r="E284" s="91">
        <f t="shared" si="284"/>
        <v>3.2857142857142856</v>
      </c>
      <c r="F284" s="15">
        <v>166</v>
      </c>
      <c r="G284" s="15">
        <v>238</v>
      </c>
      <c r="H284" s="90">
        <f t="shared" si="261"/>
        <v>154.14285714285714</v>
      </c>
      <c r="I284" s="90">
        <f t="shared" si="262"/>
        <v>157</v>
      </c>
    </row>
    <row r="285" spans="1:9" ht="15.9" customHeight="1" x14ac:dyDescent="0.3">
      <c r="A285" s="12">
        <v>44110</v>
      </c>
      <c r="B285" s="13">
        <v>7</v>
      </c>
      <c r="C285" s="14">
        <v>2</v>
      </c>
      <c r="D285" s="91">
        <f t="shared" ref="D285:E285" si="285">AVERAGE(B282:B288)</f>
        <v>6</v>
      </c>
      <c r="E285" s="91">
        <f t="shared" si="285"/>
        <v>3.5714285714285716</v>
      </c>
      <c r="F285" s="15">
        <v>152</v>
      </c>
      <c r="G285" s="15">
        <v>247</v>
      </c>
      <c r="H285" s="90">
        <f t="shared" si="261"/>
        <v>158.57142857142858</v>
      </c>
      <c r="I285" s="90">
        <f t="shared" si="262"/>
        <v>152.85714285714286</v>
      </c>
    </row>
    <row r="286" spans="1:9" ht="15.9" customHeight="1" x14ac:dyDescent="0.3">
      <c r="A286" s="12">
        <v>44111</v>
      </c>
      <c r="B286" s="13">
        <v>10</v>
      </c>
      <c r="C286" s="14">
        <v>8</v>
      </c>
      <c r="D286" s="91">
        <f t="shared" ref="D286:E286" si="286">AVERAGE(B283:B289)</f>
        <v>7.5714285714285712</v>
      </c>
      <c r="E286" s="91">
        <f t="shared" si="286"/>
        <v>3.5714285714285716</v>
      </c>
      <c r="F286" s="15">
        <v>151</v>
      </c>
      <c r="G286" s="15">
        <v>231</v>
      </c>
      <c r="H286" s="90">
        <f t="shared" si="261"/>
        <v>161.85714285714286</v>
      </c>
      <c r="I286" s="90">
        <f t="shared" si="262"/>
        <v>153.14285714285714</v>
      </c>
    </row>
    <row r="287" spans="1:9" ht="15.9" customHeight="1" x14ac:dyDescent="0.3">
      <c r="A287" s="12">
        <v>44112</v>
      </c>
      <c r="B287" s="13">
        <v>11</v>
      </c>
      <c r="C287" s="14">
        <v>7</v>
      </c>
      <c r="D287" s="91">
        <f t="shared" ref="D287:E287" si="287">AVERAGE(B284:B290)</f>
        <v>8.8571428571428577</v>
      </c>
      <c r="E287" s="91">
        <f t="shared" si="287"/>
        <v>3.5714285714285716</v>
      </c>
      <c r="F287" s="15">
        <v>153</v>
      </c>
      <c r="G287" s="15">
        <v>177</v>
      </c>
      <c r="H287" s="90">
        <f t="shared" si="261"/>
        <v>162.85714285714286</v>
      </c>
      <c r="I287" s="90">
        <f t="shared" si="262"/>
        <v>153.14285714285714</v>
      </c>
    </row>
    <row r="288" spans="1:9" ht="15.9" customHeight="1" x14ac:dyDescent="0.3">
      <c r="A288" s="12">
        <v>44113</v>
      </c>
      <c r="B288" s="13">
        <v>7</v>
      </c>
      <c r="C288" s="14">
        <v>6</v>
      </c>
      <c r="D288" s="91">
        <f t="shared" ref="D288:E288" si="288">AVERAGE(B285:B291)</f>
        <v>10.285714285714286</v>
      </c>
      <c r="E288" s="91">
        <f t="shared" si="288"/>
        <v>4.4285714285714288</v>
      </c>
      <c r="F288" s="15">
        <v>168</v>
      </c>
      <c r="G288" s="15">
        <v>175</v>
      </c>
      <c r="H288" s="90">
        <f t="shared" si="261"/>
        <v>162.57142857142858</v>
      </c>
      <c r="I288" s="90">
        <f t="shared" si="262"/>
        <v>155.14285714285714</v>
      </c>
    </row>
    <row r="289" spans="1:9" ht="15.9" customHeight="1" x14ac:dyDescent="0.3">
      <c r="A289" s="12">
        <v>44114</v>
      </c>
      <c r="B289" s="13">
        <v>14</v>
      </c>
      <c r="C289" s="14">
        <v>0</v>
      </c>
      <c r="D289" s="91">
        <f t="shared" ref="D289:E289" si="289">AVERAGE(B286:B292)</f>
        <v>11.285714285714286</v>
      </c>
      <c r="E289" s="91">
        <f t="shared" si="289"/>
        <v>7</v>
      </c>
      <c r="F289" s="15">
        <v>171</v>
      </c>
      <c r="G289" s="15">
        <v>4</v>
      </c>
      <c r="H289" s="90">
        <f t="shared" si="261"/>
        <v>165.57142857142858</v>
      </c>
      <c r="I289" s="90">
        <f t="shared" si="262"/>
        <v>160</v>
      </c>
    </row>
    <row r="290" spans="1:9" ht="15.9" customHeight="1" x14ac:dyDescent="0.3">
      <c r="A290" s="12">
        <v>44115</v>
      </c>
      <c r="B290" s="13">
        <v>12</v>
      </c>
      <c r="C290" s="14">
        <v>0</v>
      </c>
      <c r="D290" s="91">
        <f t="shared" ref="D290:E290" si="290">AVERAGE(B287:B293)</f>
        <v>10.714285714285714</v>
      </c>
      <c r="E290" s="91">
        <f t="shared" si="290"/>
        <v>8</v>
      </c>
      <c r="F290" s="15">
        <v>179</v>
      </c>
      <c r="G290" s="15">
        <v>0</v>
      </c>
      <c r="H290" s="90">
        <f t="shared" si="261"/>
        <v>165.14285714285714</v>
      </c>
      <c r="I290" s="90">
        <f t="shared" si="262"/>
        <v>153.71428571428572</v>
      </c>
    </row>
    <row r="291" spans="1:9" ht="15.9" customHeight="1" x14ac:dyDescent="0.3">
      <c r="A291" s="12">
        <v>44116</v>
      </c>
      <c r="B291" s="13">
        <v>11</v>
      </c>
      <c r="C291" s="14">
        <v>8</v>
      </c>
      <c r="D291" s="91">
        <f t="shared" ref="D291:E291" si="291">AVERAGE(B288:B294)</f>
        <v>11.428571428571429</v>
      </c>
      <c r="E291" s="91">
        <f t="shared" si="291"/>
        <v>9.2857142857142865</v>
      </c>
      <c r="F291" s="15">
        <v>164</v>
      </c>
      <c r="G291" s="15">
        <v>252</v>
      </c>
      <c r="H291" s="90">
        <f t="shared" si="261"/>
        <v>167.85714285714286</v>
      </c>
      <c r="I291" s="90">
        <f t="shared" si="262"/>
        <v>159.28571428571428</v>
      </c>
    </row>
    <row r="292" spans="1:9" ht="15.9" customHeight="1" x14ac:dyDescent="0.3">
      <c r="A292" s="12">
        <v>44117</v>
      </c>
      <c r="B292" s="13">
        <v>14</v>
      </c>
      <c r="C292" s="14">
        <v>20</v>
      </c>
      <c r="D292" s="91">
        <f t="shared" ref="D292:E292" si="292">AVERAGE(B289:B295)</f>
        <v>13.857142857142858</v>
      </c>
      <c r="E292" s="91">
        <f t="shared" si="292"/>
        <v>10.714285714285714</v>
      </c>
      <c r="F292" s="15">
        <v>173</v>
      </c>
      <c r="G292" s="15">
        <v>281</v>
      </c>
      <c r="H292" s="90">
        <f t="shared" si="261"/>
        <v>167.57142857142858</v>
      </c>
      <c r="I292" s="90">
        <f t="shared" si="262"/>
        <v>161.42857142857142</v>
      </c>
    </row>
    <row r="293" spans="1:9" ht="15.9" customHeight="1" x14ac:dyDescent="0.3">
      <c r="A293" s="12">
        <v>44118</v>
      </c>
      <c r="B293" s="13">
        <v>6</v>
      </c>
      <c r="C293" s="14">
        <v>15</v>
      </c>
      <c r="D293" s="91">
        <f t="shared" ref="D293:E293" si="293">AVERAGE(B290:B296)</f>
        <v>13.285714285714286</v>
      </c>
      <c r="E293" s="91">
        <f t="shared" si="293"/>
        <v>10.714285714285714</v>
      </c>
      <c r="F293" s="15">
        <v>148</v>
      </c>
      <c r="G293" s="15">
        <v>187</v>
      </c>
      <c r="H293" s="90">
        <f t="shared" si="261"/>
        <v>166</v>
      </c>
      <c r="I293" s="90">
        <f t="shared" si="262"/>
        <v>161.42857142857142</v>
      </c>
    </row>
    <row r="294" spans="1:9" ht="15.9" customHeight="1" x14ac:dyDescent="0.3">
      <c r="A294" s="12">
        <v>44119</v>
      </c>
      <c r="B294" s="13">
        <v>16</v>
      </c>
      <c r="C294" s="14">
        <v>16</v>
      </c>
      <c r="D294" s="91">
        <f t="shared" ref="D294:E294" si="294">AVERAGE(B291:B297)</f>
        <v>14.571428571428571</v>
      </c>
      <c r="E294" s="91">
        <f t="shared" si="294"/>
        <v>10.857142857142858</v>
      </c>
      <c r="F294" s="15">
        <v>172</v>
      </c>
      <c r="G294" s="15">
        <v>216</v>
      </c>
      <c r="H294" s="90">
        <f t="shared" si="261"/>
        <v>163.14285714285714</v>
      </c>
      <c r="I294" s="90">
        <f t="shared" si="262"/>
        <v>162</v>
      </c>
    </row>
    <row r="295" spans="1:9" ht="15.9" customHeight="1" x14ac:dyDescent="0.3">
      <c r="A295" s="12">
        <v>44120</v>
      </c>
      <c r="B295" s="13">
        <v>24</v>
      </c>
      <c r="C295" s="14">
        <v>16</v>
      </c>
      <c r="D295" s="91">
        <f t="shared" ref="D295:E295" si="295">AVERAGE(B292:B298)</f>
        <v>15.571428571428571</v>
      </c>
      <c r="E295" s="91">
        <f t="shared" si="295"/>
        <v>12.142857142857142</v>
      </c>
      <c r="F295" s="15">
        <v>166</v>
      </c>
      <c r="G295" s="15">
        <v>190</v>
      </c>
      <c r="H295" s="90">
        <f t="shared" si="261"/>
        <v>165.57142857142858</v>
      </c>
      <c r="I295" s="90">
        <f t="shared" si="262"/>
        <v>160.42857142857142</v>
      </c>
    </row>
    <row r="296" spans="1:9" ht="15.9" customHeight="1" x14ac:dyDescent="0.3">
      <c r="A296" s="12">
        <v>44121</v>
      </c>
      <c r="B296" s="13">
        <v>10</v>
      </c>
      <c r="C296" s="14">
        <v>0</v>
      </c>
      <c r="D296" s="91">
        <f t="shared" ref="D296:E296" si="296">AVERAGE(B293:B299)</f>
        <v>16.285714285714285</v>
      </c>
      <c r="E296" s="91">
        <f t="shared" si="296"/>
        <v>13.428571428571429</v>
      </c>
      <c r="F296" s="15">
        <v>160</v>
      </c>
      <c r="G296" s="15">
        <v>4</v>
      </c>
      <c r="H296" s="90">
        <f t="shared" si="261"/>
        <v>163.57142857142858</v>
      </c>
      <c r="I296" s="90">
        <f t="shared" si="262"/>
        <v>159.42857142857142</v>
      </c>
    </row>
    <row r="297" spans="1:9" ht="15.9" customHeight="1" x14ac:dyDescent="0.3">
      <c r="A297" s="12">
        <v>44122</v>
      </c>
      <c r="B297" s="13">
        <v>21</v>
      </c>
      <c r="C297" s="14">
        <v>1</v>
      </c>
      <c r="D297" s="91">
        <f t="shared" ref="D297:E297" si="297">AVERAGE(B294:B300)</f>
        <v>17.571428571428573</v>
      </c>
      <c r="E297" s="91">
        <f t="shared" si="297"/>
        <v>13.857142857142858</v>
      </c>
      <c r="F297" s="15">
        <v>159</v>
      </c>
      <c r="G297" s="15">
        <v>4</v>
      </c>
      <c r="H297" s="90">
        <f t="shared" si="261"/>
        <v>168</v>
      </c>
      <c r="I297" s="90">
        <f t="shared" si="262"/>
        <v>164.14285714285714</v>
      </c>
    </row>
    <row r="298" spans="1:9" ht="15.9" customHeight="1" x14ac:dyDescent="0.3">
      <c r="A298" s="12">
        <v>44123</v>
      </c>
      <c r="B298" s="13">
        <v>18</v>
      </c>
      <c r="C298" s="14">
        <v>17</v>
      </c>
      <c r="D298" s="91">
        <f t="shared" ref="D298:E298" si="298">AVERAGE(B295:B301)</f>
        <v>18.142857142857142</v>
      </c>
      <c r="E298" s="91">
        <f t="shared" si="298"/>
        <v>15.428571428571429</v>
      </c>
      <c r="F298" s="15">
        <v>181</v>
      </c>
      <c r="G298" s="15">
        <v>241</v>
      </c>
      <c r="H298" s="90">
        <f t="shared" si="261"/>
        <v>168.71428571428572</v>
      </c>
      <c r="I298" s="90">
        <f t="shared" si="262"/>
        <v>165.57142857142858</v>
      </c>
    </row>
    <row r="299" spans="1:9" ht="15.9" customHeight="1" x14ac:dyDescent="0.3">
      <c r="A299" s="12">
        <v>44124</v>
      </c>
      <c r="B299" s="13">
        <v>19</v>
      </c>
      <c r="C299" s="14">
        <v>29</v>
      </c>
      <c r="D299" s="91">
        <f t="shared" ref="D299:E299" si="299">AVERAGE(B296:B302)</f>
        <v>17.428571428571427</v>
      </c>
      <c r="E299" s="91">
        <f t="shared" si="299"/>
        <v>15</v>
      </c>
      <c r="F299" s="15">
        <v>159</v>
      </c>
      <c r="G299" s="15">
        <v>274</v>
      </c>
      <c r="H299" s="90">
        <f t="shared" si="261"/>
        <v>166.14285714285714</v>
      </c>
      <c r="I299" s="90">
        <f t="shared" si="262"/>
        <v>169</v>
      </c>
    </row>
    <row r="300" spans="1:9" ht="15.9" customHeight="1" x14ac:dyDescent="0.3">
      <c r="A300" s="12">
        <v>44125</v>
      </c>
      <c r="B300" s="13">
        <v>15</v>
      </c>
      <c r="C300" s="14">
        <v>18</v>
      </c>
      <c r="D300" s="91">
        <f t="shared" ref="D300:E300" si="300">AVERAGE(B297:B303)</f>
        <v>19</v>
      </c>
      <c r="E300" s="91">
        <f t="shared" si="300"/>
        <v>15.285714285714286</v>
      </c>
      <c r="F300" s="15">
        <v>179</v>
      </c>
      <c r="G300" s="15">
        <v>220</v>
      </c>
      <c r="H300" s="90">
        <f t="shared" si="261"/>
        <v>169.28571428571428</v>
      </c>
      <c r="I300" s="90">
        <f t="shared" si="262"/>
        <v>169.42857142857142</v>
      </c>
    </row>
    <row r="301" spans="1:9" ht="15.9" customHeight="1" x14ac:dyDescent="0.3">
      <c r="A301" s="12">
        <v>44126</v>
      </c>
      <c r="B301" s="13">
        <v>20</v>
      </c>
      <c r="C301" s="14">
        <v>27</v>
      </c>
      <c r="D301" s="91">
        <f t="shared" ref="D301:E301" si="301">AVERAGE(B298:B304)</f>
        <v>19.142857142857142</v>
      </c>
      <c r="E301" s="91">
        <f t="shared" si="301"/>
        <v>15.285714285714286</v>
      </c>
      <c r="F301" s="15">
        <v>177</v>
      </c>
      <c r="G301" s="15">
        <v>226</v>
      </c>
      <c r="H301" s="90">
        <f t="shared" si="261"/>
        <v>173.57142857142858</v>
      </c>
      <c r="I301" s="90">
        <f t="shared" si="262"/>
        <v>169.57142857142858</v>
      </c>
    </row>
    <row r="302" spans="1:9" ht="15.9" customHeight="1" x14ac:dyDescent="0.3">
      <c r="A302" s="12">
        <v>44127</v>
      </c>
      <c r="B302" s="13">
        <v>19</v>
      </c>
      <c r="C302" s="14">
        <v>13</v>
      </c>
      <c r="D302" s="91">
        <f t="shared" ref="D302:E302" si="302">AVERAGE(B299:B305)</f>
        <v>21.142857142857142</v>
      </c>
      <c r="E302" s="91">
        <f t="shared" si="302"/>
        <v>16.857142857142858</v>
      </c>
      <c r="F302" s="15">
        <v>148</v>
      </c>
      <c r="G302" s="15">
        <v>214</v>
      </c>
      <c r="H302" s="90">
        <f t="shared" si="261"/>
        <v>176.57142857142858</v>
      </c>
      <c r="I302" s="90">
        <f t="shared" si="262"/>
        <v>174.28571428571428</v>
      </c>
    </row>
    <row r="303" spans="1:9" ht="15.9" customHeight="1" x14ac:dyDescent="0.3">
      <c r="A303" s="12">
        <v>44128</v>
      </c>
      <c r="B303" s="13">
        <v>21</v>
      </c>
      <c r="C303" s="14">
        <v>2</v>
      </c>
      <c r="D303" s="91">
        <f t="shared" ref="D303:E303" si="303">AVERAGE(B300:B306)</f>
        <v>21.428571428571427</v>
      </c>
      <c r="E303" s="91">
        <f t="shared" si="303"/>
        <v>17.142857142857142</v>
      </c>
      <c r="F303" s="15">
        <v>182</v>
      </c>
      <c r="G303" s="15">
        <v>7</v>
      </c>
      <c r="H303" s="90">
        <f t="shared" si="261"/>
        <v>179.28571428571428</v>
      </c>
      <c r="I303" s="90">
        <f t="shared" si="262"/>
        <v>175.14285714285714</v>
      </c>
    </row>
    <row r="304" spans="1:9" ht="15.9" customHeight="1" x14ac:dyDescent="0.3">
      <c r="A304" s="12">
        <v>44129</v>
      </c>
      <c r="B304" s="13">
        <v>22</v>
      </c>
      <c r="C304" s="14">
        <v>1</v>
      </c>
      <c r="D304" s="91">
        <f t="shared" ref="D304:E304" si="304">AVERAGE(B301:B307)</f>
        <v>23.571428571428573</v>
      </c>
      <c r="E304" s="91">
        <f t="shared" si="304"/>
        <v>20.857142857142858</v>
      </c>
      <c r="F304" s="15">
        <v>189</v>
      </c>
      <c r="G304" s="15">
        <v>5</v>
      </c>
      <c r="H304" s="90">
        <f t="shared" si="261"/>
        <v>178.85714285714286</v>
      </c>
      <c r="I304" s="90">
        <f t="shared" si="262"/>
        <v>180.71428571428572</v>
      </c>
    </row>
    <row r="305" spans="1:9" ht="15.9" customHeight="1" x14ac:dyDescent="0.3">
      <c r="A305" s="12">
        <v>44130</v>
      </c>
      <c r="B305" s="13">
        <v>32</v>
      </c>
      <c r="C305" s="14">
        <v>28</v>
      </c>
      <c r="D305" s="91">
        <f t="shared" ref="D305:E305" si="305">AVERAGE(B302:B308)</f>
        <v>25</v>
      </c>
      <c r="E305" s="91">
        <f t="shared" si="305"/>
        <v>21.714285714285715</v>
      </c>
      <c r="F305" s="15">
        <v>202</v>
      </c>
      <c r="G305" s="15">
        <v>274</v>
      </c>
      <c r="H305" s="90">
        <f t="shared" si="261"/>
        <v>179.28571428571428</v>
      </c>
      <c r="I305" s="90">
        <f t="shared" si="262"/>
        <v>182.71428571428572</v>
      </c>
    </row>
    <row r="306" spans="1:9" ht="15.9" customHeight="1" x14ac:dyDescent="0.3">
      <c r="A306" s="12">
        <v>44131</v>
      </c>
      <c r="B306" s="13">
        <v>21</v>
      </c>
      <c r="C306" s="14">
        <v>31</v>
      </c>
      <c r="D306" s="91">
        <f t="shared" ref="D306:E306" si="306">AVERAGE(B303:B309)</f>
        <v>27.428571428571427</v>
      </c>
      <c r="E306" s="91">
        <f t="shared" si="306"/>
        <v>23.857142857142858</v>
      </c>
      <c r="F306" s="15">
        <v>178</v>
      </c>
      <c r="G306" s="15">
        <v>280</v>
      </c>
      <c r="H306" s="90">
        <f t="shared" si="261"/>
        <v>184.57142857142858</v>
      </c>
      <c r="I306" s="90">
        <f t="shared" si="262"/>
        <v>179.57142857142858</v>
      </c>
    </row>
    <row r="307" spans="1:9" ht="15.9" customHeight="1" x14ac:dyDescent="0.3">
      <c r="A307" s="12">
        <v>44132</v>
      </c>
      <c r="B307" s="13">
        <v>30</v>
      </c>
      <c r="C307" s="14">
        <v>44</v>
      </c>
      <c r="D307" s="91">
        <f t="shared" ref="D307:E307" si="307">AVERAGE(B304:B310)</f>
        <v>28.285714285714285</v>
      </c>
      <c r="E307" s="91">
        <f t="shared" si="307"/>
        <v>24.142857142857142</v>
      </c>
      <c r="F307" s="15">
        <v>176</v>
      </c>
      <c r="G307" s="15">
        <v>259</v>
      </c>
      <c r="H307" s="90">
        <f t="shared" si="261"/>
        <v>184.28571428571428</v>
      </c>
      <c r="I307" s="90">
        <f t="shared" si="262"/>
        <v>180.57142857142858</v>
      </c>
    </row>
    <row r="308" spans="1:9" ht="15.9" customHeight="1" x14ac:dyDescent="0.3">
      <c r="A308" s="12">
        <v>44133</v>
      </c>
      <c r="B308" s="13">
        <v>30</v>
      </c>
      <c r="C308" s="14">
        <v>33</v>
      </c>
      <c r="D308" s="91">
        <f t="shared" ref="D308:E308" si="308">AVERAGE(B305:B311)</f>
        <v>30.571428571428573</v>
      </c>
      <c r="E308" s="91">
        <f t="shared" si="308"/>
        <v>24</v>
      </c>
      <c r="F308" s="15">
        <v>180</v>
      </c>
      <c r="G308" s="15">
        <v>240</v>
      </c>
      <c r="H308" s="90">
        <f t="shared" si="261"/>
        <v>184.28571428571428</v>
      </c>
      <c r="I308" s="90">
        <f t="shared" si="262"/>
        <v>180.28571428571428</v>
      </c>
    </row>
    <row r="309" spans="1:9" ht="15.9" customHeight="1" x14ac:dyDescent="0.3">
      <c r="A309" s="12">
        <v>44134</v>
      </c>
      <c r="B309" s="13">
        <v>36</v>
      </c>
      <c r="C309" s="14">
        <v>28</v>
      </c>
      <c r="D309" s="91">
        <f t="shared" ref="D309:E309" si="309">AVERAGE(B306:B312)</f>
        <v>30.142857142857142</v>
      </c>
      <c r="E309" s="91">
        <f t="shared" si="309"/>
        <v>24.857142857142858</v>
      </c>
      <c r="F309" s="15">
        <v>185</v>
      </c>
      <c r="G309" s="15">
        <v>192</v>
      </c>
      <c r="H309" s="90">
        <f t="shared" si="261"/>
        <v>178.85714285714286</v>
      </c>
      <c r="I309" s="90">
        <f t="shared" si="262"/>
        <v>180.14285714285714</v>
      </c>
    </row>
    <row r="310" spans="1:9" ht="15.9" customHeight="1" x14ac:dyDescent="0.3">
      <c r="A310" s="12">
        <v>44135</v>
      </c>
      <c r="B310" s="13">
        <v>27</v>
      </c>
      <c r="C310" s="14">
        <v>4</v>
      </c>
      <c r="D310" s="91">
        <f t="shared" ref="D310:E310" si="310">AVERAGE(B307:B313)</f>
        <v>31.857142857142858</v>
      </c>
      <c r="E310" s="91">
        <f t="shared" si="310"/>
        <v>27.428571428571427</v>
      </c>
      <c r="F310" s="15">
        <v>180</v>
      </c>
      <c r="G310" s="15">
        <v>14</v>
      </c>
      <c r="H310" s="90">
        <f t="shared" si="261"/>
        <v>180</v>
      </c>
      <c r="I310" s="90">
        <f t="shared" si="262"/>
        <v>179.28571428571428</v>
      </c>
    </row>
    <row r="311" spans="1:9" ht="15.9" customHeight="1" x14ac:dyDescent="0.3">
      <c r="A311" s="12">
        <v>44136</v>
      </c>
      <c r="B311" s="13">
        <v>38</v>
      </c>
      <c r="C311" s="14">
        <v>0</v>
      </c>
      <c r="D311" s="91">
        <f t="shared" ref="D311:E311" si="311">AVERAGE(B308:B314)</f>
        <v>30.714285714285715</v>
      </c>
      <c r="E311" s="91">
        <f t="shared" si="311"/>
        <v>27.571428571428573</v>
      </c>
      <c r="F311" s="15">
        <v>189</v>
      </c>
      <c r="G311" s="15">
        <v>3</v>
      </c>
      <c r="H311" s="90">
        <f t="shared" si="261"/>
        <v>181.28571428571428</v>
      </c>
      <c r="I311" s="90">
        <f t="shared" si="262"/>
        <v>174.71428571428572</v>
      </c>
    </row>
    <row r="312" spans="1:9" ht="15.9" customHeight="1" x14ac:dyDescent="0.3">
      <c r="A312" s="12">
        <v>44137</v>
      </c>
      <c r="B312" s="13">
        <v>29</v>
      </c>
      <c r="C312" s="14">
        <v>34</v>
      </c>
      <c r="D312" s="91">
        <f t="shared" ref="D312:E312" si="312">AVERAGE(B309:B315)</f>
        <v>32.857142857142854</v>
      </c>
      <c r="E312" s="91">
        <f t="shared" si="312"/>
        <v>28.285714285714285</v>
      </c>
      <c r="F312" s="15">
        <v>164</v>
      </c>
      <c r="G312" s="15">
        <v>273</v>
      </c>
      <c r="H312" s="90">
        <f t="shared" si="261"/>
        <v>179.85714285714286</v>
      </c>
      <c r="I312" s="90">
        <f t="shared" si="262"/>
        <v>175.57142857142858</v>
      </c>
    </row>
    <row r="313" spans="1:9" ht="15.9" customHeight="1" x14ac:dyDescent="0.3">
      <c r="A313" s="12">
        <v>44138</v>
      </c>
      <c r="B313" s="13">
        <v>33</v>
      </c>
      <c r="C313" s="14">
        <v>49</v>
      </c>
      <c r="D313" s="91">
        <f t="shared" ref="D313:E313" si="313">AVERAGE(B310:B316)</f>
        <v>32</v>
      </c>
      <c r="E313" s="91">
        <f t="shared" si="313"/>
        <v>29.857142857142858</v>
      </c>
      <c r="F313" s="15">
        <v>186</v>
      </c>
      <c r="G313" s="15">
        <v>274</v>
      </c>
      <c r="H313" s="90">
        <f t="shared" si="261"/>
        <v>180</v>
      </c>
      <c r="I313" s="90">
        <f t="shared" si="262"/>
        <v>178.14285714285714</v>
      </c>
    </row>
    <row r="314" spans="1:9" ht="15.9" customHeight="1" x14ac:dyDescent="0.3">
      <c r="A314" s="12">
        <v>44139</v>
      </c>
      <c r="B314" s="13">
        <v>22</v>
      </c>
      <c r="C314" s="14">
        <v>45</v>
      </c>
      <c r="D314" s="91">
        <f t="shared" ref="D314:E314" si="314">AVERAGE(B311:B317)</f>
        <v>33.571428571428569</v>
      </c>
      <c r="E314" s="91">
        <f t="shared" si="314"/>
        <v>29.714285714285715</v>
      </c>
      <c r="F314" s="15">
        <v>185</v>
      </c>
      <c r="G314" s="15">
        <v>227</v>
      </c>
      <c r="H314" s="90">
        <f t="shared" si="261"/>
        <v>183.28571428571428</v>
      </c>
      <c r="I314" s="90">
        <f t="shared" si="262"/>
        <v>178.14285714285714</v>
      </c>
    </row>
    <row r="315" spans="1:9" ht="15.9" customHeight="1" x14ac:dyDescent="0.3">
      <c r="A315" s="12">
        <v>44140</v>
      </c>
      <c r="B315" s="13">
        <v>45</v>
      </c>
      <c r="C315" s="14">
        <v>38</v>
      </c>
      <c r="D315" s="91">
        <f t="shared" ref="D315:E315" si="315">AVERAGE(B312:B318)</f>
        <v>33.857142857142854</v>
      </c>
      <c r="E315" s="91">
        <f t="shared" si="315"/>
        <v>29.857142857142858</v>
      </c>
      <c r="F315" s="15">
        <v>170</v>
      </c>
      <c r="G315" s="15">
        <v>246</v>
      </c>
      <c r="H315" s="90">
        <f t="shared" si="261"/>
        <v>178.57142857142858</v>
      </c>
      <c r="I315" s="90">
        <f t="shared" si="262"/>
        <v>178.57142857142858</v>
      </c>
    </row>
    <row r="316" spans="1:9" ht="15.9" customHeight="1" x14ac:dyDescent="0.3">
      <c r="A316" s="12">
        <v>44141</v>
      </c>
      <c r="B316" s="13">
        <v>30</v>
      </c>
      <c r="C316" s="14">
        <v>39</v>
      </c>
      <c r="D316" s="91">
        <f t="shared" ref="D316:E316" si="316">AVERAGE(B313:B319)</f>
        <v>35.857142857142854</v>
      </c>
      <c r="E316" s="91">
        <f t="shared" si="316"/>
        <v>30.857142857142858</v>
      </c>
      <c r="F316" s="15">
        <v>186</v>
      </c>
      <c r="G316" s="15">
        <v>210</v>
      </c>
      <c r="H316" s="90">
        <f t="shared" si="261"/>
        <v>184.71428571428572</v>
      </c>
      <c r="I316" s="90">
        <f t="shared" si="262"/>
        <v>176</v>
      </c>
    </row>
    <row r="317" spans="1:9" ht="15.9" customHeight="1" x14ac:dyDescent="0.3">
      <c r="A317" s="12">
        <v>44142</v>
      </c>
      <c r="B317" s="13">
        <v>38</v>
      </c>
      <c r="C317" s="14">
        <v>3</v>
      </c>
      <c r="D317" s="91">
        <f t="shared" ref="D317:E317" si="317">AVERAGE(B314:B320)</f>
        <v>37</v>
      </c>
      <c r="E317" s="91">
        <f t="shared" si="317"/>
        <v>34.428571428571431</v>
      </c>
      <c r="F317" s="15">
        <v>203</v>
      </c>
      <c r="G317" s="15">
        <v>14</v>
      </c>
      <c r="H317" s="90">
        <f t="shared" si="261"/>
        <v>187.28571428571428</v>
      </c>
      <c r="I317" s="90">
        <f t="shared" si="262"/>
        <v>183.57142857142858</v>
      </c>
    </row>
    <row r="318" spans="1:9" ht="15.9" customHeight="1" x14ac:dyDescent="0.3">
      <c r="A318" s="12">
        <v>44143</v>
      </c>
      <c r="B318" s="13">
        <v>40</v>
      </c>
      <c r="C318" s="14">
        <v>1</v>
      </c>
      <c r="D318" s="91">
        <f t="shared" ref="D318:E318" si="318">AVERAGE(B315:B321)</f>
        <v>39.428571428571431</v>
      </c>
      <c r="E318" s="91">
        <f t="shared" si="318"/>
        <v>35.285714285714285</v>
      </c>
      <c r="F318" s="15">
        <v>156</v>
      </c>
      <c r="G318" s="15">
        <v>6</v>
      </c>
      <c r="H318" s="90">
        <f t="shared" si="261"/>
        <v>188.28571428571428</v>
      </c>
      <c r="I318" s="90">
        <f t="shared" si="262"/>
        <v>189.57142857142858</v>
      </c>
    </row>
    <row r="319" spans="1:9" ht="15.9" customHeight="1" x14ac:dyDescent="0.3">
      <c r="A319" s="12">
        <v>44144</v>
      </c>
      <c r="B319" s="13">
        <v>43</v>
      </c>
      <c r="C319" s="14">
        <v>41</v>
      </c>
      <c r="D319" s="91">
        <f t="shared" ref="D319:E319" si="319">AVERAGE(B316:B322)</f>
        <v>37.714285714285715</v>
      </c>
      <c r="E319" s="91">
        <f t="shared" si="319"/>
        <v>38.571428571428569</v>
      </c>
      <c r="F319" s="15">
        <v>207</v>
      </c>
      <c r="G319" s="15">
        <v>255</v>
      </c>
      <c r="H319" s="90">
        <f t="shared" si="261"/>
        <v>190.85714285714286</v>
      </c>
      <c r="I319" s="90">
        <f t="shared" si="262"/>
        <v>189.28571428571428</v>
      </c>
    </row>
    <row r="320" spans="1:9" ht="15.9" customHeight="1" x14ac:dyDescent="0.3">
      <c r="A320" s="12">
        <v>44145</v>
      </c>
      <c r="B320" s="13">
        <v>41</v>
      </c>
      <c r="C320" s="14">
        <v>74</v>
      </c>
      <c r="D320" s="91">
        <f t="shared" ref="D320:E320" si="320">AVERAGE(B317:B323)</f>
        <v>39.285714285714285</v>
      </c>
      <c r="E320" s="91">
        <f t="shared" si="320"/>
        <v>39.142857142857146</v>
      </c>
      <c r="F320" s="15">
        <v>204</v>
      </c>
      <c r="G320" s="15">
        <v>327</v>
      </c>
      <c r="H320" s="90">
        <f t="shared" si="261"/>
        <v>191.42857142857142</v>
      </c>
      <c r="I320" s="90">
        <f t="shared" si="262"/>
        <v>191.71428571428572</v>
      </c>
    </row>
    <row r="321" spans="1:9" ht="15.9" customHeight="1" x14ac:dyDescent="0.3">
      <c r="A321" s="12">
        <v>44146</v>
      </c>
      <c r="B321" s="13">
        <v>39</v>
      </c>
      <c r="C321" s="14">
        <v>51</v>
      </c>
      <c r="D321" s="91">
        <f t="shared" ref="D321:E321" si="321">AVERAGE(B318:B324)</f>
        <v>40.428571428571431</v>
      </c>
      <c r="E321" s="91">
        <f t="shared" si="321"/>
        <v>39.285714285714285</v>
      </c>
      <c r="F321" s="15">
        <v>192</v>
      </c>
      <c r="G321" s="15">
        <v>269</v>
      </c>
      <c r="H321" s="90">
        <f t="shared" si="261"/>
        <v>191.57142857142858</v>
      </c>
      <c r="I321" s="90">
        <f t="shared" si="262"/>
        <v>191</v>
      </c>
    </row>
    <row r="322" spans="1:9" ht="15.9" customHeight="1" x14ac:dyDescent="0.3">
      <c r="A322" s="12">
        <v>44147</v>
      </c>
      <c r="B322" s="13">
        <v>33</v>
      </c>
      <c r="C322" s="14">
        <v>61</v>
      </c>
      <c r="D322" s="91">
        <f t="shared" ref="D322:E322" si="322">AVERAGE(B319:B325)</f>
        <v>39.857142857142854</v>
      </c>
      <c r="E322" s="91">
        <f t="shared" si="322"/>
        <v>40</v>
      </c>
      <c r="F322" s="15">
        <v>188</v>
      </c>
      <c r="G322" s="15">
        <v>244</v>
      </c>
      <c r="H322" s="90">
        <f t="shared" si="261"/>
        <v>199.85714285714286</v>
      </c>
      <c r="I322" s="90">
        <f t="shared" si="262"/>
        <v>191.14285714285714</v>
      </c>
    </row>
    <row r="323" spans="1:9" ht="15.9" customHeight="1" x14ac:dyDescent="0.3">
      <c r="A323" s="12">
        <v>44148</v>
      </c>
      <c r="B323" s="13">
        <v>41</v>
      </c>
      <c r="C323" s="14">
        <v>43</v>
      </c>
      <c r="D323" s="91">
        <f t="shared" ref="D323:E323" si="323">AVERAGE(B320:B326)</f>
        <v>38.571428571428569</v>
      </c>
      <c r="E323" s="91">
        <f t="shared" si="323"/>
        <v>40.571428571428569</v>
      </c>
      <c r="F323" s="15">
        <v>190</v>
      </c>
      <c r="G323" s="15">
        <v>227</v>
      </c>
      <c r="H323" s="90">
        <f t="shared" si="261"/>
        <v>199</v>
      </c>
      <c r="I323" s="90">
        <f t="shared" si="262"/>
        <v>195.85714285714286</v>
      </c>
    </row>
    <row r="324" spans="1:9" ht="15.9" customHeight="1" x14ac:dyDescent="0.3">
      <c r="A324" s="12">
        <v>44149</v>
      </c>
      <c r="B324" s="13">
        <v>46</v>
      </c>
      <c r="C324" s="14">
        <v>4</v>
      </c>
      <c r="D324" s="91">
        <f t="shared" ref="D324:E324" si="324">AVERAGE(B321:B327)</f>
        <v>38.142857142857146</v>
      </c>
      <c r="E324" s="91">
        <f t="shared" si="324"/>
        <v>37.857142857142854</v>
      </c>
      <c r="F324" s="15">
        <v>204</v>
      </c>
      <c r="G324" s="15">
        <v>9</v>
      </c>
      <c r="H324" s="90">
        <f t="shared" si="261"/>
        <v>196.71428571428572</v>
      </c>
      <c r="I324" s="90">
        <f t="shared" si="262"/>
        <v>193.42857142857142</v>
      </c>
    </row>
    <row r="325" spans="1:9" ht="15.9" customHeight="1" x14ac:dyDescent="0.3">
      <c r="A325" s="12">
        <v>44150</v>
      </c>
      <c r="B325" s="13">
        <v>36</v>
      </c>
      <c r="C325" s="14">
        <v>6</v>
      </c>
      <c r="D325" s="91">
        <f t="shared" ref="D325:E325" si="325">AVERAGE(B322:B328)</f>
        <v>36.571428571428569</v>
      </c>
      <c r="E325" s="91">
        <f t="shared" si="325"/>
        <v>39.142857142857146</v>
      </c>
      <c r="F325" s="15">
        <v>214</v>
      </c>
      <c r="G325" s="15">
        <v>7</v>
      </c>
      <c r="H325" s="90">
        <f t="shared" si="261"/>
        <v>196.85714285714286</v>
      </c>
      <c r="I325" s="90">
        <f t="shared" si="262"/>
        <v>193.71428571428572</v>
      </c>
    </row>
    <row r="326" spans="1:9" ht="15.9" customHeight="1" x14ac:dyDescent="0.3">
      <c r="A326" s="12">
        <v>44151</v>
      </c>
      <c r="B326" s="13">
        <v>34</v>
      </c>
      <c r="C326" s="14">
        <v>45</v>
      </c>
      <c r="D326" s="91">
        <f t="shared" ref="D326:E326" si="326">AVERAGE(B323:B329)</f>
        <v>36</v>
      </c>
      <c r="E326" s="91">
        <f t="shared" si="326"/>
        <v>36.285714285714285</v>
      </c>
      <c r="F326" s="15">
        <v>201</v>
      </c>
      <c r="G326" s="15">
        <v>288</v>
      </c>
      <c r="H326" s="90">
        <f t="shared" ref="H326:H389" si="327">AVERAGE(F323:F329)</f>
        <v>193.42857142857142</v>
      </c>
      <c r="I326" s="90">
        <f t="shared" ref="I326:I389" si="328">AVERAGE(G323:G329)</f>
        <v>192.57142857142858</v>
      </c>
    </row>
    <row r="327" spans="1:9" ht="15.9" customHeight="1" x14ac:dyDescent="0.3">
      <c r="A327" s="12">
        <v>44152</v>
      </c>
      <c r="B327" s="13">
        <v>38</v>
      </c>
      <c r="C327" s="14">
        <v>55</v>
      </c>
      <c r="D327" s="91">
        <f t="shared" ref="D327:E327" si="329">AVERAGE(B324:B330)</f>
        <v>34.857142857142854</v>
      </c>
      <c r="E327" s="91">
        <f t="shared" si="329"/>
        <v>36</v>
      </c>
      <c r="F327" s="15">
        <v>188</v>
      </c>
      <c r="G327" s="15">
        <v>310</v>
      </c>
      <c r="H327" s="90">
        <f t="shared" si="327"/>
        <v>195</v>
      </c>
      <c r="I327" s="90">
        <f t="shared" si="328"/>
        <v>193.71428571428572</v>
      </c>
    </row>
    <row r="328" spans="1:9" ht="15.9" customHeight="1" x14ac:dyDescent="0.3">
      <c r="A328" s="12">
        <v>44153</v>
      </c>
      <c r="B328" s="13">
        <v>28</v>
      </c>
      <c r="C328" s="14">
        <v>60</v>
      </c>
      <c r="D328" s="91">
        <f t="shared" ref="D328:E328" si="330">AVERAGE(B325:B331)</f>
        <v>33.428571428571431</v>
      </c>
      <c r="E328" s="91">
        <f t="shared" si="330"/>
        <v>36.428571428571431</v>
      </c>
      <c r="F328" s="15">
        <v>193</v>
      </c>
      <c r="G328" s="15">
        <v>271</v>
      </c>
      <c r="H328" s="90">
        <f t="shared" si="327"/>
        <v>192.42857142857142</v>
      </c>
      <c r="I328" s="90">
        <f t="shared" si="328"/>
        <v>195.28571428571428</v>
      </c>
    </row>
    <row r="329" spans="1:9" ht="15.9" customHeight="1" x14ac:dyDescent="0.3">
      <c r="A329" s="12">
        <v>44154</v>
      </c>
      <c r="B329" s="13">
        <v>29</v>
      </c>
      <c r="C329" s="14">
        <v>41</v>
      </c>
      <c r="D329" s="91">
        <f t="shared" ref="D329:E329" si="331">AVERAGE(B326:B332)</f>
        <v>34.285714285714285</v>
      </c>
      <c r="E329" s="91">
        <f t="shared" si="331"/>
        <v>35.571428571428569</v>
      </c>
      <c r="F329" s="15">
        <v>164</v>
      </c>
      <c r="G329" s="15">
        <v>236</v>
      </c>
      <c r="H329" s="90">
        <f t="shared" si="327"/>
        <v>186.85714285714286</v>
      </c>
      <c r="I329" s="90">
        <f t="shared" si="328"/>
        <v>194.28571428571428</v>
      </c>
    </row>
    <row r="330" spans="1:9" ht="15.9" customHeight="1" x14ac:dyDescent="0.3">
      <c r="A330" s="12">
        <v>44155</v>
      </c>
      <c r="B330" s="13">
        <v>33</v>
      </c>
      <c r="C330" s="14">
        <v>41</v>
      </c>
      <c r="D330" s="91">
        <f t="shared" ref="D330:E330" si="332">AVERAGE(B327:B333)</f>
        <v>34.714285714285715</v>
      </c>
      <c r="E330" s="91">
        <f t="shared" si="332"/>
        <v>35.714285714285715</v>
      </c>
      <c r="F330" s="15">
        <v>201</v>
      </c>
      <c r="G330" s="15">
        <v>235</v>
      </c>
      <c r="H330" s="90">
        <f t="shared" si="327"/>
        <v>187.85714285714286</v>
      </c>
      <c r="I330" s="90">
        <f t="shared" si="328"/>
        <v>192.42857142857142</v>
      </c>
    </row>
    <row r="331" spans="1:9" ht="15.9" customHeight="1" x14ac:dyDescent="0.3">
      <c r="A331" s="12">
        <v>44156</v>
      </c>
      <c r="B331" s="13">
        <v>36</v>
      </c>
      <c r="C331" s="14">
        <v>7</v>
      </c>
      <c r="D331" s="91">
        <f t="shared" ref="D331:E331" si="333">AVERAGE(B328:B334)</f>
        <v>34</v>
      </c>
      <c r="E331" s="91">
        <f t="shared" si="333"/>
        <v>34.857142857142854</v>
      </c>
      <c r="F331" s="15">
        <v>186</v>
      </c>
      <c r="G331" s="15">
        <v>20</v>
      </c>
      <c r="H331" s="90">
        <f t="shared" si="327"/>
        <v>188.71428571428572</v>
      </c>
      <c r="I331" s="90">
        <f t="shared" si="328"/>
        <v>188.28571428571428</v>
      </c>
    </row>
    <row r="332" spans="1:9" ht="15.9" customHeight="1" x14ac:dyDescent="0.3">
      <c r="A332" s="12">
        <v>44157</v>
      </c>
      <c r="B332" s="13">
        <v>42</v>
      </c>
      <c r="C332" s="14">
        <v>0</v>
      </c>
      <c r="D332" s="91">
        <f t="shared" ref="D332:E332" si="334">AVERAGE(B329:B335)</f>
        <v>35.428571428571431</v>
      </c>
      <c r="E332" s="91">
        <f t="shared" si="334"/>
        <v>34.714285714285715</v>
      </c>
      <c r="F332" s="15">
        <v>175</v>
      </c>
      <c r="G332" s="15">
        <v>0</v>
      </c>
      <c r="H332" s="90">
        <f t="shared" si="327"/>
        <v>185.14285714285714</v>
      </c>
      <c r="I332" s="90">
        <f t="shared" si="328"/>
        <v>187</v>
      </c>
    </row>
    <row r="333" spans="1:9" ht="15.9" customHeight="1" x14ac:dyDescent="0.3">
      <c r="A333" s="12">
        <v>44158</v>
      </c>
      <c r="B333" s="13">
        <v>37</v>
      </c>
      <c r="C333" s="14">
        <v>46</v>
      </c>
      <c r="D333" s="91">
        <f t="shared" ref="D333:E333" si="335">AVERAGE(B330:B336)</f>
        <v>35.428571428571431</v>
      </c>
      <c r="E333" s="91">
        <f t="shared" si="335"/>
        <v>34.857142857142854</v>
      </c>
      <c r="F333" s="15">
        <v>208</v>
      </c>
      <c r="G333" s="15">
        <v>275</v>
      </c>
      <c r="H333" s="90">
        <f t="shared" si="327"/>
        <v>185.42857142857142</v>
      </c>
      <c r="I333" s="90">
        <f t="shared" si="328"/>
        <v>187</v>
      </c>
    </row>
    <row r="334" spans="1:9" ht="15.9" customHeight="1" x14ac:dyDescent="0.3">
      <c r="A334" s="12">
        <v>44159</v>
      </c>
      <c r="B334" s="13">
        <v>33</v>
      </c>
      <c r="C334" s="14">
        <v>49</v>
      </c>
      <c r="D334" s="91">
        <f t="shared" ref="D334:E334" si="336">AVERAGE(B331:B337)</f>
        <v>35</v>
      </c>
      <c r="E334" s="91">
        <f t="shared" si="336"/>
        <v>36.142857142857146</v>
      </c>
      <c r="F334" s="15">
        <v>194</v>
      </c>
      <c r="G334" s="15">
        <v>281</v>
      </c>
      <c r="H334" s="90">
        <f t="shared" si="327"/>
        <v>184.57142857142858</v>
      </c>
      <c r="I334" s="90">
        <f t="shared" si="328"/>
        <v>190</v>
      </c>
    </row>
    <row r="335" spans="1:9" ht="15.9" customHeight="1" x14ac:dyDescent="0.3">
      <c r="A335" s="12">
        <v>44160</v>
      </c>
      <c r="B335" s="13">
        <v>38</v>
      </c>
      <c r="C335" s="14">
        <v>59</v>
      </c>
      <c r="D335" s="91">
        <f t="shared" ref="D335:E335" si="337">AVERAGE(B332:B338)</f>
        <v>36</v>
      </c>
      <c r="E335" s="91">
        <f t="shared" si="337"/>
        <v>35.571428571428569</v>
      </c>
      <c r="F335" s="15">
        <v>168</v>
      </c>
      <c r="G335" s="15">
        <v>262</v>
      </c>
      <c r="H335" s="90">
        <f t="shared" si="327"/>
        <v>185.85714285714286</v>
      </c>
      <c r="I335" s="90">
        <f t="shared" si="328"/>
        <v>188.71428571428572</v>
      </c>
    </row>
    <row r="336" spans="1:9" ht="15.9" customHeight="1" x14ac:dyDescent="0.3">
      <c r="A336" s="12">
        <v>44161</v>
      </c>
      <c r="B336" s="13">
        <v>29</v>
      </c>
      <c r="C336" s="14">
        <v>42</v>
      </c>
      <c r="D336" s="91">
        <f t="shared" ref="D336:E336" si="338">AVERAGE(B333:B339)</f>
        <v>34.428571428571431</v>
      </c>
      <c r="E336" s="91">
        <f t="shared" si="338"/>
        <v>36</v>
      </c>
      <c r="F336" s="15">
        <v>166</v>
      </c>
      <c r="G336" s="15">
        <v>236</v>
      </c>
      <c r="H336" s="90">
        <f t="shared" si="327"/>
        <v>187.71428571428572</v>
      </c>
      <c r="I336" s="90">
        <f t="shared" si="328"/>
        <v>189.85714285714286</v>
      </c>
    </row>
    <row r="337" spans="1:9" ht="15.9" customHeight="1" x14ac:dyDescent="0.3">
      <c r="A337" s="12">
        <v>44162</v>
      </c>
      <c r="B337" s="13">
        <v>30</v>
      </c>
      <c r="C337" s="14">
        <v>50</v>
      </c>
      <c r="D337" s="91">
        <f t="shared" ref="D337:E337" si="339">AVERAGE(B334:B340)</f>
        <v>35</v>
      </c>
      <c r="E337" s="91">
        <f t="shared" si="339"/>
        <v>35.285714285714285</v>
      </c>
      <c r="F337" s="15">
        <v>195</v>
      </c>
      <c r="G337" s="15">
        <v>256</v>
      </c>
      <c r="H337" s="90">
        <f t="shared" si="327"/>
        <v>186.85714285714286</v>
      </c>
      <c r="I337" s="90">
        <f t="shared" si="328"/>
        <v>188.42857142857142</v>
      </c>
    </row>
    <row r="338" spans="1:9" ht="15.9" customHeight="1" x14ac:dyDescent="0.3">
      <c r="A338" s="12">
        <v>44163</v>
      </c>
      <c r="B338" s="13">
        <v>43</v>
      </c>
      <c r="C338" s="14">
        <v>3</v>
      </c>
      <c r="D338" s="91">
        <f t="shared" ref="D338:E338" si="340">AVERAGE(B335:B341)</f>
        <v>34.285714285714285</v>
      </c>
      <c r="E338" s="91">
        <f t="shared" si="340"/>
        <v>35.714285714285715</v>
      </c>
      <c r="F338" s="15">
        <v>195</v>
      </c>
      <c r="G338" s="15">
        <v>11</v>
      </c>
      <c r="H338" s="90">
        <f t="shared" si="327"/>
        <v>187.14285714285714</v>
      </c>
      <c r="I338" s="90">
        <f t="shared" si="328"/>
        <v>189.42857142857142</v>
      </c>
    </row>
    <row r="339" spans="1:9" ht="15.9" customHeight="1" x14ac:dyDescent="0.3">
      <c r="A339" s="12">
        <v>44164</v>
      </c>
      <c r="B339" s="13">
        <v>31</v>
      </c>
      <c r="C339" s="14">
        <v>3</v>
      </c>
      <c r="D339" s="91">
        <f t="shared" ref="D339:E339" si="341">AVERAGE(B336:B342)</f>
        <v>32.571428571428569</v>
      </c>
      <c r="E339" s="91">
        <f t="shared" si="341"/>
        <v>35.857142857142854</v>
      </c>
      <c r="F339" s="15">
        <v>188</v>
      </c>
      <c r="G339" s="15">
        <v>8</v>
      </c>
      <c r="H339" s="90">
        <f t="shared" si="327"/>
        <v>188.42857142857142</v>
      </c>
      <c r="I339" s="90">
        <f t="shared" si="328"/>
        <v>191.71428571428572</v>
      </c>
    </row>
    <row r="340" spans="1:9" ht="15.9" customHeight="1" x14ac:dyDescent="0.3">
      <c r="A340" s="12">
        <v>44165</v>
      </c>
      <c r="B340" s="13">
        <v>41</v>
      </c>
      <c r="C340" s="14">
        <v>41</v>
      </c>
      <c r="D340" s="91">
        <f t="shared" ref="D340:E340" si="342">AVERAGE(B337:B343)</f>
        <v>34.142857142857146</v>
      </c>
      <c r="E340" s="91">
        <f t="shared" si="342"/>
        <v>37.285714285714285</v>
      </c>
      <c r="F340" s="15">
        <v>202</v>
      </c>
      <c r="G340" s="15">
        <v>265</v>
      </c>
      <c r="H340" s="90">
        <f t="shared" si="327"/>
        <v>191.28571428571428</v>
      </c>
      <c r="I340" s="90">
        <f t="shared" si="328"/>
        <v>192.14285714285714</v>
      </c>
    </row>
    <row r="341" spans="1:9" ht="15.9" customHeight="1" x14ac:dyDescent="0.3">
      <c r="A341" s="12">
        <v>44166</v>
      </c>
      <c r="B341" s="13">
        <v>28</v>
      </c>
      <c r="C341" s="14">
        <v>52</v>
      </c>
      <c r="D341" s="91">
        <f t="shared" ref="D341:E341" si="343">AVERAGE(B338:B344)</f>
        <v>34.571428571428569</v>
      </c>
      <c r="E341" s="91">
        <f t="shared" si="343"/>
        <v>33.428571428571431</v>
      </c>
      <c r="F341" s="15">
        <v>196</v>
      </c>
      <c r="G341" s="15">
        <v>288</v>
      </c>
      <c r="H341" s="90">
        <f t="shared" si="327"/>
        <v>190.71428571428572</v>
      </c>
      <c r="I341" s="90">
        <f t="shared" si="328"/>
        <v>185.57142857142858</v>
      </c>
    </row>
    <row r="342" spans="1:9" ht="15.9" customHeight="1" x14ac:dyDescent="0.3">
      <c r="A342" s="12">
        <v>44167</v>
      </c>
      <c r="B342" s="13">
        <v>26</v>
      </c>
      <c r="C342" s="14">
        <v>60</v>
      </c>
      <c r="D342" s="91">
        <f t="shared" ref="D342:E342" si="344">AVERAGE(B339:B345)</f>
        <v>31.428571428571427</v>
      </c>
      <c r="E342" s="91">
        <f t="shared" si="344"/>
        <v>33.714285714285715</v>
      </c>
      <c r="F342" s="15">
        <v>177</v>
      </c>
      <c r="G342" s="15">
        <v>278</v>
      </c>
      <c r="H342" s="90">
        <f t="shared" si="327"/>
        <v>189.71428571428572</v>
      </c>
      <c r="I342" s="90">
        <f t="shared" si="328"/>
        <v>186.14285714285714</v>
      </c>
    </row>
    <row r="343" spans="1:9" ht="15.9" customHeight="1" x14ac:dyDescent="0.3">
      <c r="A343" s="12">
        <v>44168</v>
      </c>
      <c r="B343" s="13">
        <v>40</v>
      </c>
      <c r="C343" s="14">
        <v>52</v>
      </c>
      <c r="D343" s="91">
        <f t="shared" ref="D343:E343" si="345">AVERAGE(B340:B346)</f>
        <v>31.142857142857142</v>
      </c>
      <c r="E343" s="91">
        <f t="shared" si="345"/>
        <v>33.285714285714285</v>
      </c>
      <c r="F343" s="15">
        <v>186</v>
      </c>
      <c r="G343" s="15">
        <v>239</v>
      </c>
      <c r="H343" s="90">
        <f t="shared" si="327"/>
        <v>187.57142857142858</v>
      </c>
      <c r="I343" s="90">
        <f t="shared" si="328"/>
        <v>185.14285714285714</v>
      </c>
    </row>
    <row r="344" spans="1:9" ht="15.9" customHeight="1" x14ac:dyDescent="0.3">
      <c r="A344" s="12">
        <v>44169</v>
      </c>
      <c r="B344" s="13">
        <v>33</v>
      </c>
      <c r="C344" s="14">
        <v>23</v>
      </c>
      <c r="D344" s="91">
        <f t="shared" ref="D344:E344" si="346">AVERAGE(B341:B347)</f>
        <v>30.142857142857142</v>
      </c>
      <c r="E344" s="91">
        <f t="shared" si="346"/>
        <v>33.142857142857146</v>
      </c>
      <c r="F344" s="15">
        <v>191</v>
      </c>
      <c r="G344" s="15">
        <v>210</v>
      </c>
      <c r="H344" s="90">
        <f t="shared" si="327"/>
        <v>185.42857142857142</v>
      </c>
      <c r="I344" s="90">
        <f t="shared" si="328"/>
        <v>185.71428571428572</v>
      </c>
    </row>
    <row r="345" spans="1:9" ht="15.9" customHeight="1" x14ac:dyDescent="0.3">
      <c r="A345" s="12">
        <v>44170</v>
      </c>
      <c r="B345" s="13">
        <v>21</v>
      </c>
      <c r="C345" s="14">
        <v>5</v>
      </c>
      <c r="D345" s="91">
        <f t="shared" ref="D345:E345" si="347">AVERAGE(B342:B348)</f>
        <v>30.857142857142858</v>
      </c>
      <c r="E345" s="91">
        <f t="shared" si="347"/>
        <v>32.142857142857146</v>
      </c>
      <c r="F345" s="15">
        <v>188</v>
      </c>
      <c r="G345" s="15">
        <v>15</v>
      </c>
      <c r="H345" s="90">
        <f t="shared" si="327"/>
        <v>188</v>
      </c>
      <c r="I345" s="90">
        <f t="shared" si="328"/>
        <v>182.57142857142858</v>
      </c>
    </row>
    <row r="346" spans="1:9" ht="15.9" customHeight="1" x14ac:dyDescent="0.3">
      <c r="A346" s="12">
        <v>44171</v>
      </c>
      <c r="B346" s="13">
        <v>29</v>
      </c>
      <c r="C346" s="14">
        <v>0</v>
      </c>
      <c r="D346" s="91">
        <f t="shared" ref="D346:E346" si="348">AVERAGE(B343:B349)</f>
        <v>31</v>
      </c>
      <c r="E346" s="91">
        <f t="shared" si="348"/>
        <v>31.714285714285715</v>
      </c>
      <c r="F346" s="15">
        <v>173</v>
      </c>
      <c r="G346" s="15">
        <v>1</v>
      </c>
      <c r="H346" s="90">
        <f t="shared" si="327"/>
        <v>186.28571428571428</v>
      </c>
      <c r="I346" s="90">
        <f t="shared" si="328"/>
        <v>181</v>
      </c>
    </row>
    <row r="347" spans="1:9" ht="15.9" customHeight="1" x14ac:dyDescent="0.3">
      <c r="A347" s="12">
        <v>44172</v>
      </c>
      <c r="B347" s="13">
        <v>34</v>
      </c>
      <c r="C347" s="14">
        <v>40</v>
      </c>
      <c r="D347" s="91">
        <f t="shared" ref="D347:E347" si="349">AVERAGE(B344:B350)</f>
        <v>29.857142857142858</v>
      </c>
      <c r="E347" s="91">
        <f t="shared" si="349"/>
        <v>30</v>
      </c>
      <c r="F347" s="15">
        <v>187</v>
      </c>
      <c r="G347" s="15">
        <v>269</v>
      </c>
      <c r="H347" s="90">
        <f t="shared" si="327"/>
        <v>191.42857142857142</v>
      </c>
      <c r="I347" s="90">
        <f t="shared" si="328"/>
        <v>180</v>
      </c>
    </row>
    <row r="348" spans="1:9" ht="15.9" customHeight="1" x14ac:dyDescent="0.3">
      <c r="A348" s="12">
        <v>44173</v>
      </c>
      <c r="B348" s="13">
        <v>33</v>
      </c>
      <c r="C348" s="14">
        <v>45</v>
      </c>
      <c r="D348" s="91">
        <f t="shared" ref="D348:E348" si="350">AVERAGE(B345:B351)</f>
        <v>28.428571428571427</v>
      </c>
      <c r="E348" s="91">
        <f t="shared" si="350"/>
        <v>32.714285714285715</v>
      </c>
      <c r="F348" s="15">
        <v>214</v>
      </c>
      <c r="G348" s="15">
        <v>266</v>
      </c>
      <c r="H348" s="90">
        <f t="shared" si="327"/>
        <v>187.28571428571428</v>
      </c>
      <c r="I348" s="90">
        <f t="shared" si="328"/>
        <v>184.71428571428572</v>
      </c>
    </row>
    <row r="349" spans="1:9" ht="15.9" customHeight="1" x14ac:dyDescent="0.3">
      <c r="A349" s="12">
        <v>44174</v>
      </c>
      <c r="B349" s="13">
        <v>27</v>
      </c>
      <c r="C349" s="14">
        <v>57</v>
      </c>
      <c r="D349" s="91">
        <f t="shared" ref="D349:E349" si="351">AVERAGE(B346:B352)</f>
        <v>29.142857142857142</v>
      </c>
      <c r="E349" s="91">
        <f t="shared" si="351"/>
        <v>32.285714285714285</v>
      </c>
      <c r="F349" s="15">
        <v>165</v>
      </c>
      <c r="G349" s="15">
        <v>267</v>
      </c>
      <c r="H349" s="90">
        <f t="shared" si="327"/>
        <v>188</v>
      </c>
      <c r="I349" s="90">
        <f t="shared" si="328"/>
        <v>183.42857142857142</v>
      </c>
    </row>
    <row r="350" spans="1:9" ht="15.9" customHeight="1" x14ac:dyDescent="0.3">
      <c r="A350" s="12">
        <v>44175</v>
      </c>
      <c r="B350" s="13">
        <v>32</v>
      </c>
      <c r="C350" s="14">
        <v>40</v>
      </c>
      <c r="D350" s="91">
        <f t="shared" ref="D350:E350" si="352">AVERAGE(B347:B353)</f>
        <v>28.714285714285715</v>
      </c>
      <c r="E350" s="91">
        <f t="shared" si="352"/>
        <v>32.428571428571431</v>
      </c>
      <c r="F350" s="15">
        <v>222</v>
      </c>
      <c r="G350" s="15">
        <v>232</v>
      </c>
      <c r="H350" s="90">
        <f t="shared" si="327"/>
        <v>190.28571428571428</v>
      </c>
      <c r="I350" s="90">
        <f t="shared" si="328"/>
        <v>183.42857142857142</v>
      </c>
    </row>
    <row r="351" spans="1:9" ht="15.9" customHeight="1" x14ac:dyDescent="0.3">
      <c r="A351" s="12">
        <v>44176</v>
      </c>
      <c r="B351" s="13">
        <v>23</v>
      </c>
      <c r="C351" s="14">
        <v>42</v>
      </c>
      <c r="D351" s="91">
        <f t="shared" ref="D351:E351" si="353">AVERAGE(B348:B354)</f>
        <v>29.285714285714285</v>
      </c>
      <c r="E351" s="91">
        <f t="shared" si="353"/>
        <v>31.714285714285715</v>
      </c>
      <c r="F351" s="15">
        <v>162</v>
      </c>
      <c r="G351" s="15">
        <v>243</v>
      </c>
      <c r="H351" s="90">
        <f t="shared" si="327"/>
        <v>187.14285714285714</v>
      </c>
      <c r="I351" s="90">
        <f t="shared" si="328"/>
        <v>184.71428571428572</v>
      </c>
    </row>
    <row r="352" spans="1:9" ht="15.9" customHeight="1" x14ac:dyDescent="0.3">
      <c r="A352" s="12">
        <v>44177</v>
      </c>
      <c r="B352" s="13">
        <v>26</v>
      </c>
      <c r="C352" s="14">
        <v>2</v>
      </c>
      <c r="D352" s="91">
        <f t="shared" ref="D352:E352" si="354">AVERAGE(B349:B355)</f>
        <v>30</v>
      </c>
      <c r="E352" s="91">
        <f t="shared" si="354"/>
        <v>32.428571428571431</v>
      </c>
      <c r="F352" s="15">
        <v>193</v>
      </c>
      <c r="G352" s="15">
        <v>6</v>
      </c>
      <c r="H352" s="90">
        <f t="shared" si="327"/>
        <v>183.14285714285714</v>
      </c>
      <c r="I352" s="90">
        <f t="shared" si="328"/>
        <v>190.71428571428572</v>
      </c>
    </row>
    <row r="353" spans="1:9" ht="15.9" customHeight="1" x14ac:dyDescent="0.3">
      <c r="A353" s="12">
        <v>44178</v>
      </c>
      <c r="B353" s="13">
        <v>26</v>
      </c>
      <c r="C353" s="14">
        <v>1</v>
      </c>
      <c r="D353" s="91">
        <f t="shared" ref="D353:E353" si="355">AVERAGE(B350:B356)</f>
        <v>31</v>
      </c>
      <c r="E353" s="91">
        <f t="shared" si="355"/>
        <v>29.285714285714285</v>
      </c>
      <c r="F353" s="15">
        <v>189</v>
      </c>
      <c r="G353" s="15">
        <v>1</v>
      </c>
      <c r="H353" s="90">
        <f t="shared" si="327"/>
        <v>185.14285714285714</v>
      </c>
      <c r="I353" s="90">
        <f t="shared" si="328"/>
        <v>187</v>
      </c>
    </row>
    <row r="354" spans="1:9" ht="15.9" customHeight="1" x14ac:dyDescent="0.3">
      <c r="A354" s="12">
        <v>44179</v>
      </c>
      <c r="B354" s="13">
        <v>38</v>
      </c>
      <c r="C354" s="14">
        <v>35</v>
      </c>
      <c r="D354" s="91">
        <f t="shared" ref="D354:E354" si="356">AVERAGE(B351:B357)</f>
        <v>32</v>
      </c>
      <c r="E354" s="91">
        <f t="shared" si="356"/>
        <v>28.714285714285715</v>
      </c>
      <c r="F354" s="15">
        <v>165</v>
      </c>
      <c r="G354" s="15">
        <v>278</v>
      </c>
      <c r="H354" s="90">
        <f t="shared" si="327"/>
        <v>178.42857142857142</v>
      </c>
      <c r="I354" s="90">
        <f t="shared" si="328"/>
        <v>187.28571428571428</v>
      </c>
    </row>
    <row r="355" spans="1:9" ht="15.9" customHeight="1" x14ac:dyDescent="0.3">
      <c r="A355" s="12">
        <v>44180</v>
      </c>
      <c r="B355" s="13">
        <v>38</v>
      </c>
      <c r="C355" s="14">
        <v>50</v>
      </c>
      <c r="D355" s="91">
        <f t="shared" ref="D355:E355" si="357">AVERAGE(B352:B358)</f>
        <v>32.285714285714285</v>
      </c>
      <c r="E355" s="91">
        <f t="shared" si="357"/>
        <v>29.714285714285715</v>
      </c>
      <c r="F355" s="15">
        <v>186</v>
      </c>
      <c r="G355" s="15">
        <v>308</v>
      </c>
      <c r="H355" s="90">
        <f t="shared" si="327"/>
        <v>184.14285714285714</v>
      </c>
      <c r="I355" s="90">
        <f t="shared" si="328"/>
        <v>184.85714285714286</v>
      </c>
    </row>
    <row r="356" spans="1:9" ht="15.9" customHeight="1" x14ac:dyDescent="0.3">
      <c r="A356" s="12">
        <v>44181</v>
      </c>
      <c r="B356" s="13">
        <v>34</v>
      </c>
      <c r="C356" s="14">
        <v>35</v>
      </c>
      <c r="D356" s="91">
        <f t="shared" ref="D356:E356" si="358">AVERAGE(B353:B359)</f>
        <v>33</v>
      </c>
      <c r="E356" s="91">
        <f t="shared" si="358"/>
        <v>29.714285714285715</v>
      </c>
      <c r="F356" s="15">
        <v>179</v>
      </c>
      <c r="G356" s="15">
        <v>241</v>
      </c>
      <c r="H356" s="90">
        <f t="shared" si="327"/>
        <v>186</v>
      </c>
      <c r="I356" s="90">
        <f t="shared" si="328"/>
        <v>185.28571428571428</v>
      </c>
    </row>
    <row r="357" spans="1:9" ht="15.9" customHeight="1" x14ac:dyDescent="0.3">
      <c r="A357" s="12">
        <v>44182</v>
      </c>
      <c r="B357" s="13">
        <v>39</v>
      </c>
      <c r="C357" s="14">
        <v>36</v>
      </c>
      <c r="D357" s="91">
        <f t="shared" ref="D357:E357" si="359">AVERAGE(B354:B360)</f>
        <v>33.857142857142854</v>
      </c>
      <c r="E357" s="91">
        <f t="shared" si="359"/>
        <v>29.714285714285715</v>
      </c>
      <c r="F357" s="15">
        <v>175</v>
      </c>
      <c r="G357" s="15">
        <v>234</v>
      </c>
      <c r="H357" s="90">
        <f t="shared" si="327"/>
        <v>188.85714285714286</v>
      </c>
      <c r="I357" s="90">
        <f t="shared" si="328"/>
        <v>185.28571428571428</v>
      </c>
    </row>
    <row r="358" spans="1:9" ht="15.9" customHeight="1" x14ac:dyDescent="0.3">
      <c r="A358" s="12">
        <v>44183</v>
      </c>
      <c r="B358" s="13">
        <v>25</v>
      </c>
      <c r="C358" s="14">
        <v>49</v>
      </c>
      <c r="D358" s="91">
        <f t="shared" ref="D358:E358" si="360">AVERAGE(B355:B361)</f>
        <v>32.857142857142854</v>
      </c>
      <c r="E358" s="91">
        <f t="shared" si="360"/>
        <v>31.714285714285715</v>
      </c>
      <c r="F358" s="15">
        <v>202</v>
      </c>
      <c r="G358" s="15">
        <v>226</v>
      </c>
      <c r="H358" s="90">
        <f t="shared" si="327"/>
        <v>195</v>
      </c>
      <c r="I358" s="90">
        <f t="shared" si="328"/>
        <v>189</v>
      </c>
    </row>
    <row r="359" spans="1:9" ht="15.9" customHeight="1" x14ac:dyDescent="0.3">
      <c r="A359" s="12">
        <v>44184</v>
      </c>
      <c r="B359" s="13">
        <v>31</v>
      </c>
      <c r="C359" s="14">
        <v>2</v>
      </c>
      <c r="D359" s="91">
        <f t="shared" ref="D359:E359" si="361">AVERAGE(B356:B362)</f>
        <v>31.857142857142858</v>
      </c>
      <c r="E359" s="91">
        <f t="shared" si="361"/>
        <v>32.571428571428569</v>
      </c>
      <c r="F359" s="15">
        <v>206</v>
      </c>
      <c r="G359" s="15">
        <v>9</v>
      </c>
      <c r="H359" s="90">
        <f t="shared" si="327"/>
        <v>195.42857142857142</v>
      </c>
      <c r="I359" s="90">
        <f t="shared" si="328"/>
        <v>194.85714285714286</v>
      </c>
    </row>
    <row r="360" spans="1:9" ht="15.9" customHeight="1" x14ac:dyDescent="0.3">
      <c r="A360" s="12">
        <v>44185</v>
      </c>
      <c r="B360" s="13">
        <v>32</v>
      </c>
      <c r="C360" s="14">
        <v>1</v>
      </c>
      <c r="D360" s="91">
        <f t="shared" ref="D360:E360" si="362">AVERAGE(B357:B363)</f>
        <v>32.142857142857146</v>
      </c>
      <c r="E360" s="91">
        <f t="shared" si="362"/>
        <v>34.857142857142854</v>
      </c>
      <c r="F360" s="15">
        <v>209</v>
      </c>
      <c r="G360" s="15">
        <v>1</v>
      </c>
      <c r="H360" s="90">
        <f t="shared" si="327"/>
        <v>200.57142857142858</v>
      </c>
      <c r="I360" s="90">
        <f t="shared" si="328"/>
        <v>204</v>
      </c>
    </row>
    <row r="361" spans="1:9" ht="15.9" customHeight="1" x14ac:dyDescent="0.3">
      <c r="A361" s="12">
        <v>44186</v>
      </c>
      <c r="B361" s="13">
        <v>31</v>
      </c>
      <c r="C361" s="14">
        <v>49</v>
      </c>
      <c r="D361" s="91">
        <f t="shared" ref="D361:E361" si="363">AVERAGE(B358:B364)</f>
        <v>32.571428571428569</v>
      </c>
      <c r="E361" s="91">
        <f t="shared" si="363"/>
        <v>36.285714285714285</v>
      </c>
      <c r="F361" s="15">
        <v>208</v>
      </c>
      <c r="G361" s="15">
        <v>304</v>
      </c>
      <c r="H361" s="90">
        <f t="shared" si="327"/>
        <v>204.42857142857142</v>
      </c>
      <c r="I361" s="90">
        <f t="shared" si="328"/>
        <v>205</v>
      </c>
    </row>
    <row r="362" spans="1:9" ht="15.9" customHeight="1" x14ac:dyDescent="0.3">
      <c r="A362" s="12">
        <v>44187</v>
      </c>
      <c r="B362" s="13">
        <v>31</v>
      </c>
      <c r="C362" s="14">
        <v>56</v>
      </c>
      <c r="D362" s="91">
        <f t="shared" ref="D362:E362" si="364">AVERAGE(B359:B365)</f>
        <v>35</v>
      </c>
      <c r="E362" s="91">
        <f t="shared" si="364"/>
        <v>29.285714285714285</v>
      </c>
      <c r="F362" s="15">
        <v>189</v>
      </c>
      <c r="G362" s="15">
        <v>349</v>
      </c>
      <c r="H362" s="90">
        <f t="shared" si="327"/>
        <v>210</v>
      </c>
      <c r="I362" s="90">
        <f t="shared" si="328"/>
        <v>172.85714285714286</v>
      </c>
    </row>
    <row r="363" spans="1:9" ht="15.9" customHeight="1" x14ac:dyDescent="0.3">
      <c r="A363" s="12">
        <v>44188</v>
      </c>
      <c r="B363" s="13">
        <v>36</v>
      </c>
      <c r="C363" s="14">
        <v>51</v>
      </c>
      <c r="D363" s="91">
        <f t="shared" ref="D363:E363" si="365">AVERAGE(B360:B366)</f>
        <v>35.714285714285715</v>
      </c>
      <c r="E363" s="91">
        <f t="shared" si="365"/>
        <v>29.142857142857142</v>
      </c>
      <c r="F363" s="15">
        <v>215</v>
      </c>
      <c r="G363" s="15">
        <v>305</v>
      </c>
      <c r="H363" s="90">
        <f t="shared" si="327"/>
        <v>213</v>
      </c>
      <c r="I363" s="90">
        <f t="shared" si="328"/>
        <v>172.14285714285714</v>
      </c>
    </row>
    <row r="364" spans="1:9" ht="15.9" customHeight="1" x14ac:dyDescent="0.3">
      <c r="A364" s="12">
        <v>44189</v>
      </c>
      <c r="B364" s="13">
        <v>42</v>
      </c>
      <c r="C364" s="14">
        <v>46</v>
      </c>
      <c r="D364" s="91">
        <f t="shared" ref="D364:E364" si="366">AVERAGE(B361:B367)</f>
        <v>37</v>
      </c>
      <c r="E364" s="91">
        <f t="shared" si="366"/>
        <v>29</v>
      </c>
      <c r="F364" s="15">
        <v>202</v>
      </c>
      <c r="G364" s="15">
        <v>241</v>
      </c>
      <c r="H364" s="90">
        <f t="shared" si="327"/>
        <v>215</v>
      </c>
      <c r="I364" s="90">
        <f t="shared" si="328"/>
        <v>172.14285714285714</v>
      </c>
    </row>
    <row r="365" spans="1:9" ht="15.9" customHeight="1" x14ac:dyDescent="0.3">
      <c r="A365" s="12">
        <v>44190</v>
      </c>
      <c r="B365" s="13">
        <v>42</v>
      </c>
      <c r="C365" s="14">
        <v>0</v>
      </c>
      <c r="D365" s="91">
        <f t="shared" ref="D365:E365" si="367">AVERAGE(B362:B368)</f>
        <v>37.142857142857146</v>
      </c>
      <c r="E365" s="91">
        <f t="shared" si="367"/>
        <v>23</v>
      </c>
      <c r="F365" s="15">
        <v>241</v>
      </c>
      <c r="G365" s="15">
        <v>1</v>
      </c>
      <c r="H365" s="90">
        <f t="shared" si="327"/>
        <v>217.14285714285714</v>
      </c>
      <c r="I365" s="90">
        <f t="shared" si="328"/>
        <v>136</v>
      </c>
    </row>
    <row r="366" spans="1:9" ht="15.9" customHeight="1" x14ac:dyDescent="0.3">
      <c r="A366" s="12">
        <v>44191</v>
      </c>
      <c r="B366" s="13">
        <v>36</v>
      </c>
      <c r="C366" s="14">
        <v>1</v>
      </c>
      <c r="D366" s="91">
        <f t="shared" ref="D366:E366" si="368">AVERAGE(B363:B369)</f>
        <v>37.285714285714285</v>
      </c>
      <c r="E366" s="91">
        <f t="shared" si="368"/>
        <v>22.428571428571427</v>
      </c>
      <c r="F366" s="15">
        <v>227</v>
      </c>
      <c r="G366" s="15">
        <v>4</v>
      </c>
      <c r="H366" s="90">
        <f t="shared" si="327"/>
        <v>216.57142857142858</v>
      </c>
      <c r="I366" s="90">
        <f t="shared" si="328"/>
        <v>139</v>
      </c>
    </row>
    <row r="367" spans="1:9" ht="15.9" customHeight="1" x14ac:dyDescent="0.3">
      <c r="A367" s="12">
        <v>44192</v>
      </c>
      <c r="B367" s="13">
        <v>41</v>
      </c>
      <c r="C367" s="14">
        <v>0</v>
      </c>
      <c r="D367" s="91">
        <f t="shared" ref="D367:E367" si="369">AVERAGE(B364:B370)</f>
        <v>37.285714285714285</v>
      </c>
      <c r="E367" s="91">
        <f t="shared" si="369"/>
        <v>26.714285714285715</v>
      </c>
      <c r="F367" s="15">
        <v>223</v>
      </c>
      <c r="G367" s="15">
        <v>1</v>
      </c>
      <c r="H367" s="90">
        <f t="shared" si="327"/>
        <v>215.57142857142858</v>
      </c>
      <c r="I367" s="90">
        <f t="shared" si="328"/>
        <v>161.85714285714286</v>
      </c>
    </row>
    <row r="368" spans="1:9" ht="15.9" customHeight="1" x14ac:dyDescent="0.3">
      <c r="A368" s="12">
        <v>44193</v>
      </c>
      <c r="B368" s="13">
        <v>32</v>
      </c>
      <c r="C368" s="14">
        <v>7</v>
      </c>
      <c r="D368" s="91">
        <f t="shared" ref="D368:E368" si="370">AVERAGE(B365:B371)</f>
        <v>37.285714285714285</v>
      </c>
      <c r="E368" s="91">
        <f t="shared" si="370"/>
        <v>26.714285714285715</v>
      </c>
      <c r="F368" s="15">
        <v>223</v>
      </c>
      <c r="G368" s="15">
        <v>51</v>
      </c>
      <c r="H368" s="90">
        <f t="shared" si="327"/>
        <v>216.28571428571428</v>
      </c>
      <c r="I368" s="90">
        <f t="shared" si="328"/>
        <v>168.28571428571428</v>
      </c>
    </row>
    <row r="369" spans="1:9" ht="15.9" customHeight="1" x14ac:dyDescent="0.3">
      <c r="A369" s="12">
        <v>44194</v>
      </c>
      <c r="B369" s="13">
        <v>32</v>
      </c>
      <c r="C369" s="14">
        <v>52</v>
      </c>
      <c r="D369" s="91">
        <f t="shared" ref="D369:E369" si="371">AVERAGE(B366:B372)</f>
        <v>36.714285714285715</v>
      </c>
      <c r="E369" s="91">
        <f t="shared" si="371"/>
        <v>26.714285714285715</v>
      </c>
      <c r="F369" s="15">
        <v>185</v>
      </c>
      <c r="G369" s="15">
        <v>370</v>
      </c>
      <c r="H369" s="90">
        <f t="shared" si="327"/>
        <v>210.28571428571428</v>
      </c>
      <c r="I369" s="90">
        <f t="shared" si="328"/>
        <v>168.14285714285714</v>
      </c>
    </row>
    <row r="370" spans="1:9" ht="15.9" customHeight="1" x14ac:dyDescent="0.3">
      <c r="A370" s="12">
        <v>44195</v>
      </c>
      <c r="B370" s="13">
        <v>36</v>
      </c>
      <c r="C370" s="14">
        <v>81</v>
      </c>
      <c r="D370" s="91">
        <f t="shared" ref="D370:E370" si="372">AVERAGE(B367:B373)</f>
        <v>38.571428571428569</v>
      </c>
      <c r="E370" s="91">
        <f t="shared" si="372"/>
        <v>26.714285714285715</v>
      </c>
      <c r="F370" s="15">
        <v>208</v>
      </c>
      <c r="G370" s="15">
        <v>465</v>
      </c>
      <c r="H370" s="90">
        <f t="shared" si="327"/>
        <v>206.85714285714286</v>
      </c>
      <c r="I370" s="90">
        <f t="shared" si="328"/>
        <v>168.14285714285714</v>
      </c>
    </row>
    <row r="371" spans="1:9" ht="15.9" customHeight="1" x14ac:dyDescent="0.3">
      <c r="A371" s="12">
        <v>44196</v>
      </c>
      <c r="B371" s="13">
        <v>42</v>
      </c>
      <c r="C371" s="14">
        <v>46</v>
      </c>
      <c r="D371" s="91">
        <f t="shared" ref="D371:E371" si="373">AVERAGE(B368:B374)</f>
        <v>39.571428571428569</v>
      </c>
      <c r="E371" s="91">
        <f t="shared" si="373"/>
        <v>26.714285714285715</v>
      </c>
      <c r="F371" s="15">
        <v>207</v>
      </c>
      <c r="G371" s="15">
        <v>286</v>
      </c>
      <c r="H371" s="90">
        <f t="shared" si="327"/>
        <v>202.85714285714286</v>
      </c>
      <c r="I371" s="90">
        <f t="shared" si="328"/>
        <v>168.28571428571428</v>
      </c>
    </row>
    <row r="372" spans="1:9" ht="15.9" customHeight="1" x14ac:dyDescent="0.3">
      <c r="A372" s="12">
        <v>44197</v>
      </c>
      <c r="B372" s="13">
        <v>38</v>
      </c>
      <c r="C372" s="14">
        <v>0</v>
      </c>
      <c r="D372" s="91">
        <f t="shared" ref="D372:E372" si="374">AVERAGE(B369:B375)</f>
        <v>40.857142857142854</v>
      </c>
      <c r="E372" s="91">
        <f t="shared" si="374"/>
        <v>27.714285714285715</v>
      </c>
      <c r="F372" s="15">
        <v>199</v>
      </c>
      <c r="G372" s="15">
        <v>0</v>
      </c>
      <c r="H372" s="90">
        <f t="shared" si="327"/>
        <v>199.57142857142858</v>
      </c>
      <c r="I372" s="90">
        <f t="shared" si="328"/>
        <v>170.57142857142858</v>
      </c>
    </row>
    <row r="373" spans="1:9" ht="15.9" customHeight="1" x14ac:dyDescent="0.3">
      <c r="A373" s="12">
        <v>44198</v>
      </c>
      <c r="B373" s="13">
        <v>49</v>
      </c>
      <c r="C373" s="14">
        <v>1</v>
      </c>
      <c r="D373" s="91">
        <f t="shared" ref="D373:E373" si="375">AVERAGE(B370:B376)</f>
        <v>42.571428571428569</v>
      </c>
      <c r="E373" s="91">
        <f t="shared" si="375"/>
        <v>33.428571428571431</v>
      </c>
      <c r="F373" s="15">
        <v>203</v>
      </c>
      <c r="G373" s="15">
        <v>4</v>
      </c>
      <c r="H373" s="90">
        <f t="shared" si="327"/>
        <v>203.42857142857142</v>
      </c>
      <c r="I373" s="90">
        <f t="shared" si="328"/>
        <v>183.57142857142858</v>
      </c>
    </row>
    <row r="374" spans="1:9" ht="15.9" customHeight="1" x14ac:dyDescent="0.3">
      <c r="A374" s="12">
        <v>44199</v>
      </c>
      <c r="B374" s="13">
        <v>48</v>
      </c>
      <c r="C374" s="14">
        <v>0</v>
      </c>
      <c r="D374" s="91">
        <f t="shared" ref="D374:E374" si="376">AVERAGE(B371:B377)</f>
        <v>45.285714285714285</v>
      </c>
      <c r="E374" s="91">
        <f t="shared" si="376"/>
        <v>33.571428571428569</v>
      </c>
      <c r="F374" s="15">
        <v>195</v>
      </c>
      <c r="G374" s="15">
        <v>2</v>
      </c>
      <c r="H374" s="90">
        <f t="shared" si="327"/>
        <v>204.28571428571428</v>
      </c>
      <c r="I374" s="90">
        <f t="shared" si="328"/>
        <v>181.42857142857142</v>
      </c>
    </row>
    <row r="375" spans="1:9" ht="15.9" customHeight="1" x14ac:dyDescent="0.3">
      <c r="A375" s="12">
        <v>44200</v>
      </c>
      <c r="B375" s="13">
        <v>41</v>
      </c>
      <c r="C375" s="14">
        <v>14</v>
      </c>
      <c r="D375" s="91">
        <f t="shared" ref="D375:E375" si="377">AVERAGE(B372:B378)</f>
        <v>46.142857142857146</v>
      </c>
      <c r="E375" s="91">
        <f t="shared" si="377"/>
        <v>41.571428571428569</v>
      </c>
      <c r="F375" s="15">
        <v>200</v>
      </c>
      <c r="G375" s="15">
        <v>67</v>
      </c>
      <c r="H375" s="90">
        <f t="shared" si="327"/>
        <v>202.42857142857142</v>
      </c>
      <c r="I375" s="90">
        <f t="shared" si="328"/>
        <v>195.14285714285714</v>
      </c>
    </row>
    <row r="376" spans="1:9" ht="15.9" customHeight="1" x14ac:dyDescent="0.3">
      <c r="A376" s="12">
        <v>44201</v>
      </c>
      <c r="B376" s="13">
        <v>44</v>
      </c>
      <c r="C376" s="14">
        <v>92</v>
      </c>
      <c r="D376" s="91">
        <f t="shared" ref="D376:E376" si="378">AVERAGE(B373:B379)</f>
        <v>47.857142857142854</v>
      </c>
      <c r="E376" s="91">
        <f t="shared" si="378"/>
        <v>55.571428571428569</v>
      </c>
      <c r="F376" s="15">
        <v>212</v>
      </c>
      <c r="G376" s="15">
        <v>461</v>
      </c>
      <c r="H376" s="90">
        <f t="shared" si="327"/>
        <v>205.42857142857142</v>
      </c>
      <c r="I376" s="90">
        <f t="shared" si="328"/>
        <v>243.57142857142858</v>
      </c>
    </row>
    <row r="377" spans="1:9" ht="15.9" customHeight="1" x14ac:dyDescent="0.3">
      <c r="A377" s="12">
        <v>44202</v>
      </c>
      <c r="B377" s="13">
        <v>55</v>
      </c>
      <c r="C377" s="14">
        <v>82</v>
      </c>
      <c r="D377" s="91">
        <f t="shared" ref="D377:E377" si="379">AVERAGE(B374:B380)</f>
        <v>46.428571428571431</v>
      </c>
      <c r="E377" s="91">
        <f t="shared" si="379"/>
        <v>55.714285714285715</v>
      </c>
      <c r="F377" s="15">
        <v>214</v>
      </c>
      <c r="G377" s="15">
        <v>450</v>
      </c>
      <c r="H377" s="90">
        <f t="shared" si="327"/>
        <v>202.71428571428572</v>
      </c>
      <c r="I377" s="90">
        <f t="shared" si="328"/>
        <v>244.71428571428572</v>
      </c>
    </row>
    <row r="378" spans="1:9" ht="15.9" customHeight="1" x14ac:dyDescent="0.3">
      <c r="A378" s="12">
        <v>44203</v>
      </c>
      <c r="B378" s="13">
        <v>48</v>
      </c>
      <c r="C378" s="14">
        <v>102</v>
      </c>
      <c r="D378" s="91">
        <f t="shared" ref="D378:E378" si="380">AVERAGE(B375:B381)</f>
        <v>48.714285714285715</v>
      </c>
      <c r="E378" s="91">
        <f t="shared" si="380"/>
        <v>56</v>
      </c>
      <c r="F378" s="15">
        <v>194</v>
      </c>
      <c r="G378" s="15">
        <v>382</v>
      </c>
      <c r="H378" s="90">
        <f t="shared" si="327"/>
        <v>204.28571428571428</v>
      </c>
      <c r="I378" s="90">
        <f t="shared" si="328"/>
        <v>245.71428571428572</v>
      </c>
    </row>
    <row r="379" spans="1:9" ht="15.9" customHeight="1" x14ac:dyDescent="0.3">
      <c r="A379" s="12">
        <v>44204</v>
      </c>
      <c r="B379" s="13">
        <v>50</v>
      </c>
      <c r="C379" s="14">
        <v>98</v>
      </c>
      <c r="D379" s="91">
        <f t="shared" ref="D379:E379" si="381">AVERAGE(B376:B382)</f>
        <v>50.571428571428569</v>
      </c>
      <c r="E379" s="91">
        <f t="shared" si="381"/>
        <v>62.428571428571431</v>
      </c>
      <c r="F379" s="15">
        <v>220</v>
      </c>
      <c r="G379" s="15">
        <v>339</v>
      </c>
      <c r="H379" s="90">
        <f t="shared" si="327"/>
        <v>207.28571428571428</v>
      </c>
      <c r="I379" s="90">
        <f t="shared" si="328"/>
        <v>287.28571428571428</v>
      </c>
    </row>
    <row r="380" spans="1:9" ht="15.9" customHeight="1" x14ac:dyDescent="0.3">
      <c r="A380" s="12">
        <v>44205</v>
      </c>
      <c r="B380" s="13">
        <v>39</v>
      </c>
      <c r="C380" s="14">
        <v>2</v>
      </c>
      <c r="D380" s="91">
        <f t="shared" ref="D380:E380" si="382">AVERAGE(B377:B383)</f>
        <v>52.428571428571431</v>
      </c>
      <c r="E380" s="91">
        <f t="shared" si="382"/>
        <v>60.857142857142854</v>
      </c>
      <c r="F380" s="15">
        <v>184</v>
      </c>
      <c r="G380" s="15">
        <v>12</v>
      </c>
      <c r="H380" s="90">
        <f t="shared" si="327"/>
        <v>207.85714285714286</v>
      </c>
      <c r="I380" s="90">
        <f t="shared" si="328"/>
        <v>269.28571428571428</v>
      </c>
    </row>
    <row r="381" spans="1:9" ht="15.9" customHeight="1" x14ac:dyDescent="0.3">
      <c r="A381" s="12">
        <v>44206</v>
      </c>
      <c r="B381" s="13">
        <v>64</v>
      </c>
      <c r="C381" s="14">
        <v>2</v>
      </c>
      <c r="D381" s="91">
        <f t="shared" ref="D381:E381" si="383">AVERAGE(B378:B384)</f>
        <v>52.142857142857146</v>
      </c>
      <c r="E381" s="91">
        <f t="shared" si="383"/>
        <v>59.571428571428569</v>
      </c>
      <c r="F381" s="15">
        <v>206</v>
      </c>
      <c r="G381" s="15">
        <v>9</v>
      </c>
      <c r="H381" s="90">
        <f t="shared" si="327"/>
        <v>207</v>
      </c>
      <c r="I381" s="90">
        <f t="shared" si="328"/>
        <v>244.57142857142858</v>
      </c>
    </row>
    <row r="382" spans="1:9" ht="15.9" customHeight="1" x14ac:dyDescent="0.3">
      <c r="A382" s="12">
        <v>44207</v>
      </c>
      <c r="B382" s="13">
        <v>54</v>
      </c>
      <c r="C382" s="14">
        <v>59</v>
      </c>
      <c r="D382" s="91">
        <f t="shared" ref="D382:E382" si="384">AVERAGE(B379:B385)</f>
        <v>54.428571428571431</v>
      </c>
      <c r="E382" s="91">
        <f t="shared" si="384"/>
        <v>55.428571428571431</v>
      </c>
      <c r="F382" s="15">
        <v>221</v>
      </c>
      <c r="G382" s="15">
        <v>358</v>
      </c>
      <c r="H382" s="90">
        <f t="shared" si="327"/>
        <v>210.14285714285714</v>
      </c>
      <c r="I382" s="90">
        <f t="shared" si="328"/>
        <v>231.85714285714286</v>
      </c>
    </row>
    <row r="383" spans="1:9" ht="15.9" customHeight="1" x14ac:dyDescent="0.3">
      <c r="A383" s="12">
        <v>44208</v>
      </c>
      <c r="B383" s="13">
        <v>57</v>
      </c>
      <c r="C383" s="14">
        <v>81</v>
      </c>
      <c r="D383" s="91">
        <f t="shared" ref="D383:E383" si="385">AVERAGE(B380:B386)</f>
        <v>56.428571428571431</v>
      </c>
      <c r="E383" s="91">
        <f t="shared" si="385"/>
        <v>53.857142857142854</v>
      </c>
      <c r="F383" s="15">
        <v>216</v>
      </c>
      <c r="G383" s="15">
        <v>335</v>
      </c>
      <c r="H383" s="90">
        <f t="shared" si="327"/>
        <v>208.57142857142858</v>
      </c>
      <c r="I383" s="90">
        <f t="shared" si="328"/>
        <v>224</v>
      </c>
    </row>
    <row r="384" spans="1:9" ht="15.9" customHeight="1" x14ac:dyDescent="0.3">
      <c r="A384" s="12">
        <v>44209</v>
      </c>
      <c r="B384" s="13">
        <v>53</v>
      </c>
      <c r="C384" s="14">
        <v>73</v>
      </c>
      <c r="D384" s="91">
        <f t="shared" ref="D384:E384" si="386">AVERAGE(B381:B387)</f>
        <v>61.857142857142854</v>
      </c>
      <c r="E384" s="91">
        <f t="shared" si="386"/>
        <v>53.714285714285715</v>
      </c>
      <c r="F384" s="15">
        <v>208</v>
      </c>
      <c r="G384" s="15">
        <v>277</v>
      </c>
      <c r="H384" s="90">
        <f t="shared" si="327"/>
        <v>215.85714285714286</v>
      </c>
      <c r="I384" s="90">
        <f t="shared" si="328"/>
        <v>222.57142857142858</v>
      </c>
    </row>
    <row r="385" spans="1:9" ht="15.9" customHeight="1" x14ac:dyDescent="0.3">
      <c r="A385" s="12">
        <v>44210</v>
      </c>
      <c r="B385" s="13">
        <v>64</v>
      </c>
      <c r="C385" s="14">
        <v>73</v>
      </c>
      <c r="D385" s="91">
        <f t="shared" ref="D385:E385" si="387">AVERAGE(B382:B388)</f>
        <v>59.857142857142854</v>
      </c>
      <c r="E385" s="91">
        <f t="shared" si="387"/>
        <v>53.571428571428569</v>
      </c>
      <c r="F385" s="15">
        <v>216</v>
      </c>
      <c r="G385" s="15">
        <v>293</v>
      </c>
      <c r="H385" s="90">
        <f t="shared" si="327"/>
        <v>214.14285714285714</v>
      </c>
      <c r="I385" s="90">
        <f t="shared" si="328"/>
        <v>221.42857142857142</v>
      </c>
    </row>
    <row r="386" spans="1:9" ht="15.9" customHeight="1" x14ac:dyDescent="0.3">
      <c r="A386" s="12">
        <v>44211</v>
      </c>
      <c r="B386" s="13">
        <v>64</v>
      </c>
      <c r="C386" s="14">
        <v>87</v>
      </c>
      <c r="D386" s="91">
        <f t="shared" ref="D386:E386" si="388">AVERAGE(B383:B389)</f>
        <v>62.428571428571431</v>
      </c>
      <c r="E386" s="91">
        <f t="shared" si="388"/>
        <v>57.142857142857146</v>
      </c>
      <c r="F386" s="15">
        <v>209</v>
      </c>
      <c r="G386" s="15">
        <v>284</v>
      </c>
      <c r="H386" s="90">
        <f t="shared" si="327"/>
        <v>216.14285714285714</v>
      </c>
      <c r="I386" s="90">
        <f t="shared" si="328"/>
        <v>218.28571428571428</v>
      </c>
    </row>
    <row r="387" spans="1:9" ht="15.9" customHeight="1" x14ac:dyDescent="0.3">
      <c r="A387" s="12">
        <v>44212</v>
      </c>
      <c r="B387" s="13">
        <v>77</v>
      </c>
      <c r="C387" s="14">
        <v>1</v>
      </c>
      <c r="D387" s="91">
        <f t="shared" ref="D387:E387" si="389">AVERAGE(B384:B390)</f>
        <v>65.285714285714292</v>
      </c>
      <c r="E387" s="91">
        <f t="shared" si="389"/>
        <v>59.714285714285715</v>
      </c>
      <c r="F387" s="15">
        <v>235</v>
      </c>
      <c r="G387" s="15">
        <v>2</v>
      </c>
      <c r="H387" s="90">
        <f t="shared" si="327"/>
        <v>218.14285714285714</v>
      </c>
      <c r="I387" s="90">
        <f t="shared" si="328"/>
        <v>218</v>
      </c>
    </row>
    <row r="388" spans="1:9" ht="15.9" customHeight="1" x14ac:dyDescent="0.3">
      <c r="A388" s="12">
        <v>44213</v>
      </c>
      <c r="B388" s="13">
        <v>50</v>
      </c>
      <c r="C388" s="14">
        <v>1</v>
      </c>
      <c r="D388" s="91">
        <f t="shared" ref="D388:E388" si="390">AVERAGE(B385:B391)</f>
        <v>67.428571428571431</v>
      </c>
      <c r="E388" s="91">
        <f t="shared" si="390"/>
        <v>63.857142857142854</v>
      </c>
      <c r="F388" s="15">
        <v>194</v>
      </c>
      <c r="G388" s="15">
        <v>1</v>
      </c>
      <c r="H388" s="90">
        <f t="shared" si="327"/>
        <v>220.14285714285714</v>
      </c>
      <c r="I388" s="90">
        <f t="shared" si="328"/>
        <v>222.57142857142858</v>
      </c>
    </row>
    <row r="389" spans="1:9" ht="15.9" customHeight="1" x14ac:dyDescent="0.3">
      <c r="A389" s="12">
        <v>44214</v>
      </c>
      <c r="B389" s="13">
        <v>72</v>
      </c>
      <c r="C389" s="14">
        <v>84</v>
      </c>
      <c r="D389" s="91">
        <f t="shared" ref="D389:E389" si="391">AVERAGE(B386:B392)</f>
        <v>67.857142857142861</v>
      </c>
      <c r="E389" s="91">
        <f t="shared" si="391"/>
        <v>64.285714285714292</v>
      </c>
      <c r="F389" s="15">
        <v>235</v>
      </c>
      <c r="G389" s="15">
        <v>336</v>
      </c>
      <c r="H389" s="90">
        <f t="shared" si="327"/>
        <v>225</v>
      </c>
      <c r="I389" s="90">
        <f t="shared" si="328"/>
        <v>221.71428571428572</v>
      </c>
    </row>
    <row r="390" spans="1:9" ht="15.9" customHeight="1" x14ac:dyDescent="0.3">
      <c r="A390" s="12">
        <v>44215</v>
      </c>
      <c r="B390" s="13">
        <v>77</v>
      </c>
      <c r="C390" s="14">
        <v>99</v>
      </c>
      <c r="D390" s="91">
        <f t="shared" ref="D390:E390" si="392">AVERAGE(B387:B393)</f>
        <v>69.714285714285708</v>
      </c>
      <c r="E390" s="91">
        <f t="shared" si="392"/>
        <v>63.857142857142854</v>
      </c>
      <c r="F390" s="15">
        <v>230</v>
      </c>
      <c r="G390" s="15">
        <v>333</v>
      </c>
      <c r="H390" s="90">
        <f t="shared" ref="H390:H453" si="393">AVERAGE(F387:F393)</f>
        <v>229.57142857142858</v>
      </c>
      <c r="I390" s="90">
        <f t="shared" ref="I390:I453" si="394">AVERAGE(G387:G393)</f>
        <v>220.57142857142858</v>
      </c>
    </row>
    <row r="391" spans="1:9" ht="15.9" customHeight="1" x14ac:dyDescent="0.3">
      <c r="A391" s="12">
        <v>44216</v>
      </c>
      <c r="B391" s="13">
        <v>68</v>
      </c>
      <c r="C391" s="14">
        <v>102</v>
      </c>
      <c r="D391" s="91">
        <f t="shared" ref="D391:E391" si="395">AVERAGE(B388:B394)</f>
        <v>66.857142857142861</v>
      </c>
      <c r="E391" s="91">
        <f t="shared" si="395"/>
        <v>64.142857142857139</v>
      </c>
      <c r="F391" s="15">
        <v>222</v>
      </c>
      <c r="G391" s="15">
        <v>309</v>
      </c>
      <c r="H391" s="90">
        <f t="shared" si="393"/>
        <v>227.71428571428572</v>
      </c>
      <c r="I391" s="90">
        <f t="shared" si="394"/>
        <v>221.57142857142858</v>
      </c>
    </row>
    <row r="392" spans="1:9" ht="15.9" customHeight="1" x14ac:dyDescent="0.3">
      <c r="A392" s="12">
        <v>44217</v>
      </c>
      <c r="B392" s="13">
        <v>67</v>
      </c>
      <c r="C392" s="14">
        <v>76</v>
      </c>
      <c r="D392" s="91">
        <f t="shared" ref="D392:E392" si="396">AVERAGE(B389:B395)</f>
        <v>70.285714285714292</v>
      </c>
      <c r="E392" s="91">
        <f t="shared" si="396"/>
        <v>64.571428571428569</v>
      </c>
      <c r="F392" s="15">
        <v>250</v>
      </c>
      <c r="G392" s="15">
        <v>287</v>
      </c>
      <c r="H392" s="90">
        <f t="shared" si="393"/>
        <v>236</v>
      </c>
      <c r="I392" s="90">
        <f t="shared" si="394"/>
        <v>222.71428571428572</v>
      </c>
    </row>
    <row r="393" spans="1:9" ht="15.9" customHeight="1" x14ac:dyDescent="0.3">
      <c r="A393" s="12">
        <v>44218</v>
      </c>
      <c r="B393" s="13">
        <v>77</v>
      </c>
      <c r="C393" s="14">
        <v>84</v>
      </c>
      <c r="D393" s="91">
        <f t="shared" ref="D393:E393" si="397">AVERAGE(B390:B396)</f>
        <v>68</v>
      </c>
      <c r="E393" s="91">
        <f t="shared" si="397"/>
        <v>67.571428571428569</v>
      </c>
      <c r="F393" s="15">
        <v>241</v>
      </c>
      <c r="G393" s="15">
        <v>276</v>
      </c>
      <c r="H393" s="90">
        <f t="shared" si="393"/>
        <v>236.42857142857142</v>
      </c>
      <c r="I393" s="90">
        <f t="shared" si="394"/>
        <v>223.42857142857142</v>
      </c>
    </row>
    <row r="394" spans="1:9" ht="15.9" customHeight="1" x14ac:dyDescent="0.3">
      <c r="A394" s="12">
        <v>44219</v>
      </c>
      <c r="B394" s="13">
        <v>57</v>
      </c>
      <c r="C394" s="14">
        <v>3</v>
      </c>
      <c r="D394" s="91">
        <f t="shared" ref="D394:E394" si="398">AVERAGE(B391:B397)</f>
        <v>64.714285714285708</v>
      </c>
      <c r="E394" s="91">
        <f t="shared" si="398"/>
        <v>67.571428571428569</v>
      </c>
      <c r="F394" s="15">
        <v>222</v>
      </c>
      <c r="G394" s="15">
        <v>9</v>
      </c>
      <c r="H394" s="90">
        <f t="shared" si="393"/>
        <v>233</v>
      </c>
      <c r="I394" s="90">
        <f t="shared" si="394"/>
        <v>227.14285714285714</v>
      </c>
    </row>
    <row r="395" spans="1:9" ht="15.9" customHeight="1" x14ac:dyDescent="0.3">
      <c r="A395" s="12">
        <v>44220</v>
      </c>
      <c r="B395" s="13">
        <v>74</v>
      </c>
      <c r="C395" s="14">
        <v>4</v>
      </c>
      <c r="D395" s="91">
        <f t="shared" ref="D395:E395" si="399">AVERAGE(B392:B398)</f>
        <v>64.142857142857139</v>
      </c>
      <c r="E395" s="91">
        <f t="shared" si="399"/>
        <v>65.571428571428569</v>
      </c>
      <c r="F395" s="15">
        <v>252</v>
      </c>
      <c r="G395" s="15">
        <v>9</v>
      </c>
      <c r="H395" s="90">
        <f t="shared" si="393"/>
        <v>234</v>
      </c>
      <c r="I395" s="90">
        <f t="shared" si="394"/>
        <v>231.14285714285714</v>
      </c>
    </row>
    <row r="396" spans="1:9" ht="15.9" customHeight="1" x14ac:dyDescent="0.3">
      <c r="A396" s="12">
        <v>44221</v>
      </c>
      <c r="B396" s="13">
        <v>56</v>
      </c>
      <c r="C396" s="14">
        <v>105</v>
      </c>
      <c r="D396" s="91">
        <f t="shared" ref="D396:E396" si="400">AVERAGE(B393:B399)</f>
        <v>61.857142857142854</v>
      </c>
      <c r="E396" s="91">
        <f t="shared" si="400"/>
        <v>66.142857142857139</v>
      </c>
      <c r="F396" s="15">
        <v>238</v>
      </c>
      <c r="G396" s="15">
        <v>341</v>
      </c>
      <c r="H396" s="90">
        <f t="shared" si="393"/>
        <v>229</v>
      </c>
      <c r="I396" s="90">
        <f t="shared" si="394"/>
        <v>229.28571428571428</v>
      </c>
    </row>
    <row r="397" spans="1:9" ht="15.9" customHeight="1" x14ac:dyDescent="0.3">
      <c r="A397" s="12">
        <v>44222</v>
      </c>
      <c r="B397" s="13">
        <v>54</v>
      </c>
      <c r="C397" s="14">
        <v>99</v>
      </c>
      <c r="D397" s="91">
        <f t="shared" ref="D397:E397" si="401">AVERAGE(B394:B400)</f>
        <v>59.714285714285715</v>
      </c>
      <c r="E397" s="91">
        <f t="shared" si="401"/>
        <v>63.428571428571431</v>
      </c>
      <c r="F397" s="15">
        <v>206</v>
      </c>
      <c r="G397" s="15">
        <v>359</v>
      </c>
      <c r="H397" s="90">
        <f t="shared" si="393"/>
        <v>224</v>
      </c>
      <c r="I397" s="90">
        <f t="shared" si="394"/>
        <v>228.28571428571428</v>
      </c>
    </row>
    <row r="398" spans="1:9" ht="15.9" customHeight="1" x14ac:dyDescent="0.3">
      <c r="A398" s="12">
        <v>44223</v>
      </c>
      <c r="B398" s="13">
        <v>64</v>
      </c>
      <c r="C398" s="14">
        <v>88</v>
      </c>
      <c r="D398" s="91">
        <f t="shared" ref="D398:E398" si="402">AVERAGE(B395:B401)</f>
        <v>58.714285714285715</v>
      </c>
      <c r="E398" s="91">
        <f t="shared" si="402"/>
        <v>63.571428571428569</v>
      </c>
      <c r="F398" s="15">
        <v>229</v>
      </c>
      <c r="G398" s="15">
        <v>337</v>
      </c>
      <c r="H398" s="90">
        <f t="shared" si="393"/>
        <v>222.71428571428572</v>
      </c>
      <c r="I398" s="90">
        <f t="shared" si="394"/>
        <v>228.57142857142858</v>
      </c>
    </row>
    <row r="399" spans="1:9" ht="15.9" customHeight="1" x14ac:dyDescent="0.3">
      <c r="A399" s="12">
        <v>44224</v>
      </c>
      <c r="B399" s="13">
        <v>51</v>
      </c>
      <c r="C399" s="14">
        <v>80</v>
      </c>
      <c r="D399" s="91">
        <f t="shared" ref="D399:E399" si="403">AVERAGE(B396:B402)</f>
        <v>55.428571428571431</v>
      </c>
      <c r="E399" s="91">
        <f t="shared" si="403"/>
        <v>63.714285714285715</v>
      </c>
      <c r="F399" s="15">
        <v>215</v>
      </c>
      <c r="G399" s="15">
        <v>274</v>
      </c>
      <c r="H399" s="90">
        <f t="shared" si="393"/>
        <v>214.71428571428572</v>
      </c>
      <c r="I399" s="90">
        <f t="shared" si="394"/>
        <v>229.14285714285714</v>
      </c>
    </row>
    <row r="400" spans="1:9" ht="15.9" customHeight="1" x14ac:dyDescent="0.3">
      <c r="A400" s="12">
        <v>44225</v>
      </c>
      <c r="B400" s="13">
        <v>62</v>
      </c>
      <c r="C400" s="14">
        <v>65</v>
      </c>
      <c r="D400" s="91">
        <f t="shared" ref="D400:E400" si="404">AVERAGE(B397:B403)</f>
        <v>54.428571428571431</v>
      </c>
      <c r="E400" s="91">
        <f t="shared" si="404"/>
        <v>60.857142857142854</v>
      </c>
      <c r="F400" s="15">
        <v>206</v>
      </c>
      <c r="G400" s="15">
        <v>269</v>
      </c>
      <c r="H400" s="90">
        <f t="shared" si="393"/>
        <v>212.14285714285714</v>
      </c>
      <c r="I400" s="90">
        <f t="shared" si="394"/>
        <v>228.85714285714286</v>
      </c>
    </row>
    <row r="401" spans="1:9" ht="15.9" customHeight="1" x14ac:dyDescent="0.3">
      <c r="A401" s="12">
        <v>44226</v>
      </c>
      <c r="B401" s="13">
        <v>50</v>
      </c>
      <c r="C401" s="14">
        <v>4</v>
      </c>
      <c r="D401" s="91">
        <f t="shared" ref="D401:E401" si="405">AVERAGE(B398:B404)</f>
        <v>54</v>
      </c>
      <c r="E401" s="91">
        <f t="shared" si="405"/>
        <v>59.428571428571431</v>
      </c>
      <c r="F401" s="15">
        <v>213</v>
      </c>
      <c r="G401" s="15">
        <v>11</v>
      </c>
      <c r="H401" s="90">
        <f t="shared" si="393"/>
        <v>214</v>
      </c>
      <c r="I401" s="90">
        <f t="shared" si="394"/>
        <v>225.14285714285714</v>
      </c>
    </row>
    <row r="402" spans="1:9" ht="15.9" customHeight="1" x14ac:dyDescent="0.3">
      <c r="A402" s="12">
        <v>44227</v>
      </c>
      <c r="B402" s="13">
        <v>51</v>
      </c>
      <c r="C402" s="14">
        <v>5</v>
      </c>
      <c r="D402" s="91">
        <f t="shared" ref="D402:E402" si="406">AVERAGE(B399:B405)</f>
        <v>52.285714285714285</v>
      </c>
      <c r="E402" s="91">
        <f t="shared" si="406"/>
        <v>55.714285714285715</v>
      </c>
      <c r="F402" s="15">
        <v>196</v>
      </c>
      <c r="G402" s="15">
        <v>13</v>
      </c>
      <c r="H402" s="90">
        <f t="shared" si="393"/>
        <v>210.42857142857142</v>
      </c>
      <c r="I402" s="90">
        <f t="shared" si="394"/>
        <v>220.14285714285714</v>
      </c>
    </row>
    <row r="403" spans="1:9" ht="15.9" customHeight="1" x14ac:dyDescent="0.3">
      <c r="A403" s="12">
        <v>44228</v>
      </c>
      <c r="B403" s="13">
        <v>49</v>
      </c>
      <c r="C403" s="14">
        <v>85</v>
      </c>
      <c r="D403" s="91">
        <f t="shared" ref="D403:E403" si="407">AVERAGE(B400:B406)</f>
        <v>50.714285714285715</v>
      </c>
      <c r="E403" s="91">
        <f t="shared" si="407"/>
        <v>55.142857142857146</v>
      </c>
      <c r="F403" s="15">
        <v>220</v>
      </c>
      <c r="G403" s="15">
        <v>339</v>
      </c>
      <c r="H403" s="90">
        <f t="shared" si="393"/>
        <v>204.71428571428572</v>
      </c>
      <c r="I403" s="90">
        <f t="shared" si="394"/>
        <v>219</v>
      </c>
    </row>
    <row r="404" spans="1:9" ht="15.9" customHeight="1" x14ac:dyDescent="0.3">
      <c r="A404" s="12">
        <v>44229</v>
      </c>
      <c r="B404" s="13">
        <v>51</v>
      </c>
      <c r="C404" s="14">
        <v>89</v>
      </c>
      <c r="D404" s="91">
        <f t="shared" ref="D404:E404" si="408">AVERAGE(B401:B407)</f>
        <v>49</v>
      </c>
      <c r="E404" s="91">
        <f t="shared" si="408"/>
        <v>53.857142857142854</v>
      </c>
      <c r="F404" s="15">
        <v>219</v>
      </c>
      <c r="G404" s="15">
        <v>333</v>
      </c>
      <c r="H404" s="90">
        <f t="shared" si="393"/>
        <v>202.57142857142858</v>
      </c>
      <c r="I404" s="90">
        <f t="shared" si="394"/>
        <v>215.28571428571428</v>
      </c>
    </row>
    <row r="405" spans="1:9" ht="15.9" customHeight="1" x14ac:dyDescent="0.3">
      <c r="A405" s="12">
        <v>44230</v>
      </c>
      <c r="B405" s="13">
        <v>52</v>
      </c>
      <c r="C405" s="14">
        <v>62</v>
      </c>
      <c r="D405" s="91">
        <f t="shared" ref="D405:E405" si="409">AVERAGE(B402:B408)</f>
        <v>49.285714285714285</v>
      </c>
      <c r="E405" s="91">
        <f t="shared" si="409"/>
        <v>54.285714285714285</v>
      </c>
      <c r="F405" s="15">
        <v>204</v>
      </c>
      <c r="G405" s="15">
        <v>302</v>
      </c>
      <c r="H405" s="90">
        <f t="shared" si="393"/>
        <v>202</v>
      </c>
      <c r="I405" s="90">
        <f t="shared" si="394"/>
        <v>215.85714285714286</v>
      </c>
    </row>
    <row r="406" spans="1:9" ht="15.9" customHeight="1" x14ac:dyDescent="0.3">
      <c r="A406" s="12">
        <v>44231</v>
      </c>
      <c r="B406" s="13">
        <v>40</v>
      </c>
      <c r="C406" s="14">
        <v>76</v>
      </c>
      <c r="D406" s="91">
        <f t="shared" ref="D406:E406" si="410">AVERAGE(B403:B409)</f>
        <v>48.857142857142854</v>
      </c>
      <c r="E406" s="91">
        <f t="shared" si="410"/>
        <v>54.285714285714285</v>
      </c>
      <c r="F406" s="15">
        <v>175</v>
      </c>
      <c r="G406" s="15">
        <v>266</v>
      </c>
      <c r="H406" s="90">
        <f t="shared" si="393"/>
        <v>205.14285714285714</v>
      </c>
      <c r="I406" s="90">
        <f t="shared" si="394"/>
        <v>215.14285714285714</v>
      </c>
    </row>
    <row r="407" spans="1:9" ht="15.9" customHeight="1" x14ac:dyDescent="0.3">
      <c r="A407" s="12">
        <v>44232</v>
      </c>
      <c r="B407" s="13">
        <v>50</v>
      </c>
      <c r="C407" s="14">
        <v>56</v>
      </c>
      <c r="D407" s="91">
        <f t="shared" ref="D407:E407" si="411">AVERAGE(B404:B410)</f>
        <v>48.142857142857146</v>
      </c>
      <c r="E407" s="91">
        <f t="shared" si="411"/>
        <v>52.285714285714285</v>
      </c>
      <c r="F407" s="15">
        <v>191</v>
      </c>
      <c r="G407" s="15">
        <v>243</v>
      </c>
      <c r="H407" s="90">
        <f t="shared" si="393"/>
        <v>204.85714285714286</v>
      </c>
      <c r="I407" s="90">
        <f t="shared" si="394"/>
        <v>209.71428571428572</v>
      </c>
    </row>
    <row r="408" spans="1:9" ht="15.9" customHeight="1" x14ac:dyDescent="0.3">
      <c r="A408" s="12">
        <v>44233</v>
      </c>
      <c r="B408" s="13">
        <v>52</v>
      </c>
      <c r="C408" s="14">
        <v>7</v>
      </c>
      <c r="D408" s="91">
        <f t="shared" ref="D408:E408" si="412">AVERAGE(B405:B411)</f>
        <v>49.142857142857146</v>
      </c>
      <c r="E408" s="91">
        <f t="shared" si="412"/>
        <v>49.142857142857146</v>
      </c>
      <c r="F408" s="15">
        <v>209</v>
      </c>
      <c r="G408" s="15">
        <v>15</v>
      </c>
      <c r="H408" s="90">
        <f t="shared" si="393"/>
        <v>202.42857142857142</v>
      </c>
      <c r="I408" s="90">
        <f t="shared" si="394"/>
        <v>204.14285714285714</v>
      </c>
    </row>
    <row r="409" spans="1:9" ht="15.9" customHeight="1" x14ac:dyDescent="0.3">
      <c r="A409" s="12">
        <v>44234</v>
      </c>
      <c r="B409" s="13">
        <v>48</v>
      </c>
      <c r="C409" s="14">
        <v>5</v>
      </c>
      <c r="D409" s="91">
        <f t="shared" ref="D409:E409" si="413">AVERAGE(B406:B412)</f>
        <v>47.714285714285715</v>
      </c>
      <c r="E409" s="91">
        <f t="shared" si="413"/>
        <v>49.571428571428569</v>
      </c>
      <c r="F409" s="15">
        <v>218</v>
      </c>
      <c r="G409" s="15">
        <v>8</v>
      </c>
      <c r="H409" s="90">
        <f t="shared" si="393"/>
        <v>202.14285714285714</v>
      </c>
      <c r="I409" s="90">
        <f t="shared" si="394"/>
        <v>199.57142857142858</v>
      </c>
    </row>
    <row r="410" spans="1:9" ht="15.9" customHeight="1" x14ac:dyDescent="0.3">
      <c r="A410" s="12">
        <v>44235</v>
      </c>
      <c r="B410" s="13">
        <v>44</v>
      </c>
      <c r="C410" s="14">
        <v>71</v>
      </c>
      <c r="D410" s="91">
        <f t="shared" ref="D410:E410" si="414">AVERAGE(B407:B413)</f>
        <v>48.428571428571431</v>
      </c>
      <c r="E410" s="91">
        <f t="shared" si="414"/>
        <v>48</v>
      </c>
      <c r="F410" s="15">
        <v>218</v>
      </c>
      <c r="G410" s="15">
        <v>301</v>
      </c>
      <c r="H410" s="90">
        <f t="shared" si="393"/>
        <v>206.85714285714286</v>
      </c>
      <c r="I410" s="90">
        <f t="shared" si="394"/>
        <v>200.42857142857142</v>
      </c>
    </row>
    <row r="411" spans="1:9" ht="15.9" customHeight="1" x14ac:dyDescent="0.3">
      <c r="A411" s="12">
        <v>44236</v>
      </c>
      <c r="B411" s="13">
        <v>58</v>
      </c>
      <c r="C411" s="14">
        <v>67</v>
      </c>
      <c r="D411" s="91">
        <f t="shared" ref="D411:E411" si="415">AVERAGE(B408:B414)</f>
        <v>48</v>
      </c>
      <c r="E411" s="91">
        <f t="shared" si="415"/>
        <v>47.428571428571431</v>
      </c>
      <c r="F411" s="15">
        <v>202</v>
      </c>
      <c r="G411" s="15">
        <v>294</v>
      </c>
      <c r="H411" s="90">
        <f t="shared" si="393"/>
        <v>209.71428571428572</v>
      </c>
      <c r="I411" s="90">
        <f t="shared" si="394"/>
        <v>202.57142857142858</v>
      </c>
    </row>
    <row r="412" spans="1:9" ht="15.9" customHeight="1" x14ac:dyDescent="0.3">
      <c r="A412" s="12">
        <v>44237</v>
      </c>
      <c r="B412" s="13">
        <v>42</v>
      </c>
      <c r="C412" s="14">
        <v>65</v>
      </c>
      <c r="D412" s="91">
        <f t="shared" ref="D412:E412" si="416">AVERAGE(B409:B415)</f>
        <v>45.571428571428569</v>
      </c>
      <c r="E412" s="91">
        <f t="shared" si="416"/>
        <v>47.285714285714285</v>
      </c>
      <c r="F412" s="15">
        <v>202</v>
      </c>
      <c r="G412" s="15">
        <v>270</v>
      </c>
      <c r="H412" s="90">
        <f t="shared" si="393"/>
        <v>206.14285714285714</v>
      </c>
      <c r="I412" s="90">
        <f t="shared" si="394"/>
        <v>202.71428571428572</v>
      </c>
    </row>
    <row r="413" spans="1:9" ht="15.9" customHeight="1" x14ac:dyDescent="0.3">
      <c r="A413" s="12">
        <v>44238</v>
      </c>
      <c r="B413" s="13">
        <v>45</v>
      </c>
      <c r="C413" s="14">
        <v>65</v>
      </c>
      <c r="D413" s="91">
        <f t="shared" ref="D413:E413" si="417">AVERAGE(B410:B416)</f>
        <v>44.714285714285715</v>
      </c>
      <c r="E413" s="91">
        <f t="shared" si="417"/>
        <v>46.571428571428569</v>
      </c>
      <c r="F413" s="15">
        <v>208</v>
      </c>
      <c r="G413" s="15">
        <v>272</v>
      </c>
      <c r="H413" s="90">
        <f t="shared" si="393"/>
        <v>206.85714285714286</v>
      </c>
      <c r="I413" s="90">
        <f t="shared" si="394"/>
        <v>201.71428571428572</v>
      </c>
    </row>
    <row r="414" spans="1:9" ht="15.9" customHeight="1" x14ac:dyDescent="0.3">
      <c r="A414" s="12">
        <v>44239</v>
      </c>
      <c r="B414" s="13">
        <v>47</v>
      </c>
      <c r="C414" s="14">
        <v>52</v>
      </c>
      <c r="D414" s="91">
        <f t="shared" ref="D414:E414" si="418">AVERAGE(B411:B417)</f>
        <v>44.285714285714285</v>
      </c>
      <c r="E414" s="91">
        <f t="shared" si="418"/>
        <v>45.285714285714285</v>
      </c>
      <c r="F414" s="15">
        <v>211</v>
      </c>
      <c r="G414" s="15">
        <v>258</v>
      </c>
      <c r="H414" s="90">
        <f t="shared" si="393"/>
        <v>201.42857142857142</v>
      </c>
      <c r="I414" s="90">
        <f t="shared" si="394"/>
        <v>202.57142857142858</v>
      </c>
    </row>
    <row r="415" spans="1:9" ht="15.9" customHeight="1" x14ac:dyDescent="0.3">
      <c r="A415" s="12">
        <v>44240</v>
      </c>
      <c r="B415" s="13">
        <v>35</v>
      </c>
      <c r="C415" s="14">
        <v>6</v>
      </c>
      <c r="D415" s="91">
        <f t="shared" ref="D415:E415" si="419">AVERAGE(B412:B418)</f>
        <v>40.857142857142854</v>
      </c>
      <c r="E415" s="91">
        <f t="shared" si="419"/>
        <v>47.571428571428569</v>
      </c>
      <c r="F415" s="15">
        <v>184</v>
      </c>
      <c r="G415" s="15">
        <v>16</v>
      </c>
      <c r="H415" s="90">
        <f t="shared" si="393"/>
        <v>201.28571428571428</v>
      </c>
      <c r="I415" s="90">
        <f t="shared" si="394"/>
        <v>206.42857142857142</v>
      </c>
    </row>
    <row r="416" spans="1:9" ht="15.9" customHeight="1" x14ac:dyDescent="0.3">
      <c r="A416" s="12">
        <v>44241</v>
      </c>
      <c r="B416" s="13">
        <v>42</v>
      </c>
      <c r="C416" s="14">
        <v>0</v>
      </c>
      <c r="D416" s="91">
        <f t="shared" ref="D416:E416" si="420">AVERAGE(B413:B419)</f>
        <v>39.857142857142854</v>
      </c>
      <c r="E416" s="91">
        <f t="shared" si="420"/>
        <v>47.142857142857146</v>
      </c>
      <c r="F416" s="15">
        <v>223</v>
      </c>
      <c r="G416" s="15">
        <v>1</v>
      </c>
      <c r="H416" s="90">
        <f t="shared" si="393"/>
        <v>202</v>
      </c>
      <c r="I416" s="90">
        <f t="shared" si="394"/>
        <v>207.28571428571428</v>
      </c>
    </row>
    <row r="417" spans="1:9" ht="15.9" customHeight="1" x14ac:dyDescent="0.3">
      <c r="A417" s="12">
        <v>44242</v>
      </c>
      <c r="B417" s="13">
        <v>41</v>
      </c>
      <c r="C417" s="14">
        <v>62</v>
      </c>
      <c r="D417" s="91">
        <f t="shared" ref="D417:E417" si="421">AVERAGE(B414:B420)</f>
        <v>39.285714285714285</v>
      </c>
      <c r="E417" s="91">
        <f t="shared" si="421"/>
        <v>43.857142857142854</v>
      </c>
      <c r="F417" s="15">
        <v>180</v>
      </c>
      <c r="G417" s="15">
        <v>307</v>
      </c>
      <c r="H417" s="90">
        <f t="shared" si="393"/>
        <v>199.28571428571428</v>
      </c>
      <c r="I417" s="90">
        <f t="shared" si="394"/>
        <v>204.57142857142858</v>
      </c>
    </row>
    <row r="418" spans="1:9" ht="15.9" customHeight="1" x14ac:dyDescent="0.3">
      <c r="A418" s="12">
        <v>44243</v>
      </c>
      <c r="B418" s="13">
        <v>34</v>
      </c>
      <c r="C418" s="14">
        <v>83</v>
      </c>
      <c r="D418" s="91">
        <f t="shared" ref="D418:E418" si="422">AVERAGE(B415:B421)</f>
        <v>39.714285714285715</v>
      </c>
      <c r="E418" s="91">
        <f t="shared" si="422"/>
        <v>42.285714285714285</v>
      </c>
      <c r="F418" s="15">
        <v>201</v>
      </c>
      <c r="G418" s="15">
        <v>321</v>
      </c>
      <c r="H418" s="90">
        <f t="shared" si="393"/>
        <v>199.57142857142858</v>
      </c>
      <c r="I418" s="90">
        <f t="shared" si="394"/>
        <v>202.71428571428572</v>
      </c>
    </row>
    <row r="419" spans="1:9" ht="15.9" customHeight="1" x14ac:dyDescent="0.3">
      <c r="A419" s="12">
        <v>44244</v>
      </c>
      <c r="B419" s="13">
        <v>35</v>
      </c>
      <c r="C419" s="14">
        <v>62</v>
      </c>
      <c r="D419" s="91">
        <f t="shared" ref="D419:E419" si="423">AVERAGE(B416:B422)</f>
        <v>39.857142857142854</v>
      </c>
      <c r="E419" s="91">
        <f t="shared" si="423"/>
        <v>42.142857142857146</v>
      </c>
      <c r="F419" s="15">
        <v>207</v>
      </c>
      <c r="G419" s="15">
        <v>276</v>
      </c>
      <c r="H419" s="90">
        <f t="shared" si="393"/>
        <v>199</v>
      </c>
      <c r="I419" s="90">
        <f t="shared" si="394"/>
        <v>202.71428571428572</v>
      </c>
    </row>
    <row r="420" spans="1:9" ht="15.9" customHeight="1" x14ac:dyDescent="0.3">
      <c r="A420" s="12">
        <v>44245</v>
      </c>
      <c r="B420" s="13">
        <v>41</v>
      </c>
      <c r="C420" s="14">
        <v>42</v>
      </c>
      <c r="D420" s="91">
        <f t="shared" ref="D420:E420" si="424">AVERAGE(B417:B423)</f>
        <v>37.857142857142854</v>
      </c>
      <c r="E420" s="91">
        <f t="shared" si="424"/>
        <v>42.142857142857146</v>
      </c>
      <c r="F420" s="15">
        <v>189</v>
      </c>
      <c r="G420" s="15">
        <v>253</v>
      </c>
      <c r="H420" s="90">
        <f t="shared" si="393"/>
        <v>194</v>
      </c>
      <c r="I420" s="90">
        <f t="shared" si="394"/>
        <v>203.14285714285714</v>
      </c>
    </row>
    <row r="421" spans="1:9" ht="15.9" customHeight="1" x14ac:dyDescent="0.3">
      <c r="A421" s="12">
        <v>44246</v>
      </c>
      <c r="B421" s="13">
        <v>50</v>
      </c>
      <c r="C421" s="14">
        <v>41</v>
      </c>
      <c r="D421" s="91">
        <f t="shared" ref="D421:E421" si="425">AVERAGE(B418:B424)</f>
        <v>35.714285714285715</v>
      </c>
      <c r="E421" s="91">
        <f t="shared" si="425"/>
        <v>43.142857142857146</v>
      </c>
      <c r="F421" s="15">
        <v>213</v>
      </c>
      <c r="G421" s="15">
        <v>245</v>
      </c>
      <c r="H421" s="90">
        <f t="shared" si="393"/>
        <v>195.57142857142858</v>
      </c>
      <c r="I421" s="90">
        <f t="shared" si="394"/>
        <v>204</v>
      </c>
    </row>
    <row r="422" spans="1:9" ht="15.9" customHeight="1" x14ac:dyDescent="0.3">
      <c r="A422" s="12">
        <v>44247</v>
      </c>
      <c r="B422" s="13">
        <v>36</v>
      </c>
      <c r="C422" s="14">
        <v>5</v>
      </c>
      <c r="D422" s="91">
        <f t="shared" ref="D422:E422" si="426">AVERAGE(B419:B425)</f>
        <v>34</v>
      </c>
      <c r="E422" s="91">
        <f t="shared" si="426"/>
        <v>39.428571428571431</v>
      </c>
      <c r="F422" s="15">
        <v>180</v>
      </c>
      <c r="G422" s="15">
        <v>16</v>
      </c>
      <c r="H422" s="90">
        <f t="shared" si="393"/>
        <v>191.14285714285714</v>
      </c>
      <c r="I422" s="90">
        <f t="shared" si="394"/>
        <v>206</v>
      </c>
    </row>
    <row r="423" spans="1:9" ht="15.9" customHeight="1" x14ac:dyDescent="0.3">
      <c r="A423" s="12">
        <v>44248</v>
      </c>
      <c r="B423" s="13">
        <v>28</v>
      </c>
      <c r="C423" s="14">
        <v>0</v>
      </c>
      <c r="D423" s="91">
        <f t="shared" ref="D423:E423" si="427">AVERAGE(B420:B426)</f>
        <v>32.428571428571431</v>
      </c>
      <c r="E423" s="91">
        <f t="shared" si="427"/>
        <v>36.285714285714285</v>
      </c>
      <c r="F423" s="15">
        <v>188</v>
      </c>
      <c r="G423" s="15">
        <v>4</v>
      </c>
      <c r="H423" s="90">
        <f t="shared" si="393"/>
        <v>187.42857142857142</v>
      </c>
      <c r="I423" s="90">
        <f t="shared" si="394"/>
        <v>201.57142857142858</v>
      </c>
    </row>
    <row r="424" spans="1:9" ht="15.9" customHeight="1" x14ac:dyDescent="0.3">
      <c r="A424" s="12">
        <v>44249</v>
      </c>
      <c r="B424" s="13">
        <v>26</v>
      </c>
      <c r="C424" s="14">
        <v>69</v>
      </c>
      <c r="D424" s="91">
        <f t="shared" ref="D424:E424" si="428">AVERAGE(B421:B427)</f>
        <v>29.857142857142858</v>
      </c>
      <c r="E424" s="91">
        <f t="shared" si="428"/>
        <v>35.285714285714285</v>
      </c>
      <c r="F424" s="15">
        <v>191</v>
      </c>
      <c r="G424" s="15">
        <v>313</v>
      </c>
      <c r="H424" s="90">
        <f t="shared" si="393"/>
        <v>182.57142857142858</v>
      </c>
      <c r="I424" s="90">
        <f t="shared" si="394"/>
        <v>194.71428571428572</v>
      </c>
    </row>
    <row r="425" spans="1:9" ht="15.9" customHeight="1" x14ac:dyDescent="0.3">
      <c r="A425" s="12">
        <v>44250</v>
      </c>
      <c r="B425" s="13">
        <v>22</v>
      </c>
      <c r="C425" s="14">
        <v>57</v>
      </c>
      <c r="D425" s="91">
        <f t="shared" ref="D425:E425" si="429">AVERAGE(B422:B428)</f>
        <v>25.428571428571427</v>
      </c>
      <c r="E425" s="91">
        <f t="shared" si="429"/>
        <v>33.714285714285715</v>
      </c>
      <c r="F425" s="15">
        <v>170</v>
      </c>
      <c r="G425" s="15">
        <v>335</v>
      </c>
      <c r="H425" s="90">
        <f t="shared" si="393"/>
        <v>174.85714285714286</v>
      </c>
      <c r="I425" s="90">
        <f t="shared" si="394"/>
        <v>190.28571428571428</v>
      </c>
    </row>
    <row r="426" spans="1:9" ht="15.9" customHeight="1" x14ac:dyDescent="0.3">
      <c r="A426" s="12">
        <v>44251</v>
      </c>
      <c r="B426" s="13">
        <v>24</v>
      </c>
      <c r="C426" s="14">
        <v>40</v>
      </c>
      <c r="D426" s="91">
        <f t="shared" ref="D426:E426" si="430">AVERAGE(B423:B429)</f>
        <v>24.142857142857142</v>
      </c>
      <c r="E426" s="91">
        <f t="shared" si="430"/>
        <v>33.285714285714285</v>
      </c>
      <c r="F426" s="15">
        <v>181</v>
      </c>
      <c r="G426" s="15">
        <v>245</v>
      </c>
      <c r="H426" s="90">
        <f t="shared" si="393"/>
        <v>175.14285714285714</v>
      </c>
      <c r="I426" s="90">
        <f t="shared" si="394"/>
        <v>189.85714285714286</v>
      </c>
    </row>
    <row r="427" spans="1:9" ht="15.9" customHeight="1" x14ac:dyDescent="0.3">
      <c r="A427" s="12">
        <v>44252</v>
      </c>
      <c r="B427" s="13">
        <v>23</v>
      </c>
      <c r="C427" s="14">
        <v>35</v>
      </c>
      <c r="D427" s="91">
        <f t="shared" ref="D427:E427" si="431">AVERAGE(B424:B430)</f>
        <v>21.857142857142858</v>
      </c>
      <c r="E427" s="91">
        <f t="shared" si="431"/>
        <v>33.285714285714285</v>
      </c>
      <c r="F427" s="15">
        <v>155</v>
      </c>
      <c r="G427" s="15">
        <v>205</v>
      </c>
      <c r="H427" s="90">
        <f t="shared" si="393"/>
        <v>170.71428571428572</v>
      </c>
      <c r="I427" s="90">
        <f t="shared" si="394"/>
        <v>189.28571428571428</v>
      </c>
    </row>
    <row r="428" spans="1:9" ht="15.9" customHeight="1" x14ac:dyDescent="0.3">
      <c r="A428" s="12">
        <v>44253</v>
      </c>
      <c r="B428" s="13">
        <v>19</v>
      </c>
      <c r="C428" s="14">
        <v>30</v>
      </c>
      <c r="D428" s="91">
        <f t="shared" ref="D428:E428" si="432">AVERAGE(B425:B431)</f>
        <v>21.428571428571427</v>
      </c>
      <c r="E428" s="91">
        <f t="shared" si="432"/>
        <v>28.857142857142858</v>
      </c>
      <c r="F428" s="15">
        <v>159</v>
      </c>
      <c r="G428" s="15">
        <v>214</v>
      </c>
      <c r="H428" s="90">
        <f t="shared" si="393"/>
        <v>167.28571428571428</v>
      </c>
      <c r="I428" s="90">
        <f t="shared" si="394"/>
        <v>183.57142857142858</v>
      </c>
    </row>
    <row r="429" spans="1:9" ht="15.9" customHeight="1" x14ac:dyDescent="0.3">
      <c r="A429" s="12">
        <v>44254</v>
      </c>
      <c r="B429" s="13">
        <v>27</v>
      </c>
      <c r="C429" s="14">
        <v>2</v>
      </c>
      <c r="D429" s="91">
        <f t="shared" ref="D429:E429" si="433">AVERAGE(B426:B432)</f>
        <v>20.857142857142858</v>
      </c>
      <c r="E429" s="91">
        <f t="shared" si="433"/>
        <v>26</v>
      </c>
      <c r="F429" s="15">
        <v>182</v>
      </c>
      <c r="G429" s="15">
        <v>13</v>
      </c>
      <c r="H429" s="90">
        <f t="shared" si="393"/>
        <v>167.42857142857142</v>
      </c>
      <c r="I429" s="90">
        <f t="shared" si="394"/>
        <v>177.71428571428572</v>
      </c>
    </row>
    <row r="430" spans="1:9" ht="15.9" customHeight="1" x14ac:dyDescent="0.3">
      <c r="A430" s="12">
        <v>44255</v>
      </c>
      <c r="B430" s="13">
        <v>12</v>
      </c>
      <c r="C430" s="14">
        <v>0</v>
      </c>
      <c r="D430" s="91">
        <f t="shared" ref="D430:E430" si="434">AVERAGE(B427:B433)</f>
        <v>19.428571428571427</v>
      </c>
      <c r="E430" s="91">
        <f t="shared" si="434"/>
        <v>24.428571428571427</v>
      </c>
      <c r="F430" s="15">
        <v>157</v>
      </c>
      <c r="G430" s="15">
        <v>0</v>
      </c>
      <c r="H430" s="90">
        <f t="shared" si="393"/>
        <v>164.85714285714286</v>
      </c>
      <c r="I430" s="90">
        <f t="shared" si="394"/>
        <v>177.14285714285714</v>
      </c>
    </row>
    <row r="431" spans="1:9" ht="15.9" customHeight="1" x14ac:dyDescent="0.3">
      <c r="A431" s="12">
        <v>44256</v>
      </c>
      <c r="B431" s="13">
        <v>23</v>
      </c>
      <c r="C431" s="14">
        <v>38</v>
      </c>
      <c r="D431" s="91">
        <f t="shared" ref="D431:E431" si="435">AVERAGE(B428:B434)</f>
        <v>18.428571428571427</v>
      </c>
      <c r="E431" s="91">
        <f t="shared" si="435"/>
        <v>22</v>
      </c>
      <c r="F431" s="15">
        <v>167</v>
      </c>
      <c r="G431" s="15">
        <v>273</v>
      </c>
      <c r="H431" s="90">
        <f t="shared" si="393"/>
        <v>163</v>
      </c>
      <c r="I431" s="90">
        <f t="shared" si="394"/>
        <v>177.42857142857142</v>
      </c>
    </row>
    <row r="432" spans="1:9" ht="15.9" customHeight="1" x14ac:dyDescent="0.3">
      <c r="A432" s="12">
        <v>44257</v>
      </c>
      <c r="B432" s="13">
        <v>18</v>
      </c>
      <c r="C432" s="14">
        <v>37</v>
      </c>
      <c r="D432" s="91">
        <f t="shared" ref="D432:E432" si="436">AVERAGE(B429:B435)</f>
        <v>17.428571428571427</v>
      </c>
      <c r="E432" s="91">
        <f t="shared" si="436"/>
        <v>20.428571428571427</v>
      </c>
      <c r="F432" s="15">
        <v>171</v>
      </c>
      <c r="G432" s="15">
        <v>294</v>
      </c>
      <c r="H432" s="90">
        <f t="shared" si="393"/>
        <v>163.71428571428572</v>
      </c>
      <c r="I432" s="90">
        <f t="shared" si="394"/>
        <v>173.14285714285714</v>
      </c>
    </row>
    <row r="433" spans="1:9" ht="15.9" customHeight="1" x14ac:dyDescent="0.3">
      <c r="A433" s="12">
        <v>44258</v>
      </c>
      <c r="B433" s="13">
        <v>14</v>
      </c>
      <c r="C433" s="14">
        <v>29</v>
      </c>
      <c r="D433" s="91">
        <f t="shared" ref="D433:E433" si="437">AVERAGE(B430:B436)</f>
        <v>15.285714285714286</v>
      </c>
      <c r="E433" s="91">
        <f t="shared" si="437"/>
        <v>20.142857142857142</v>
      </c>
      <c r="F433" s="15">
        <v>163</v>
      </c>
      <c r="G433" s="15">
        <v>241</v>
      </c>
      <c r="H433" s="90">
        <f t="shared" si="393"/>
        <v>159</v>
      </c>
      <c r="I433" s="90">
        <f t="shared" si="394"/>
        <v>171.28571428571428</v>
      </c>
    </row>
    <row r="434" spans="1:9" ht="15.9" customHeight="1" x14ac:dyDescent="0.3">
      <c r="A434" s="12">
        <v>44259</v>
      </c>
      <c r="B434" s="13">
        <v>16</v>
      </c>
      <c r="C434" s="14">
        <v>18</v>
      </c>
      <c r="D434" s="91">
        <f t="shared" ref="D434:E434" si="438">AVERAGE(B431:B437)</f>
        <v>15.142857142857142</v>
      </c>
      <c r="E434" s="91">
        <f t="shared" si="438"/>
        <v>20.285714285714285</v>
      </c>
      <c r="F434" s="15">
        <v>142</v>
      </c>
      <c r="G434" s="15">
        <v>207</v>
      </c>
      <c r="H434" s="90">
        <f t="shared" si="393"/>
        <v>157.57142857142858</v>
      </c>
      <c r="I434" s="90">
        <f t="shared" si="394"/>
        <v>172</v>
      </c>
    </row>
    <row r="435" spans="1:9" ht="15.9" customHeight="1" x14ac:dyDescent="0.3">
      <c r="A435" s="12">
        <v>44260</v>
      </c>
      <c r="B435" s="13">
        <v>12</v>
      </c>
      <c r="C435" s="14">
        <v>19</v>
      </c>
      <c r="D435" s="91">
        <f t="shared" ref="D435:E435" si="439">AVERAGE(B432:B438)</f>
        <v>15</v>
      </c>
      <c r="E435" s="91">
        <f t="shared" si="439"/>
        <v>17.857142857142858</v>
      </c>
      <c r="F435" s="15">
        <v>164</v>
      </c>
      <c r="G435" s="15">
        <v>184</v>
      </c>
      <c r="H435" s="90">
        <f t="shared" si="393"/>
        <v>160.28571428571428</v>
      </c>
      <c r="I435" s="90">
        <f t="shared" si="394"/>
        <v>166.57142857142858</v>
      </c>
    </row>
    <row r="436" spans="1:9" ht="15.9" customHeight="1" x14ac:dyDescent="0.3">
      <c r="A436" s="12">
        <v>44261</v>
      </c>
      <c r="B436" s="13">
        <v>12</v>
      </c>
      <c r="C436" s="14">
        <v>0</v>
      </c>
      <c r="D436" s="91">
        <f t="shared" ref="D436:E436" si="440">AVERAGE(B433:B439)</f>
        <v>14.428571428571429</v>
      </c>
      <c r="E436" s="91">
        <f t="shared" si="440"/>
        <v>16.714285714285715</v>
      </c>
      <c r="F436" s="15">
        <v>149</v>
      </c>
      <c r="G436" s="15">
        <v>0</v>
      </c>
      <c r="H436" s="90">
        <f t="shared" si="393"/>
        <v>158.42857142857142</v>
      </c>
      <c r="I436" s="90">
        <f t="shared" si="394"/>
        <v>164.85714285714286</v>
      </c>
    </row>
    <row r="437" spans="1:9" ht="15.9" customHeight="1" x14ac:dyDescent="0.3">
      <c r="A437" s="12">
        <v>44262</v>
      </c>
      <c r="B437" s="13">
        <v>11</v>
      </c>
      <c r="C437" s="14">
        <v>1</v>
      </c>
      <c r="D437" s="91">
        <f t="shared" ref="D437:E437" si="441">AVERAGE(B434:B440)</f>
        <v>13.142857142857142</v>
      </c>
      <c r="E437" s="91">
        <f t="shared" si="441"/>
        <v>15.571428571428571</v>
      </c>
      <c r="F437" s="15">
        <v>147</v>
      </c>
      <c r="G437" s="15">
        <v>5</v>
      </c>
      <c r="H437" s="90">
        <f t="shared" si="393"/>
        <v>159.28571428571428</v>
      </c>
      <c r="I437" s="90">
        <f t="shared" si="394"/>
        <v>160.57142857142858</v>
      </c>
    </row>
    <row r="438" spans="1:9" ht="15.9" customHeight="1" x14ac:dyDescent="0.3">
      <c r="A438" s="12">
        <v>44263</v>
      </c>
      <c r="B438" s="13">
        <v>22</v>
      </c>
      <c r="C438" s="14">
        <v>21</v>
      </c>
      <c r="D438" s="91">
        <f t="shared" ref="D438:E438" si="442">AVERAGE(B435:B441)</f>
        <v>12.428571428571429</v>
      </c>
      <c r="E438" s="91">
        <f t="shared" si="442"/>
        <v>15.857142857142858</v>
      </c>
      <c r="F438" s="15">
        <v>186</v>
      </c>
      <c r="G438" s="15">
        <v>235</v>
      </c>
      <c r="H438" s="90">
        <f t="shared" si="393"/>
        <v>161.28571428571428</v>
      </c>
      <c r="I438" s="90">
        <f t="shared" si="394"/>
        <v>161.28571428571428</v>
      </c>
    </row>
    <row r="439" spans="1:9" ht="15.9" customHeight="1" x14ac:dyDescent="0.3">
      <c r="A439" s="12">
        <v>44264</v>
      </c>
      <c r="B439" s="13">
        <v>14</v>
      </c>
      <c r="C439" s="14">
        <v>29</v>
      </c>
      <c r="D439" s="91">
        <f t="shared" ref="D439:E439" si="443">AVERAGE(B436:B442)</f>
        <v>12</v>
      </c>
      <c r="E439" s="91">
        <f t="shared" si="443"/>
        <v>14.857142857142858</v>
      </c>
      <c r="F439" s="15">
        <v>158</v>
      </c>
      <c r="G439" s="15">
        <v>282</v>
      </c>
      <c r="H439" s="90">
        <f t="shared" si="393"/>
        <v>161.28571428571428</v>
      </c>
      <c r="I439" s="90">
        <f t="shared" si="394"/>
        <v>163.28571428571428</v>
      </c>
    </row>
    <row r="440" spans="1:9" ht="15.9" customHeight="1" x14ac:dyDescent="0.3">
      <c r="A440" s="12">
        <v>44265</v>
      </c>
      <c r="B440" s="13">
        <v>5</v>
      </c>
      <c r="C440" s="14">
        <v>21</v>
      </c>
      <c r="D440" s="91">
        <f t="shared" ref="D440:E440" si="444">AVERAGE(B437:B443)</f>
        <v>11.142857142857142</v>
      </c>
      <c r="E440" s="91">
        <f t="shared" si="444"/>
        <v>15.142857142857142</v>
      </c>
      <c r="F440" s="15">
        <v>169</v>
      </c>
      <c r="G440" s="15">
        <v>211</v>
      </c>
      <c r="H440" s="90">
        <f t="shared" si="393"/>
        <v>161</v>
      </c>
      <c r="I440" s="90">
        <f t="shared" si="394"/>
        <v>164.28571428571428</v>
      </c>
    </row>
    <row r="441" spans="1:9" ht="15.9" customHeight="1" x14ac:dyDescent="0.3">
      <c r="A441" s="12">
        <v>44266</v>
      </c>
      <c r="B441" s="13">
        <v>11</v>
      </c>
      <c r="C441" s="14">
        <v>20</v>
      </c>
      <c r="D441" s="91">
        <f t="shared" ref="D441:E441" si="445">AVERAGE(B438:B444)</f>
        <v>11.714285714285714</v>
      </c>
      <c r="E441" s="91">
        <f t="shared" si="445"/>
        <v>15</v>
      </c>
      <c r="F441" s="15">
        <v>156</v>
      </c>
      <c r="G441" s="15">
        <v>212</v>
      </c>
      <c r="H441" s="90">
        <f t="shared" si="393"/>
        <v>161.57142857142858</v>
      </c>
      <c r="I441" s="90">
        <f t="shared" si="394"/>
        <v>163.57142857142858</v>
      </c>
    </row>
    <row r="442" spans="1:9" ht="15.9" customHeight="1" x14ac:dyDescent="0.3">
      <c r="A442" s="12">
        <v>44267</v>
      </c>
      <c r="B442" s="13">
        <v>9</v>
      </c>
      <c r="C442" s="14">
        <v>12</v>
      </c>
      <c r="D442" s="91">
        <f t="shared" ref="D442:E442" si="446">AVERAGE(B439:B445)</f>
        <v>9.5714285714285712</v>
      </c>
      <c r="E442" s="91">
        <f t="shared" si="446"/>
        <v>13.428571428571429</v>
      </c>
      <c r="F442" s="15">
        <v>164</v>
      </c>
      <c r="G442" s="15">
        <v>198</v>
      </c>
      <c r="H442" s="90">
        <f t="shared" si="393"/>
        <v>155.14285714285714</v>
      </c>
      <c r="I442" s="90">
        <f t="shared" si="394"/>
        <v>162.57142857142858</v>
      </c>
    </row>
    <row r="443" spans="1:9" ht="15.9" customHeight="1" x14ac:dyDescent="0.3">
      <c r="A443" s="12">
        <v>44268</v>
      </c>
      <c r="B443" s="13">
        <v>6</v>
      </c>
      <c r="C443" s="14">
        <v>2</v>
      </c>
      <c r="D443" s="91">
        <f t="shared" ref="D443:E443" si="447">AVERAGE(B440:B446)</f>
        <v>9.4285714285714288</v>
      </c>
      <c r="E443" s="91">
        <f t="shared" si="447"/>
        <v>11.857142857142858</v>
      </c>
      <c r="F443" s="15">
        <v>147</v>
      </c>
      <c r="G443" s="15">
        <v>7</v>
      </c>
      <c r="H443" s="90">
        <f t="shared" si="393"/>
        <v>160.28571428571428</v>
      </c>
      <c r="I443" s="90">
        <f t="shared" si="394"/>
        <v>159</v>
      </c>
    </row>
    <row r="444" spans="1:9" ht="15.9" customHeight="1" x14ac:dyDescent="0.3">
      <c r="A444" s="12">
        <v>44269</v>
      </c>
      <c r="B444" s="13">
        <v>15</v>
      </c>
      <c r="C444" s="14">
        <v>0</v>
      </c>
      <c r="D444" s="91">
        <f t="shared" ref="D444:E444" si="448">AVERAGE(B441:B447)</f>
        <v>10.428571428571429</v>
      </c>
      <c r="E444" s="91">
        <f t="shared" si="448"/>
        <v>11</v>
      </c>
      <c r="F444" s="15">
        <v>151</v>
      </c>
      <c r="G444" s="15">
        <v>0</v>
      </c>
      <c r="H444" s="90">
        <f t="shared" si="393"/>
        <v>158.42857142857142</v>
      </c>
      <c r="I444" s="90">
        <f t="shared" si="394"/>
        <v>160.71428571428572</v>
      </c>
    </row>
    <row r="445" spans="1:9" ht="15.9" customHeight="1" x14ac:dyDescent="0.3">
      <c r="A445" s="12">
        <v>44270</v>
      </c>
      <c r="B445" s="13">
        <v>7</v>
      </c>
      <c r="C445" s="14">
        <v>10</v>
      </c>
      <c r="D445" s="91">
        <f t="shared" ref="D445:E445" si="449">AVERAGE(B442:B448)</f>
        <v>9.7142857142857135</v>
      </c>
      <c r="E445" s="91">
        <f t="shared" si="449"/>
        <v>9.8571428571428577</v>
      </c>
      <c r="F445" s="15">
        <v>141</v>
      </c>
      <c r="G445" s="15">
        <v>228</v>
      </c>
      <c r="H445" s="90">
        <f t="shared" si="393"/>
        <v>158.42857142857142</v>
      </c>
      <c r="I445" s="90">
        <f t="shared" si="394"/>
        <v>158.28571428571428</v>
      </c>
    </row>
    <row r="446" spans="1:9" ht="15.9" customHeight="1" x14ac:dyDescent="0.3">
      <c r="A446" s="12">
        <v>44271</v>
      </c>
      <c r="B446" s="13">
        <v>13</v>
      </c>
      <c r="C446" s="14">
        <v>18</v>
      </c>
      <c r="D446" s="91">
        <f t="shared" ref="D446:E446" si="450">AVERAGE(B443:B449)</f>
        <v>10</v>
      </c>
      <c r="E446" s="91">
        <f t="shared" si="450"/>
        <v>9.8571428571428577</v>
      </c>
      <c r="F446" s="15">
        <v>194</v>
      </c>
      <c r="G446" s="15">
        <v>257</v>
      </c>
      <c r="H446" s="90">
        <f t="shared" si="393"/>
        <v>157</v>
      </c>
      <c r="I446" s="90">
        <f t="shared" si="394"/>
        <v>158.57142857142858</v>
      </c>
    </row>
    <row r="447" spans="1:9" ht="15.9" customHeight="1" x14ac:dyDescent="0.3">
      <c r="A447" s="12">
        <v>44272</v>
      </c>
      <c r="B447" s="13">
        <v>12</v>
      </c>
      <c r="C447" s="14">
        <v>15</v>
      </c>
      <c r="D447" s="91">
        <f t="shared" ref="D447:E447" si="451">AVERAGE(B444:B450)</f>
        <v>10.285714285714286</v>
      </c>
      <c r="E447" s="91">
        <f t="shared" si="451"/>
        <v>9.7142857142857135</v>
      </c>
      <c r="F447" s="15">
        <v>156</v>
      </c>
      <c r="G447" s="15">
        <v>223</v>
      </c>
      <c r="H447" s="90">
        <f t="shared" si="393"/>
        <v>155.85714285714286</v>
      </c>
      <c r="I447" s="90">
        <f t="shared" si="394"/>
        <v>158.42857142857142</v>
      </c>
    </row>
    <row r="448" spans="1:9" ht="15.9" customHeight="1" x14ac:dyDescent="0.3">
      <c r="A448" s="12">
        <v>44273</v>
      </c>
      <c r="B448" s="13">
        <v>6</v>
      </c>
      <c r="C448" s="14">
        <v>12</v>
      </c>
      <c r="D448" s="91">
        <f t="shared" ref="D448:E448" si="452">AVERAGE(B445:B451)</f>
        <v>9.5714285714285712</v>
      </c>
      <c r="E448" s="91">
        <f t="shared" si="452"/>
        <v>9.8571428571428577</v>
      </c>
      <c r="F448" s="15">
        <v>156</v>
      </c>
      <c r="G448" s="15">
        <v>195</v>
      </c>
      <c r="H448" s="90">
        <f t="shared" si="393"/>
        <v>159.14285714285714</v>
      </c>
      <c r="I448" s="90">
        <f t="shared" si="394"/>
        <v>159.14285714285714</v>
      </c>
    </row>
    <row r="449" spans="1:9" ht="15.9" customHeight="1" x14ac:dyDescent="0.3">
      <c r="A449" s="12">
        <v>44274</v>
      </c>
      <c r="B449" s="13">
        <v>11</v>
      </c>
      <c r="C449" s="14">
        <v>12</v>
      </c>
      <c r="D449" s="91">
        <f t="shared" ref="D449:E449" si="453">AVERAGE(B446:B452)</f>
        <v>9.8571428571428577</v>
      </c>
      <c r="E449" s="91">
        <f t="shared" si="453"/>
        <v>10.285714285714286</v>
      </c>
      <c r="F449" s="15">
        <v>154</v>
      </c>
      <c r="G449" s="15">
        <v>200</v>
      </c>
      <c r="H449" s="90">
        <f t="shared" si="393"/>
        <v>162</v>
      </c>
      <c r="I449" s="90">
        <f t="shared" si="394"/>
        <v>160.57142857142858</v>
      </c>
    </row>
    <row r="450" spans="1:9" ht="15.9" customHeight="1" x14ac:dyDescent="0.3">
      <c r="A450" s="12">
        <v>44275</v>
      </c>
      <c r="B450" s="13">
        <v>8</v>
      </c>
      <c r="C450" s="14">
        <v>1</v>
      </c>
      <c r="D450" s="91">
        <f t="shared" ref="D450:E450" si="454">AVERAGE(B447:B453)</f>
        <v>9.2857142857142865</v>
      </c>
      <c r="E450" s="91">
        <f t="shared" si="454"/>
        <v>9.1428571428571423</v>
      </c>
      <c r="F450" s="15">
        <v>139</v>
      </c>
      <c r="G450" s="15">
        <v>6</v>
      </c>
      <c r="H450" s="90">
        <f t="shared" si="393"/>
        <v>157</v>
      </c>
      <c r="I450" s="90">
        <f t="shared" si="394"/>
        <v>159.28571428571428</v>
      </c>
    </row>
    <row r="451" spans="1:9" ht="15.9" customHeight="1" x14ac:dyDescent="0.3">
      <c r="A451" s="12">
        <v>44276</v>
      </c>
      <c r="B451" s="13">
        <v>10</v>
      </c>
      <c r="C451" s="14">
        <v>1</v>
      </c>
      <c r="D451" s="91">
        <f t="shared" ref="D451:E451" si="455">AVERAGE(B448:B454)</f>
        <v>8.4285714285714288</v>
      </c>
      <c r="E451" s="91">
        <f t="shared" si="455"/>
        <v>9.4285714285714288</v>
      </c>
      <c r="F451" s="15">
        <v>174</v>
      </c>
      <c r="G451" s="15">
        <v>5</v>
      </c>
      <c r="H451" s="90">
        <f t="shared" si="393"/>
        <v>159.57142857142858</v>
      </c>
      <c r="I451" s="90">
        <f t="shared" si="394"/>
        <v>158.42857142857142</v>
      </c>
    </row>
    <row r="452" spans="1:9" ht="15.9" customHeight="1" x14ac:dyDescent="0.3">
      <c r="A452" s="12">
        <v>44277</v>
      </c>
      <c r="B452" s="13">
        <v>9</v>
      </c>
      <c r="C452" s="14">
        <v>13</v>
      </c>
      <c r="D452" s="91">
        <f t="shared" ref="D452:E452" si="456">AVERAGE(B449:B455)</f>
        <v>8.8571428571428577</v>
      </c>
      <c r="E452" s="91">
        <f t="shared" si="456"/>
        <v>9.1428571428571423</v>
      </c>
      <c r="F452" s="15">
        <v>161</v>
      </c>
      <c r="G452" s="15">
        <v>238</v>
      </c>
      <c r="H452" s="90">
        <f t="shared" si="393"/>
        <v>158.85714285714286</v>
      </c>
      <c r="I452" s="90">
        <f t="shared" si="394"/>
        <v>157.57142857142858</v>
      </c>
    </row>
    <row r="453" spans="1:9" ht="15.9" customHeight="1" x14ac:dyDescent="0.3">
      <c r="A453" s="12">
        <v>44278</v>
      </c>
      <c r="B453" s="13">
        <v>9</v>
      </c>
      <c r="C453" s="14">
        <v>10</v>
      </c>
      <c r="D453" s="91">
        <f t="shared" ref="D453:E453" si="457">AVERAGE(B450:B456)</f>
        <v>8.4285714285714288</v>
      </c>
      <c r="E453" s="91">
        <f t="shared" si="457"/>
        <v>8.8571428571428577</v>
      </c>
      <c r="F453" s="15">
        <v>159</v>
      </c>
      <c r="G453" s="15">
        <v>248</v>
      </c>
      <c r="H453" s="90">
        <f t="shared" si="393"/>
        <v>159.71428571428572</v>
      </c>
      <c r="I453" s="90">
        <f t="shared" si="394"/>
        <v>157</v>
      </c>
    </row>
    <row r="454" spans="1:9" ht="15.9" customHeight="1" x14ac:dyDescent="0.3">
      <c r="A454" s="12">
        <v>44279</v>
      </c>
      <c r="B454" s="13">
        <v>6</v>
      </c>
      <c r="C454" s="14">
        <v>17</v>
      </c>
      <c r="D454" s="91">
        <f t="shared" ref="D454:E454" si="458">AVERAGE(B451:B457)</f>
        <v>8</v>
      </c>
      <c r="E454" s="91">
        <f t="shared" si="458"/>
        <v>8.8571428571428577</v>
      </c>
      <c r="F454" s="15">
        <v>174</v>
      </c>
      <c r="G454" s="15">
        <v>217</v>
      </c>
      <c r="H454" s="90">
        <f t="shared" ref="H454:H517" si="459">AVERAGE(F451:F457)</f>
        <v>160.42857142857142</v>
      </c>
      <c r="I454" s="90">
        <f t="shared" ref="I454:I517" si="460">AVERAGE(G451:G457)</f>
        <v>157.14285714285714</v>
      </c>
    </row>
    <row r="455" spans="1:9" ht="15.9" customHeight="1" x14ac:dyDescent="0.3">
      <c r="A455" s="12">
        <v>44280</v>
      </c>
      <c r="B455" s="13">
        <v>9</v>
      </c>
      <c r="C455" s="14">
        <v>10</v>
      </c>
      <c r="D455" s="91">
        <f t="shared" ref="D455:E455" si="461">AVERAGE(B452:B458)</f>
        <v>7.4285714285714288</v>
      </c>
      <c r="E455" s="91">
        <f t="shared" si="461"/>
        <v>8.8571428571428577</v>
      </c>
      <c r="F455" s="15">
        <v>151</v>
      </c>
      <c r="G455" s="15">
        <v>189</v>
      </c>
      <c r="H455" s="90">
        <f t="shared" si="459"/>
        <v>159.14285714285714</v>
      </c>
      <c r="I455" s="90">
        <f t="shared" si="460"/>
        <v>156.71428571428572</v>
      </c>
    </row>
    <row r="456" spans="1:9" ht="15.9" customHeight="1" x14ac:dyDescent="0.3">
      <c r="A456" s="12">
        <v>44281</v>
      </c>
      <c r="B456" s="13">
        <v>8</v>
      </c>
      <c r="C456" s="14">
        <v>10</v>
      </c>
      <c r="D456" s="91">
        <f t="shared" ref="D456:E456" si="462">AVERAGE(B453:B459)</f>
        <v>7.1428571428571432</v>
      </c>
      <c r="E456" s="91">
        <f t="shared" si="462"/>
        <v>9</v>
      </c>
      <c r="F456" s="15">
        <v>160</v>
      </c>
      <c r="G456" s="15">
        <v>196</v>
      </c>
      <c r="H456" s="90">
        <f t="shared" si="459"/>
        <v>161</v>
      </c>
      <c r="I456" s="90">
        <f t="shared" si="460"/>
        <v>157.14285714285714</v>
      </c>
    </row>
    <row r="457" spans="1:9" ht="15.9" customHeight="1" x14ac:dyDescent="0.3">
      <c r="A457" s="12">
        <v>44282</v>
      </c>
      <c r="B457" s="13">
        <v>5</v>
      </c>
      <c r="C457" s="14">
        <v>1</v>
      </c>
      <c r="D457" s="91">
        <f t="shared" ref="D457:E457" si="463">AVERAGE(B454:B460)</f>
        <v>6.5714285714285712</v>
      </c>
      <c r="E457" s="91">
        <f t="shared" si="463"/>
        <v>8.4285714285714288</v>
      </c>
      <c r="F457" s="15">
        <v>144</v>
      </c>
      <c r="G457" s="15">
        <v>7</v>
      </c>
      <c r="H457" s="90">
        <f t="shared" si="459"/>
        <v>159.71428571428572</v>
      </c>
      <c r="I457" s="90">
        <f t="shared" si="460"/>
        <v>158.28571428571428</v>
      </c>
    </row>
    <row r="458" spans="1:9" ht="15.9" customHeight="1" x14ac:dyDescent="0.3">
      <c r="A458" s="12">
        <v>44283</v>
      </c>
      <c r="B458" s="13">
        <v>6</v>
      </c>
      <c r="C458" s="14">
        <v>1</v>
      </c>
      <c r="D458" s="91">
        <f t="shared" ref="D458:E458" si="464">AVERAGE(B455:B461)</f>
        <v>6.5714285714285712</v>
      </c>
      <c r="E458" s="91">
        <f t="shared" si="464"/>
        <v>7.5714285714285712</v>
      </c>
      <c r="F458" s="15">
        <v>165</v>
      </c>
      <c r="G458" s="15">
        <v>2</v>
      </c>
      <c r="H458" s="90">
        <f t="shared" si="459"/>
        <v>156.85714285714286</v>
      </c>
      <c r="I458" s="90">
        <f t="shared" si="460"/>
        <v>158.71428571428572</v>
      </c>
    </row>
    <row r="459" spans="1:9" ht="15.9" customHeight="1" x14ac:dyDescent="0.3">
      <c r="A459" s="12">
        <v>44284</v>
      </c>
      <c r="B459" s="13">
        <v>7</v>
      </c>
      <c r="C459" s="14">
        <v>14</v>
      </c>
      <c r="D459" s="91">
        <f t="shared" ref="D459:E459" si="465">AVERAGE(B456:B462)</f>
        <v>6.1428571428571432</v>
      </c>
      <c r="E459" s="91">
        <f t="shared" si="465"/>
        <v>7.1428571428571432</v>
      </c>
      <c r="F459" s="15">
        <v>174</v>
      </c>
      <c r="G459" s="15">
        <v>241</v>
      </c>
      <c r="H459" s="90">
        <f t="shared" si="459"/>
        <v>157</v>
      </c>
      <c r="I459" s="90">
        <f t="shared" si="460"/>
        <v>164</v>
      </c>
    </row>
    <row r="460" spans="1:9" ht="15.9" customHeight="1" x14ac:dyDescent="0.3">
      <c r="A460" s="12">
        <v>44285</v>
      </c>
      <c r="B460" s="13">
        <v>5</v>
      </c>
      <c r="C460" s="14">
        <v>6</v>
      </c>
      <c r="D460" s="91">
        <f t="shared" ref="D460:E460" si="466">AVERAGE(B457:B463)</f>
        <v>5.7142857142857144</v>
      </c>
      <c r="E460" s="91">
        <f t="shared" si="466"/>
        <v>5.7142857142857144</v>
      </c>
      <c r="F460" s="15">
        <v>150</v>
      </c>
      <c r="G460" s="15">
        <v>256</v>
      </c>
      <c r="H460" s="90">
        <f t="shared" si="459"/>
        <v>154.57142857142858</v>
      </c>
      <c r="I460" s="90">
        <f t="shared" si="460"/>
        <v>140</v>
      </c>
    </row>
    <row r="461" spans="1:9" ht="15.9" customHeight="1" x14ac:dyDescent="0.3">
      <c r="A461" s="12">
        <v>44286</v>
      </c>
      <c r="B461" s="13">
        <v>6</v>
      </c>
      <c r="C461" s="14">
        <v>11</v>
      </c>
      <c r="D461" s="91">
        <f t="shared" ref="D461:E461" si="467">AVERAGE(B458:B464)</f>
        <v>5.5714285714285712</v>
      </c>
      <c r="E461" s="91">
        <f t="shared" si="467"/>
        <v>5.5714285714285712</v>
      </c>
      <c r="F461" s="15">
        <v>154</v>
      </c>
      <c r="G461" s="15">
        <v>220</v>
      </c>
      <c r="H461" s="90">
        <f t="shared" si="459"/>
        <v>151.57142857142858</v>
      </c>
      <c r="I461" s="90">
        <f t="shared" si="460"/>
        <v>139.14285714285714</v>
      </c>
    </row>
    <row r="462" spans="1:9" ht="15.9" customHeight="1" x14ac:dyDescent="0.3">
      <c r="A462" s="12">
        <v>44287</v>
      </c>
      <c r="B462" s="13">
        <v>6</v>
      </c>
      <c r="C462" s="14">
        <v>7</v>
      </c>
      <c r="D462" s="91">
        <f t="shared" ref="D462:E462" si="468">AVERAGE(B459:B465)</f>
        <v>4.7142857142857144</v>
      </c>
      <c r="E462" s="91">
        <f t="shared" si="468"/>
        <v>5.4285714285714288</v>
      </c>
      <c r="F462" s="15">
        <v>152</v>
      </c>
      <c r="G462" s="15">
        <v>226</v>
      </c>
      <c r="H462" s="90">
        <f t="shared" si="459"/>
        <v>147.85714285714286</v>
      </c>
      <c r="I462" s="90">
        <f t="shared" si="460"/>
        <v>138.85714285714286</v>
      </c>
    </row>
    <row r="463" spans="1:9" ht="15.9" customHeight="1" x14ac:dyDescent="0.3">
      <c r="A463" s="12">
        <v>44288</v>
      </c>
      <c r="B463" s="13">
        <v>5</v>
      </c>
      <c r="C463" s="14">
        <v>0</v>
      </c>
      <c r="D463" s="91">
        <f t="shared" ref="D463:E463" si="469">AVERAGE(B460:B466)</f>
        <v>4.4285714285714288</v>
      </c>
      <c r="E463" s="91">
        <f t="shared" si="469"/>
        <v>3.4285714285714284</v>
      </c>
      <c r="F463" s="15">
        <v>143</v>
      </c>
      <c r="G463" s="15">
        <v>28</v>
      </c>
      <c r="H463" s="90">
        <f t="shared" si="459"/>
        <v>145.28571428571428</v>
      </c>
      <c r="I463" s="90">
        <f t="shared" si="460"/>
        <v>111.42857142857143</v>
      </c>
    </row>
    <row r="464" spans="1:9" ht="15.9" customHeight="1" x14ac:dyDescent="0.3">
      <c r="A464" s="12">
        <v>44289</v>
      </c>
      <c r="B464" s="13">
        <v>4</v>
      </c>
      <c r="C464" s="14">
        <v>0</v>
      </c>
      <c r="D464" s="91">
        <f t="shared" ref="D464:E464" si="470">AVERAGE(B461:B467)</f>
        <v>4.1428571428571432</v>
      </c>
      <c r="E464" s="91">
        <f t="shared" si="470"/>
        <v>4</v>
      </c>
      <c r="F464" s="15">
        <v>123</v>
      </c>
      <c r="G464" s="15">
        <v>1</v>
      </c>
      <c r="H464" s="90">
        <f t="shared" si="459"/>
        <v>143.28571428571428</v>
      </c>
      <c r="I464" s="90">
        <f t="shared" si="460"/>
        <v>116.28571428571429</v>
      </c>
    </row>
    <row r="465" spans="1:9" ht="15.9" customHeight="1" x14ac:dyDescent="0.3">
      <c r="A465" s="12">
        <v>44290</v>
      </c>
      <c r="B465" s="13">
        <v>0</v>
      </c>
      <c r="C465" s="14">
        <v>0</v>
      </c>
      <c r="D465" s="91">
        <f t="shared" ref="D465:E465" si="471">AVERAGE(B462:B468)</f>
        <v>4</v>
      </c>
      <c r="E465" s="91">
        <f t="shared" si="471"/>
        <v>3.5714285714285716</v>
      </c>
      <c r="F465" s="15">
        <v>139</v>
      </c>
      <c r="G465" s="15">
        <v>0</v>
      </c>
      <c r="H465" s="90">
        <f t="shared" si="459"/>
        <v>142.28571428571428</v>
      </c>
      <c r="I465" s="90">
        <f t="shared" si="460"/>
        <v>124.28571428571429</v>
      </c>
    </row>
    <row r="466" spans="1:9" ht="15.9" customHeight="1" x14ac:dyDescent="0.3">
      <c r="A466" s="12">
        <v>44291</v>
      </c>
      <c r="B466" s="13">
        <v>5</v>
      </c>
      <c r="C466" s="14">
        <v>0</v>
      </c>
      <c r="D466" s="91">
        <f t="shared" ref="D466:E466" si="472">AVERAGE(B463:B469)</f>
        <v>3.7142857142857144</v>
      </c>
      <c r="E466" s="91">
        <f t="shared" si="472"/>
        <v>3.8571428571428572</v>
      </c>
      <c r="F466" s="15">
        <v>156</v>
      </c>
      <c r="G466" s="15">
        <v>49</v>
      </c>
      <c r="H466" s="90">
        <f t="shared" si="459"/>
        <v>142.28571428571428</v>
      </c>
      <c r="I466" s="90">
        <f t="shared" si="460"/>
        <v>127.71428571428571</v>
      </c>
    </row>
    <row r="467" spans="1:9" ht="15.9" customHeight="1" x14ac:dyDescent="0.3">
      <c r="A467" s="12">
        <v>44292</v>
      </c>
      <c r="B467" s="13">
        <v>3</v>
      </c>
      <c r="C467" s="14">
        <v>10</v>
      </c>
      <c r="D467" s="91">
        <f t="shared" ref="D467:E467" si="473">AVERAGE(B464:B470)</f>
        <v>3.2857142857142856</v>
      </c>
      <c r="E467" s="91">
        <f t="shared" si="473"/>
        <v>4.8571428571428568</v>
      </c>
      <c r="F467" s="15">
        <v>136</v>
      </c>
      <c r="G467" s="15">
        <v>290</v>
      </c>
      <c r="H467" s="90">
        <f t="shared" si="459"/>
        <v>143.85714285714286</v>
      </c>
      <c r="I467" s="90">
        <f t="shared" si="460"/>
        <v>150.28571428571428</v>
      </c>
    </row>
    <row r="468" spans="1:9" ht="15.9" customHeight="1" x14ac:dyDescent="0.3">
      <c r="A468" s="12">
        <v>44293</v>
      </c>
      <c r="B468" s="13">
        <v>5</v>
      </c>
      <c r="C468" s="14">
        <v>8</v>
      </c>
      <c r="D468" s="91">
        <f t="shared" ref="D468:E468" si="474">AVERAGE(B465:B471)</f>
        <v>3.4285714285714284</v>
      </c>
      <c r="E468" s="91">
        <f t="shared" si="474"/>
        <v>4.8571428571428568</v>
      </c>
      <c r="F468" s="15">
        <v>147</v>
      </c>
      <c r="G468" s="15">
        <v>276</v>
      </c>
      <c r="H468" s="90">
        <f t="shared" si="459"/>
        <v>147.71428571428572</v>
      </c>
      <c r="I468" s="90">
        <f t="shared" si="460"/>
        <v>151.14285714285714</v>
      </c>
    </row>
    <row r="469" spans="1:9" ht="15.9" customHeight="1" x14ac:dyDescent="0.3">
      <c r="A469" s="12">
        <v>44294</v>
      </c>
      <c r="B469" s="13">
        <v>4</v>
      </c>
      <c r="C469" s="14">
        <v>9</v>
      </c>
      <c r="D469" s="91">
        <f t="shared" ref="D469:E469" si="475">AVERAGE(B466:B472)</f>
        <v>4</v>
      </c>
      <c r="E469" s="91">
        <f t="shared" si="475"/>
        <v>4.8571428571428568</v>
      </c>
      <c r="F469" s="15">
        <v>152</v>
      </c>
      <c r="G469" s="15">
        <v>250</v>
      </c>
      <c r="H469" s="90">
        <f t="shared" si="459"/>
        <v>150.57142857142858</v>
      </c>
      <c r="I469" s="90">
        <f t="shared" si="460"/>
        <v>151.14285714285714</v>
      </c>
    </row>
    <row r="470" spans="1:9" ht="15.9" customHeight="1" x14ac:dyDescent="0.3">
      <c r="A470" s="12">
        <v>44295</v>
      </c>
      <c r="B470" s="13">
        <v>2</v>
      </c>
      <c r="C470" s="14">
        <v>7</v>
      </c>
      <c r="D470" s="91">
        <f t="shared" ref="D470:E470" si="476">AVERAGE(B467:B473)</f>
        <v>3.2857142857142856</v>
      </c>
      <c r="E470" s="91">
        <f t="shared" si="476"/>
        <v>5.5714285714285712</v>
      </c>
      <c r="F470" s="15">
        <v>154</v>
      </c>
      <c r="G470" s="15">
        <v>186</v>
      </c>
      <c r="H470" s="90">
        <f t="shared" si="459"/>
        <v>149.28571428571428</v>
      </c>
      <c r="I470" s="90">
        <f t="shared" si="460"/>
        <v>177.71428571428572</v>
      </c>
    </row>
    <row r="471" spans="1:9" ht="15.9" customHeight="1" x14ac:dyDescent="0.3">
      <c r="A471" s="12">
        <v>44296</v>
      </c>
      <c r="B471" s="13">
        <v>5</v>
      </c>
      <c r="C471" s="14">
        <v>0</v>
      </c>
      <c r="D471" s="91">
        <f t="shared" ref="D471:E471" si="477">AVERAGE(B468:B474)</f>
        <v>3.7142857142857144</v>
      </c>
      <c r="E471" s="91">
        <f t="shared" si="477"/>
        <v>4.7142857142857144</v>
      </c>
      <c r="F471" s="15">
        <v>150</v>
      </c>
      <c r="G471" s="15">
        <v>7</v>
      </c>
      <c r="H471" s="90">
        <f t="shared" si="459"/>
        <v>150.85714285714286</v>
      </c>
      <c r="I471" s="90">
        <f t="shared" si="460"/>
        <v>173.71428571428572</v>
      </c>
    </row>
    <row r="472" spans="1:9" ht="15.9" customHeight="1" x14ac:dyDescent="0.3">
      <c r="A472" s="12">
        <v>44297</v>
      </c>
      <c r="B472" s="13">
        <v>4</v>
      </c>
      <c r="C472" s="14">
        <v>0</v>
      </c>
      <c r="D472" s="91">
        <f t="shared" ref="D472:E472" si="478">AVERAGE(B469:B475)</f>
        <v>3.2857142857142856</v>
      </c>
      <c r="E472" s="91">
        <f t="shared" si="478"/>
        <v>4</v>
      </c>
      <c r="F472" s="15">
        <v>159</v>
      </c>
      <c r="G472" s="15">
        <v>0</v>
      </c>
      <c r="H472" s="90">
        <f t="shared" si="459"/>
        <v>153.14285714285714</v>
      </c>
      <c r="I472" s="90">
        <f t="shared" si="460"/>
        <v>165.14285714285714</v>
      </c>
    </row>
    <row r="473" spans="1:9" ht="15.9" customHeight="1" x14ac:dyDescent="0.3">
      <c r="A473" s="12">
        <v>44298</v>
      </c>
      <c r="B473" s="13">
        <v>0</v>
      </c>
      <c r="C473" s="14">
        <v>5</v>
      </c>
      <c r="D473" s="91">
        <f t="shared" ref="D473:E473" si="479">AVERAGE(B470:B476)</f>
        <v>3.2857142857142856</v>
      </c>
      <c r="E473" s="91">
        <f t="shared" si="479"/>
        <v>3.8571428571428572</v>
      </c>
      <c r="F473" s="15">
        <v>147</v>
      </c>
      <c r="G473" s="15">
        <v>235</v>
      </c>
      <c r="H473" s="90">
        <f t="shared" si="459"/>
        <v>155.28571428571428</v>
      </c>
      <c r="I473" s="90">
        <f t="shared" si="460"/>
        <v>160.42857142857142</v>
      </c>
    </row>
    <row r="474" spans="1:9" ht="15.9" customHeight="1" x14ac:dyDescent="0.3">
      <c r="A474" s="12">
        <v>44299</v>
      </c>
      <c r="B474" s="13">
        <v>6</v>
      </c>
      <c r="C474" s="14">
        <v>4</v>
      </c>
      <c r="D474" s="91">
        <f t="shared" ref="D474:E474" si="480">AVERAGE(B471:B477)</f>
        <v>3.1428571428571428</v>
      </c>
      <c r="E474" s="91">
        <f t="shared" si="480"/>
        <v>3.4285714285714284</v>
      </c>
      <c r="F474" s="15">
        <v>147</v>
      </c>
      <c r="G474" s="15">
        <v>262</v>
      </c>
      <c r="H474" s="90">
        <f t="shared" si="459"/>
        <v>154.14285714285714</v>
      </c>
      <c r="I474" s="90">
        <f t="shared" si="460"/>
        <v>161.57142857142858</v>
      </c>
    </row>
    <row r="475" spans="1:9" ht="15.9" customHeight="1" x14ac:dyDescent="0.3">
      <c r="A475" s="12">
        <v>44300</v>
      </c>
      <c r="B475" s="13">
        <v>2</v>
      </c>
      <c r="C475" s="14">
        <v>3</v>
      </c>
      <c r="D475" s="91">
        <f t="shared" ref="D475:E475" si="481">AVERAGE(B472:B478)</f>
        <v>3</v>
      </c>
      <c r="E475" s="91">
        <f t="shared" si="481"/>
        <v>3.4285714285714284</v>
      </c>
      <c r="F475" s="15">
        <v>163</v>
      </c>
      <c r="G475" s="15">
        <v>216</v>
      </c>
      <c r="H475" s="90">
        <f t="shared" si="459"/>
        <v>158.28571428571428</v>
      </c>
      <c r="I475" s="90">
        <f t="shared" si="460"/>
        <v>161.57142857142858</v>
      </c>
    </row>
    <row r="476" spans="1:9" ht="15.9" customHeight="1" x14ac:dyDescent="0.3">
      <c r="A476" s="12">
        <v>44301</v>
      </c>
      <c r="B476" s="13">
        <v>4</v>
      </c>
      <c r="C476" s="14">
        <v>8</v>
      </c>
      <c r="D476" s="91">
        <f t="shared" ref="D476:E476" si="482">AVERAGE(B473:B479)</f>
        <v>2.5714285714285716</v>
      </c>
      <c r="E476" s="91">
        <f t="shared" si="482"/>
        <v>3.4285714285714284</v>
      </c>
      <c r="F476" s="15">
        <v>167</v>
      </c>
      <c r="G476" s="15">
        <v>217</v>
      </c>
      <c r="H476" s="90">
        <f t="shared" si="459"/>
        <v>154</v>
      </c>
      <c r="I476" s="90">
        <f t="shared" si="460"/>
        <v>161.57142857142858</v>
      </c>
    </row>
    <row r="477" spans="1:9" ht="15.9" customHeight="1" x14ac:dyDescent="0.3">
      <c r="A477" s="12">
        <v>44302</v>
      </c>
      <c r="B477" s="13">
        <v>1</v>
      </c>
      <c r="C477" s="14">
        <v>4</v>
      </c>
      <c r="D477" s="91">
        <f t="shared" ref="D477:E477" si="483">AVERAGE(B474:B480)</f>
        <v>3</v>
      </c>
      <c r="E477" s="91">
        <f t="shared" si="483"/>
        <v>3</v>
      </c>
      <c r="F477" s="15">
        <v>146</v>
      </c>
      <c r="G477" s="15">
        <v>194</v>
      </c>
      <c r="H477" s="90">
        <f t="shared" si="459"/>
        <v>156</v>
      </c>
      <c r="I477" s="90">
        <f t="shared" si="460"/>
        <v>166.85714285714286</v>
      </c>
    </row>
    <row r="478" spans="1:9" ht="15.9" customHeight="1" x14ac:dyDescent="0.3">
      <c r="A478" s="12">
        <v>44303</v>
      </c>
      <c r="B478" s="13">
        <v>4</v>
      </c>
      <c r="C478" s="14">
        <v>0</v>
      </c>
      <c r="D478" s="91">
        <f t="shared" ref="D478:E478" si="484">AVERAGE(B475:B481)</f>
        <v>2.5714285714285716</v>
      </c>
      <c r="E478" s="91">
        <f t="shared" si="484"/>
        <v>2.8571428571428572</v>
      </c>
      <c r="F478" s="15">
        <v>179</v>
      </c>
      <c r="G478" s="15">
        <v>7</v>
      </c>
      <c r="H478" s="90">
        <f t="shared" si="459"/>
        <v>155.42857142857142</v>
      </c>
      <c r="I478" s="90">
        <f t="shared" si="460"/>
        <v>165.14285714285714</v>
      </c>
    </row>
    <row r="479" spans="1:9" ht="15.9" customHeight="1" x14ac:dyDescent="0.3">
      <c r="A479" s="12">
        <v>44304</v>
      </c>
      <c r="B479" s="13">
        <v>1</v>
      </c>
      <c r="C479" s="14">
        <v>0</v>
      </c>
      <c r="D479" s="91">
        <f t="shared" ref="D479:E479" si="485">AVERAGE(B476:B482)</f>
        <v>3.2857142857142856</v>
      </c>
      <c r="E479" s="91">
        <f t="shared" si="485"/>
        <v>3.2857142857142856</v>
      </c>
      <c r="F479" s="15">
        <v>129</v>
      </c>
      <c r="G479" s="15">
        <v>0</v>
      </c>
      <c r="H479" s="90">
        <f t="shared" si="459"/>
        <v>155.42857142857142</v>
      </c>
      <c r="I479" s="90">
        <f t="shared" si="460"/>
        <v>166.14285714285714</v>
      </c>
    </row>
    <row r="480" spans="1:9" ht="15.9" customHeight="1" x14ac:dyDescent="0.3">
      <c r="A480" s="12">
        <v>44305</v>
      </c>
      <c r="B480" s="13">
        <v>3</v>
      </c>
      <c r="C480" s="14">
        <v>2</v>
      </c>
      <c r="D480" s="91">
        <f t="shared" ref="D480:E480" si="486">AVERAGE(B477:B483)</f>
        <v>3</v>
      </c>
      <c r="E480" s="91">
        <f t="shared" si="486"/>
        <v>2.2857142857142856</v>
      </c>
      <c r="F480" s="15">
        <v>161</v>
      </c>
      <c r="G480" s="15">
        <v>272</v>
      </c>
      <c r="H480" s="90">
        <f t="shared" si="459"/>
        <v>150</v>
      </c>
      <c r="I480" s="90">
        <f t="shared" si="460"/>
        <v>161</v>
      </c>
    </row>
    <row r="481" spans="1:9" ht="15.9" customHeight="1" x14ac:dyDescent="0.3">
      <c r="A481" s="12">
        <v>44306</v>
      </c>
      <c r="B481" s="13">
        <v>3</v>
      </c>
      <c r="C481" s="14">
        <v>3</v>
      </c>
      <c r="D481" s="91">
        <f t="shared" ref="D481:E481" si="487">AVERAGE(B478:B484)</f>
        <v>3.2857142857142856</v>
      </c>
      <c r="E481" s="91">
        <f t="shared" si="487"/>
        <v>3.1428571428571428</v>
      </c>
      <c r="F481" s="15">
        <v>143</v>
      </c>
      <c r="G481" s="15">
        <v>250</v>
      </c>
      <c r="H481" s="90">
        <f t="shared" si="459"/>
        <v>147.71428571428572</v>
      </c>
      <c r="I481" s="90">
        <f t="shared" si="460"/>
        <v>159.14285714285714</v>
      </c>
    </row>
    <row r="482" spans="1:9" ht="15.9" customHeight="1" x14ac:dyDescent="0.3">
      <c r="A482" s="12">
        <v>44307</v>
      </c>
      <c r="B482" s="13">
        <v>7</v>
      </c>
      <c r="C482" s="14">
        <v>6</v>
      </c>
      <c r="D482" s="91">
        <f t="shared" ref="D482:E482" si="488">AVERAGE(B479:B485)</f>
        <v>3</v>
      </c>
      <c r="E482" s="91">
        <f t="shared" si="488"/>
        <v>3.2857142857142856</v>
      </c>
      <c r="F482" s="15">
        <v>163</v>
      </c>
      <c r="G482" s="15">
        <v>223</v>
      </c>
      <c r="H482" s="90">
        <f t="shared" si="459"/>
        <v>144.42857142857142</v>
      </c>
      <c r="I482" s="90">
        <f t="shared" si="460"/>
        <v>158.71428571428572</v>
      </c>
    </row>
    <row r="483" spans="1:9" ht="15.9" customHeight="1" x14ac:dyDescent="0.3">
      <c r="A483" s="12">
        <v>44308</v>
      </c>
      <c r="B483" s="13">
        <v>2</v>
      </c>
      <c r="C483" s="14">
        <v>1</v>
      </c>
      <c r="D483" s="91">
        <f t="shared" ref="D483:E483" si="489">AVERAGE(B480:B486)</f>
        <v>3.2857142857142856</v>
      </c>
      <c r="E483" s="91">
        <f t="shared" si="489"/>
        <v>3.2857142857142856</v>
      </c>
      <c r="F483" s="15">
        <v>129</v>
      </c>
      <c r="G483" s="15">
        <v>181</v>
      </c>
      <c r="H483" s="90">
        <f t="shared" si="459"/>
        <v>149.42857142857142</v>
      </c>
      <c r="I483" s="90">
        <f t="shared" si="460"/>
        <v>158.85714285714286</v>
      </c>
    </row>
    <row r="484" spans="1:9" ht="15.9" customHeight="1" x14ac:dyDescent="0.3">
      <c r="A484" s="12">
        <v>44309</v>
      </c>
      <c r="B484" s="13">
        <v>3</v>
      </c>
      <c r="C484" s="14">
        <v>10</v>
      </c>
      <c r="D484" s="91">
        <f t="shared" ref="D484:E484" si="490">AVERAGE(B481:B487)</f>
        <v>3.1428571428571428</v>
      </c>
      <c r="E484" s="91">
        <f t="shared" si="490"/>
        <v>4</v>
      </c>
      <c r="F484" s="15">
        <v>130</v>
      </c>
      <c r="G484" s="15">
        <v>181</v>
      </c>
      <c r="H484" s="90">
        <f t="shared" si="459"/>
        <v>146.71428571428572</v>
      </c>
      <c r="I484" s="90">
        <f t="shared" si="460"/>
        <v>149.71428571428572</v>
      </c>
    </row>
    <row r="485" spans="1:9" ht="15.9" customHeight="1" x14ac:dyDescent="0.3">
      <c r="A485" s="12">
        <v>44310</v>
      </c>
      <c r="B485" s="13">
        <v>2</v>
      </c>
      <c r="C485" s="14">
        <v>1</v>
      </c>
      <c r="D485" s="91">
        <f t="shared" ref="D485:E485" si="491">AVERAGE(B482:B488)</f>
        <v>2.8571428571428572</v>
      </c>
      <c r="E485" s="91">
        <f t="shared" si="491"/>
        <v>3.8571428571428572</v>
      </c>
      <c r="F485" s="15">
        <v>156</v>
      </c>
      <c r="G485" s="15">
        <v>4</v>
      </c>
      <c r="H485" s="90">
        <f t="shared" si="459"/>
        <v>144.42857142857142</v>
      </c>
      <c r="I485" s="90">
        <f t="shared" si="460"/>
        <v>151.71428571428572</v>
      </c>
    </row>
    <row r="486" spans="1:9" ht="15.9" customHeight="1" x14ac:dyDescent="0.3">
      <c r="A486" s="12">
        <v>44311</v>
      </c>
      <c r="B486" s="13">
        <v>3</v>
      </c>
      <c r="C486" s="14">
        <v>0</v>
      </c>
      <c r="D486" s="91">
        <f t="shared" ref="D486:E486" si="492">AVERAGE(B483:B489)</f>
        <v>2.1428571428571428</v>
      </c>
      <c r="E486" s="91">
        <f t="shared" si="492"/>
        <v>4</v>
      </c>
      <c r="F486" s="15">
        <v>164</v>
      </c>
      <c r="G486" s="15">
        <v>1</v>
      </c>
      <c r="H486" s="90">
        <f t="shared" si="459"/>
        <v>143</v>
      </c>
      <c r="I486" s="90">
        <f t="shared" si="460"/>
        <v>147.57142857142858</v>
      </c>
    </row>
    <row r="487" spans="1:9" ht="15.9" customHeight="1" x14ac:dyDescent="0.3">
      <c r="A487" s="12">
        <v>44312</v>
      </c>
      <c r="B487" s="13">
        <v>2</v>
      </c>
      <c r="C487" s="14">
        <v>7</v>
      </c>
      <c r="D487" s="91">
        <f t="shared" ref="D487:E487" si="493">AVERAGE(B484:B490)</f>
        <v>2.1428571428571428</v>
      </c>
      <c r="E487" s="91">
        <f t="shared" si="493"/>
        <v>3.8571428571428572</v>
      </c>
      <c r="F487" s="15">
        <v>142</v>
      </c>
      <c r="G487" s="15">
        <v>208</v>
      </c>
      <c r="H487" s="90">
        <f t="shared" si="459"/>
        <v>146.71428571428572</v>
      </c>
      <c r="I487" s="90">
        <f t="shared" si="460"/>
        <v>146.42857142857142</v>
      </c>
    </row>
    <row r="488" spans="1:9" ht="15.9" customHeight="1" x14ac:dyDescent="0.3">
      <c r="A488" s="12">
        <v>44313</v>
      </c>
      <c r="B488" s="13">
        <v>1</v>
      </c>
      <c r="C488" s="14">
        <v>2</v>
      </c>
      <c r="D488" s="91">
        <f t="shared" ref="D488:E488" si="494">AVERAGE(B485:B491)</f>
        <v>1.7142857142857142</v>
      </c>
      <c r="E488" s="91">
        <f t="shared" si="494"/>
        <v>2.8571428571428572</v>
      </c>
      <c r="F488" s="15">
        <v>127</v>
      </c>
      <c r="G488" s="15">
        <v>264</v>
      </c>
      <c r="H488" s="90">
        <f t="shared" si="459"/>
        <v>149.14285714285714</v>
      </c>
      <c r="I488" s="90">
        <f t="shared" si="460"/>
        <v>147.42857142857142</v>
      </c>
    </row>
    <row r="489" spans="1:9" ht="15.9" customHeight="1" x14ac:dyDescent="0.3">
      <c r="A489" s="12">
        <v>44314</v>
      </c>
      <c r="B489" s="13">
        <v>2</v>
      </c>
      <c r="C489" s="14">
        <v>7</v>
      </c>
      <c r="D489" s="91">
        <f t="shared" ref="D489:E489" si="495">AVERAGE(B486:B492)</f>
        <v>1.5714285714285714</v>
      </c>
      <c r="E489" s="91">
        <f t="shared" si="495"/>
        <v>2.7142857142857144</v>
      </c>
      <c r="F489" s="15">
        <v>153</v>
      </c>
      <c r="G489" s="15">
        <v>194</v>
      </c>
      <c r="H489" s="90">
        <f t="shared" si="459"/>
        <v>148.14285714285714</v>
      </c>
      <c r="I489" s="90">
        <f t="shared" si="460"/>
        <v>148.57142857142858</v>
      </c>
    </row>
    <row r="490" spans="1:9" ht="15.9" customHeight="1" x14ac:dyDescent="0.3">
      <c r="A490" s="12">
        <v>44315</v>
      </c>
      <c r="B490" s="13">
        <v>2</v>
      </c>
      <c r="C490" s="14">
        <v>0</v>
      </c>
      <c r="D490" s="91">
        <f t="shared" ref="D490:E490" si="496">AVERAGE(B487:B493)</f>
        <v>1.4285714285714286</v>
      </c>
      <c r="E490" s="91">
        <f t="shared" si="496"/>
        <v>2.7142857142857144</v>
      </c>
      <c r="F490" s="15">
        <v>155</v>
      </c>
      <c r="G490" s="15">
        <v>173</v>
      </c>
      <c r="H490" s="90">
        <f t="shared" si="459"/>
        <v>144.85714285714286</v>
      </c>
      <c r="I490" s="90">
        <f t="shared" si="460"/>
        <v>148.57142857142858</v>
      </c>
    </row>
    <row r="491" spans="1:9" ht="15.9" customHeight="1" x14ac:dyDescent="0.3">
      <c r="A491" s="12">
        <v>44316</v>
      </c>
      <c r="B491" s="13">
        <v>0</v>
      </c>
      <c r="C491" s="14">
        <v>3</v>
      </c>
      <c r="D491" s="91">
        <f t="shared" ref="D491:E491" si="497">AVERAGE(B488:B494)</f>
        <v>1.1428571428571428</v>
      </c>
      <c r="E491" s="91">
        <f t="shared" si="497"/>
        <v>1.8571428571428572</v>
      </c>
      <c r="F491" s="15">
        <v>147</v>
      </c>
      <c r="G491" s="15">
        <v>188</v>
      </c>
      <c r="H491" s="90">
        <f t="shared" si="459"/>
        <v>146.71428571428572</v>
      </c>
      <c r="I491" s="90">
        <f t="shared" si="460"/>
        <v>123.14285714285714</v>
      </c>
    </row>
    <row r="492" spans="1:9" ht="15.9" customHeight="1" x14ac:dyDescent="0.3">
      <c r="A492" s="12">
        <v>44317</v>
      </c>
      <c r="B492" s="13">
        <v>1</v>
      </c>
      <c r="C492" s="14">
        <v>0</v>
      </c>
      <c r="D492" s="91">
        <f t="shared" ref="D492:E492" si="498">AVERAGE(B489:B495)</f>
        <v>1.1428571428571428</v>
      </c>
      <c r="E492" s="91">
        <f t="shared" si="498"/>
        <v>1.5714285714285714</v>
      </c>
      <c r="F492" s="15">
        <v>149</v>
      </c>
      <c r="G492" s="15">
        <v>12</v>
      </c>
      <c r="H492" s="90">
        <f t="shared" si="459"/>
        <v>152.71428571428572</v>
      </c>
      <c r="I492" s="90">
        <f t="shared" si="460"/>
        <v>119.57142857142857</v>
      </c>
    </row>
    <row r="493" spans="1:9" ht="15.9" customHeight="1" x14ac:dyDescent="0.3">
      <c r="A493" s="12">
        <v>44318</v>
      </c>
      <c r="B493" s="13">
        <v>2</v>
      </c>
      <c r="C493" s="14">
        <v>0</v>
      </c>
      <c r="D493" s="91">
        <f t="shared" ref="D493:E493" si="499">AVERAGE(B490:B496)</f>
        <v>1</v>
      </c>
      <c r="E493" s="91">
        <f t="shared" si="499"/>
        <v>1.1428571428571428</v>
      </c>
      <c r="F493" s="15">
        <v>141</v>
      </c>
      <c r="G493" s="15">
        <v>1</v>
      </c>
      <c r="H493" s="90">
        <f t="shared" si="459"/>
        <v>151.71428571428572</v>
      </c>
      <c r="I493" s="90">
        <f t="shared" si="460"/>
        <v>128.42857142857142</v>
      </c>
    </row>
    <row r="494" spans="1:9" ht="15.9" customHeight="1" x14ac:dyDescent="0.3">
      <c r="A494" s="12">
        <v>44319</v>
      </c>
      <c r="B494" s="13">
        <v>0</v>
      </c>
      <c r="C494" s="14">
        <v>1</v>
      </c>
      <c r="D494" s="91">
        <f t="shared" ref="D494:E494" si="500">AVERAGE(B491:B497)</f>
        <v>0.8571428571428571</v>
      </c>
      <c r="E494" s="91">
        <f t="shared" si="500"/>
        <v>1.2857142857142858</v>
      </c>
      <c r="F494" s="15">
        <v>155</v>
      </c>
      <c r="G494" s="15">
        <v>30</v>
      </c>
      <c r="H494" s="90">
        <f t="shared" si="459"/>
        <v>150.28571428571428</v>
      </c>
      <c r="I494" s="90">
        <f t="shared" si="460"/>
        <v>134.28571428571428</v>
      </c>
    </row>
    <row r="495" spans="1:9" ht="15.9" customHeight="1" x14ac:dyDescent="0.3">
      <c r="A495" s="12">
        <v>44320</v>
      </c>
      <c r="B495" s="13">
        <v>1</v>
      </c>
      <c r="C495" s="14">
        <v>0</v>
      </c>
      <c r="D495" s="91">
        <f t="shared" ref="D495:E495" si="501">AVERAGE(B492:B498)</f>
        <v>0.8571428571428571</v>
      </c>
      <c r="E495" s="91">
        <f t="shared" si="501"/>
        <v>1</v>
      </c>
      <c r="F495" s="15">
        <v>169</v>
      </c>
      <c r="G495" s="15">
        <v>239</v>
      </c>
      <c r="H495" s="90">
        <f t="shared" si="459"/>
        <v>149.71428571428572</v>
      </c>
      <c r="I495" s="90">
        <f t="shared" si="460"/>
        <v>134.14285714285714</v>
      </c>
    </row>
    <row r="496" spans="1:9" ht="15.9" customHeight="1" x14ac:dyDescent="0.3">
      <c r="A496" s="12">
        <v>44321</v>
      </c>
      <c r="B496" s="13">
        <v>1</v>
      </c>
      <c r="C496" s="14">
        <v>4</v>
      </c>
      <c r="D496" s="91">
        <f t="shared" ref="D496:E496" si="502">AVERAGE(B493:B499)</f>
        <v>0.7142857142857143</v>
      </c>
      <c r="E496" s="91">
        <f t="shared" si="502"/>
        <v>1.1428571428571428</v>
      </c>
      <c r="F496" s="15">
        <v>146</v>
      </c>
      <c r="G496" s="15">
        <v>256</v>
      </c>
      <c r="H496" s="90">
        <f t="shared" si="459"/>
        <v>147.85714285714286</v>
      </c>
      <c r="I496" s="90">
        <f t="shared" si="460"/>
        <v>136.28571428571428</v>
      </c>
    </row>
    <row r="497" spans="1:9" ht="15.9" customHeight="1" x14ac:dyDescent="0.3">
      <c r="A497" s="12">
        <v>44322</v>
      </c>
      <c r="B497" s="13">
        <v>1</v>
      </c>
      <c r="C497" s="14">
        <v>1</v>
      </c>
      <c r="D497" s="91">
        <f t="shared" ref="D497:E497" si="503">AVERAGE(B494:B500)</f>
        <v>0.42857142857142855</v>
      </c>
      <c r="E497" s="91">
        <f t="shared" si="503"/>
        <v>1.1428571428571428</v>
      </c>
      <c r="F497" s="15">
        <v>145</v>
      </c>
      <c r="G497" s="15">
        <v>214</v>
      </c>
      <c r="H497" s="90">
        <f t="shared" si="459"/>
        <v>150.28571428571428</v>
      </c>
      <c r="I497" s="90">
        <f t="shared" si="460"/>
        <v>136.28571428571428</v>
      </c>
    </row>
    <row r="498" spans="1:9" ht="15.9" customHeight="1" x14ac:dyDescent="0.3">
      <c r="A498" s="12">
        <v>44323</v>
      </c>
      <c r="B498" s="13">
        <v>0</v>
      </c>
      <c r="C498" s="14">
        <v>1</v>
      </c>
      <c r="D498" s="91">
        <f t="shared" ref="D498:E498" si="504">AVERAGE(B495:B501)</f>
        <v>0.5714285714285714</v>
      </c>
      <c r="E498" s="91">
        <f t="shared" si="504"/>
        <v>1</v>
      </c>
      <c r="F498" s="15">
        <v>143</v>
      </c>
      <c r="G498" s="15">
        <v>187</v>
      </c>
      <c r="H498" s="90">
        <f t="shared" si="459"/>
        <v>150.71428571428572</v>
      </c>
      <c r="I498" s="90">
        <f t="shared" si="460"/>
        <v>165.57142857142858</v>
      </c>
    </row>
    <row r="499" spans="1:9" ht="15.9" customHeight="1" x14ac:dyDescent="0.3">
      <c r="A499" s="12">
        <v>44324</v>
      </c>
      <c r="B499" s="13">
        <v>0</v>
      </c>
      <c r="C499" s="14">
        <v>1</v>
      </c>
      <c r="D499" s="91">
        <f t="shared" ref="D499:E499" si="505">AVERAGE(B496:B502)</f>
        <v>0.42857142857142855</v>
      </c>
      <c r="E499" s="91">
        <f t="shared" si="505"/>
        <v>1</v>
      </c>
      <c r="F499" s="15">
        <v>136</v>
      </c>
      <c r="G499" s="15">
        <v>27</v>
      </c>
      <c r="H499" s="90">
        <f t="shared" si="459"/>
        <v>146.28571428571428</v>
      </c>
      <c r="I499" s="90">
        <f t="shared" si="460"/>
        <v>165.57142857142858</v>
      </c>
    </row>
    <row r="500" spans="1:9" ht="15.9" customHeight="1" x14ac:dyDescent="0.3">
      <c r="A500" s="12">
        <v>44325</v>
      </c>
      <c r="B500" s="13">
        <v>0</v>
      </c>
      <c r="C500" s="14">
        <v>0</v>
      </c>
      <c r="D500" s="91">
        <f t="shared" ref="D500:E500" si="506">AVERAGE(B497:B503)</f>
        <v>0.5714285714285714</v>
      </c>
      <c r="E500" s="91">
        <f t="shared" si="506"/>
        <v>0.5714285714285714</v>
      </c>
      <c r="F500" s="15">
        <v>158</v>
      </c>
      <c r="G500" s="15">
        <v>1</v>
      </c>
      <c r="H500" s="90">
        <f t="shared" si="459"/>
        <v>146.71428571428572</v>
      </c>
      <c r="I500" s="90">
        <f t="shared" si="460"/>
        <v>160.42857142857142</v>
      </c>
    </row>
    <row r="501" spans="1:9" ht="15.9" customHeight="1" x14ac:dyDescent="0.3">
      <c r="A501" s="12">
        <v>44326</v>
      </c>
      <c r="B501" s="13">
        <v>1</v>
      </c>
      <c r="C501" s="14">
        <v>0</v>
      </c>
      <c r="D501" s="91">
        <f t="shared" ref="D501:E501" si="507">AVERAGE(B498:B504)</f>
        <v>0.7142857142857143</v>
      </c>
      <c r="E501" s="91">
        <f t="shared" si="507"/>
        <v>0.8571428571428571</v>
      </c>
      <c r="F501" s="15">
        <v>158</v>
      </c>
      <c r="G501" s="15">
        <v>235</v>
      </c>
      <c r="H501" s="90">
        <f t="shared" si="459"/>
        <v>149.85714285714286</v>
      </c>
      <c r="I501" s="90">
        <f t="shared" si="460"/>
        <v>157.14285714285714</v>
      </c>
    </row>
    <row r="502" spans="1:9" ht="15.9" customHeight="1" x14ac:dyDescent="0.3">
      <c r="A502" s="12">
        <v>44327</v>
      </c>
      <c r="B502" s="13">
        <v>0</v>
      </c>
      <c r="C502" s="14">
        <v>0</v>
      </c>
      <c r="D502" s="91">
        <f t="shared" ref="D502:E502" si="508">AVERAGE(B499:B505)</f>
        <v>1</v>
      </c>
      <c r="E502" s="91">
        <f t="shared" si="508"/>
        <v>1</v>
      </c>
      <c r="F502" s="15">
        <v>138</v>
      </c>
      <c r="G502" s="15">
        <v>239</v>
      </c>
      <c r="H502" s="90">
        <f t="shared" si="459"/>
        <v>152</v>
      </c>
      <c r="I502" s="90">
        <f t="shared" si="460"/>
        <v>157.71428571428572</v>
      </c>
    </row>
    <row r="503" spans="1:9" ht="15.9" customHeight="1" x14ac:dyDescent="0.3">
      <c r="A503" s="12">
        <v>44328</v>
      </c>
      <c r="B503" s="13">
        <v>2</v>
      </c>
      <c r="C503" s="14">
        <v>1</v>
      </c>
      <c r="D503" s="91">
        <f t="shared" ref="D503:E503" si="509">AVERAGE(B500:B506)</f>
        <v>1</v>
      </c>
      <c r="E503" s="91">
        <f t="shared" si="509"/>
        <v>0.8571428571428571</v>
      </c>
      <c r="F503" s="15">
        <v>149</v>
      </c>
      <c r="G503" s="15">
        <v>220</v>
      </c>
      <c r="H503" s="90">
        <f t="shared" si="459"/>
        <v>153.14285714285714</v>
      </c>
      <c r="I503" s="90">
        <f t="shared" si="460"/>
        <v>153.85714285714286</v>
      </c>
    </row>
    <row r="504" spans="1:9" ht="15.9" customHeight="1" x14ac:dyDescent="0.3">
      <c r="A504" s="12">
        <v>44329</v>
      </c>
      <c r="B504" s="13">
        <v>2</v>
      </c>
      <c r="C504" s="14">
        <v>3</v>
      </c>
      <c r="D504" s="91">
        <f t="shared" ref="D504:E504" si="510">AVERAGE(B501:B507)</f>
        <v>1.1428571428571428</v>
      </c>
      <c r="E504" s="91">
        <f t="shared" si="510"/>
        <v>0.8571428571428571</v>
      </c>
      <c r="F504" s="15">
        <v>167</v>
      </c>
      <c r="G504" s="15">
        <v>191</v>
      </c>
      <c r="H504" s="90">
        <f t="shared" si="459"/>
        <v>150</v>
      </c>
      <c r="I504" s="90">
        <f t="shared" si="460"/>
        <v>153.71428571428572</v>
      </c>
    </row>
    <row r="505" spans="1:9" ht="15.9" customHeight="1" x14ac:dyDescent="0.3">
      <c r="A505" s="12">
        <v>44330</v>
      </c>
      <c r="B505" s="13">
        <v>2</v>
      </c>
      <c r="C505" s="14">
        <v>2</v>
      </c>
      <c r="D505" s="91">
        <f t="shared" ref="D505:E505" si="511">AVERAGE(B502:B508)</f>
        <v>1.2857142857142858</v>
      </c>
      <c r="E505" s="91">
        <f t="shared" si="511"/>
        <v>1</v>
      </c>
      <c r="F505" s="15">
        <v>158</v>
      </c>
      <c r="G505" s="15">
        <v>191</v>
      </c>
      <c r="H505" s="90">
        <f t="shared" si="459"/>
        <v>149.71428571428572</v>
      </c>
      <c r="I505" s="90">
        <f t="shared" si="460"/>
        <v>151.57142857142858</v>
      </c>
    </row>
    <row r="506" spans="1:9" ht="15.9" customHeight="1" x14ac:dyDescent="0.3">
      <c r="A506" s="12">
        <v>44331</v>
      </c>
      <c r="B506" s="13">
        <v>0</v>
      </c>
      <c r="C506" s="14">
        <v>0</v>
      </c>
      <c r="D506" s="91">
        <f t="shared" ref="D506:E506" si="512">AVERAGE(B503:B509)</f>
        <v>1.2857142857142858</v>
      </c>
      <c r="E506" s="91">
        <f t="shared" si="512"/>
        <v>1</v>
      </c>
      <c r="F506" s="15">
        <v>144</v>
      </c>
      <c r="G506" s="15">
        <v>0</v>
      </c>
      <c r="H506" s="90">
        <f t="shared" si="459"/>
        <v>152</v>
      </c>
      <c r="I506" s="90">
        <f t="shared" si="460"/>
        <v>153.42857142857142</v>
      </c>
    </row>
    <row r="507" spans="1:9" ht="15.9" customHeight="1" x14ac:dyDescent="0.3">
      <c r="A507" s="12">
        <v>44332</v>
      </c>
      <c r="B507" s="13">
        <v>1</v>
      </c>
      <c r="C507" s="14">
        <v>0</v>
      </c>
      <c r="D507" s="91">
        <f t="shared" ref="D507:E507" si="513">AVERAGE(B504:B510)</f>
        <v>1</v>
      </c>
      <c r="E507" s="91">
        <f t="shared" si="513"/>
        <v>1</v>
      </c>
      <c r="F507" s="15">
        <v>136</v>
      </c>
      <c r="G507" s="15">
        <v>0</v>
      </c>
      <c r="H507" s="90">
        <f t="shared" si="459"/>
        <v>153.14285714285714</v>
      </c>
      <c r="I507" s="90">
        <f t="shared" si="460"/>
        <v>149.57142857142858</v>
      </c>
    </row>
    <row r="508" spans="1:9" ht="15.9" customHeight="1" x14ac:dyDescent="0.3">
      <c r="A508" s="12">
        <v>44333</v>
      </c>
      <c r="B508" s="13">
        <v>2</v>
      </c>
      <c r="C508" s="14">
        <v>1</v>
      </c>
      <c r="D508" s="91">
        <f t="shared" ref="D508:E508" si="514">AVERAGE(B505:B511)</f>
        <v>0.8571428571428571</v>
      </c>
      <c r="E508" s="91">
        <f t="shared" si="514"/>
        <v>0.5714285714285714</v>
      </c>
      <c r="F508" s="15">
        <v>156</v>
      </c>
      <c r="G508" s="15">
        <v>220</v>
      </c>
      <c r="H508" s="90">
        <f t="shared" si="459"/>
        <v>153.71428571428572</v>
      </c>
      <c r="I508" s="90">
        <f t="shared" si="460"/>
        <v>150.42857142857142</v>
      </c>
    </row>
    <row r="509" spans="1:9" ht="15.9" customHeight="1" x14ac:dyDescent="0.3">
      <c r="A509" s="12">
        <v>44334</v>
      </c>
      <c r="B509" s="13">
        <v>0</v>
      </c>
      <c r="C509" s="14">
        <v>0</v>
      </c>
      <c r="D509" s="91">
        <f t="shared" ref="D509:E509" si="515">AVERAGE(B506:B512)</f>
        <v>0.5714285714285714</v>
      </c>
      <c r="E509" s="91">
        <f t="shared" si="515"/>
        <v>0.42857142857142855</v>
      </c>
      <c r="F509" s="15">
        <v>154</v>
      </c>
      <c r="G509" s="15">
        <v>252</v>
      </c>
      <c r="H509" s="90">
        <f t="shared" si="459"/>
        <v>152.71428571428572</v>
      </c>
      <c r="I509" s="90">
        <f t="shared" si="460"/>
        <v>147.71428571428572</v>
      </c>
    </row>
    <row r="510" spans="1:9" ht="15.9" customHeight="1" x14ac:dyDescent="0.3">
      <c r="A510" s="12">
        <v>44335</v>
      </c>
      <c r="B510" s="13">
        <v>0</v>
      </c>
      <c r="C510" s="14">
        <v>1</v>
      </c>
      <c r="D510" s="91">
        <f t="shared" ref="D510:E510" si="516">AVERAGE(B507:B513)</f>
        <v>0.7142857142857143</v>
      </c>
      <c r="E510" s="91">
        <f t="shared" si="516"/>
        <v>0.5714285714285714</v>
      </c>
      <c r="F510" s="15">
        <v>157</v>
      </c>
      <c r="G510" s="15">
        <v>193</v>
      </c>
      <c r="H510" s="90">
        <f t="shared" si="459"/>
        <v>152.42857142857142</v>
      </c>
      <c r="I510" s="90">
        <f t="shared" si="460"/>
        <v>148.85714285714286</v>
      </c>
    </row>
    <row r="511" spans="1:9" ht="15.9" customHeight="1" x14ac:dyDescent="0.3">
      <c r="A511" s="12">
        <v>44336</v>
      </c>
      <c r="B511" s="13">
        <v>1</v>
      </c>
      <c r="C511" s="14">
        <v>0</v>
      </c>
      <c r="D511" s="91">
        <f t="shared" ref="D511:E511" si="517">AVERAGE(B508:B514)</f>
        <v>0.7142857142857143</v>
      </c>
      <c r="E511" s="91">
        <f t="shared" si="517"/>
        <v>0.5714285714285714</v>
      </c>
      <c r="F511" s="15">
        <v>171</v>
      </c>
      <c r="G511" s="15">
        <v>197</v>
      </c>
      <c r="H511" s="90">
        <f t="shared" si="459"/>
        <v>155.42857142857142</v>
      </c>
      <c r="I511" s="90">
        <f t="shared" si="460"/>
        <v>148.85714285714286</v>
      </c>
    </row>
    <row r="512" spans="1:9" ht="15.9" customHeight="1" x14ac:dyDescent="0.3">
      <c r="A512" s="12">
        <v>44337</v>
      </c>
      <c r="B512" s="13">
        <v>0</v>
      </c>
      <c r="C512" s="14">
        <v>1</v>
      </c>
      <c r="D512" s="91">
        <f t="shared" ref="D512:E512" si="518">AVERAGE(B509:B515)</f>
        <v>0.5714285714285714</v>
      </c>
      <c r="E512" s="91">
        <f t="shared" si="518"/>
        <v>0.7142857142857143</v>
      </c>
      <c r="F512" s="15">
        <v>151</v>
      </c>
      <c r="G512" s="15">
        <v>172</v>
      </c>
      <c r="H512" s="90">
        <f t="shared" si="459"/>
        <v>157.42857142857142</v>
      </c>
      <c r="I512" s="90">
        <f t="shared" si="460"/>
        <v>151.85714285714286</v>
      </c>
    </row>
    <row r="513" spans="1:9" ht="15.9" customHeight="1" x14ac:dyDescent="0.3">
      <c r="A513" s="12">
        <v>44338</v>
      </c>
      <c r="B513" s="13">
        <v>1</v>
      </c>
      <c r="C513" s="14">
        <v>1</v>
      </c>
      <c r="D513" s="91">
        <f t="shared" ref="D513:E513" si="519">AVERAGE(B510:B516)</f>
        <v>0.8571428571428571</v>
      </c>
      <c r="E513" s="91">
        <f t="shared" si="519"/>
        <v>0.7142857142857143</v>
      </c>
      <c r="F513" s="15">
        <v>142</v>
      </c>
      <c r="G513" s="15">
        <v>8</v>
      </c>
      <c r="H513" s="90">
        <f t="shared" si="459"/>
        <v>157.42857142857142</v>
      </c>
      <c r="I513" s="90">
        <f t="shared" si="460"/>
        <v>151</v>
      </c>
    </row>
    <row r="514" spans="1:9" ht="15.9" customHeight="1" x14ac:dyDescent="0.3">
      <c r="A514" s="12">
        <v>44339</v>
      </c>
      <c r="B514" s="13">
        <v>1</v>
      </c>
      <c r="C514" s="14">
        <v>0</v>
      </c>
      <c r="D514" s="91">
        <f t="shared" ref="D514:E514" si="520">AVERAGE(B511:B517)</f>
        <v>1</v>
      </c>
      <c r="E514" s="91">
        <f t="shared" si="520"/>
        <v>1</v>
      </c>
      <c r="F514" s="15">
        <v>157</v>
      </c>
      <c r="G514" s="15">
        <v>0</v>
      </c>
      <c r="H514" s="90">
        <f t="shared" si="459"/>
        <v>156</v>
      </c>
      <c r="I514" s="90">
        <f t="shared" si="460"/>
        <v>154</v>
      </c>
    </row>
    <row r="515" spans="1:9" ht="15.9" customHeight="1" x14ac:dyDescent="0.3">
      <c r="A515" s="12">
        <v>44340</v>
      </c>
      <c r="B515" s="13">
        <v>1</v>
      </c>
      <c r="C515" s="14">
        <v>2</v>
      </c>
      <c r="D515" s="91">
        <f t="shared" ref="D515:E515" si="521">AVERAGE(B512:B518)</f>
        <v>0.8571428571428571</v>
      </c>
      <c r="E515" s="91">
        <f t="shared" si="521"/>
        <v>1.2857142857142858</v>
      </c>
      <c r="F515" s="15">
        <v>170</v>
      </c>
      <c r="G515" s="15">
        <v>241</v>
      </c>
      <c r="H515" s="90">
        <f t="shared" si="459"/>
        <v>153.28571428571428</v>
      </c>
      <c r="I515" s="90">
        <f t="shared" si="460"/>
        <v>157.42857142857142</v>
      </c>
    </row>
    <row r="516" spans="1:9" ht="15.9" customHeight="1" x14ac:dyDescent="0.3">
      <c r="A516" s="12">
        <v>44341</v>
      </c>
      <c r="B516" s="13">
        <v>2</v>
      </c>
      <c r="C516" s="14">
        <v>0</v>
      </c>
      <c r="D516" s="91">
        <f t="shared" ref="D516:E516" si="522">AVERAGE(B513:B519)</f>
        <v>1</v>
      </c>
      <c r="E516" s="91">
        <f t="shared" si="522"/>
        <v>1.1428571428571428</v>
      </c>
      <c r="F516" s="15">
        <v>154</v>
      </c>
      <c r="G516" s="15">
        <v>246</v>
      </c>
      <c r="H516" s="90">
        <f t="shared" si="459"/>
        <v>155.14285714285714</v>
      </c>
      <c r="I516" s="90">
        <f t="shared" si="460"/>
        <v>157</v>
      </c>
    </row>
    <row r="517" spans="1:9" ht="15.9" customHeight="1" x14ac:dyDescent="0.3">
      <c r="A517" s="12">
        <v>44342</v>
      </c>
      <c r="B517" s="13">
        <v>1</v>
      </c>
      <c r="C517" s="14">
        <v>3</v>
      </c>
      <c r="D517" s="91">
        <f t="shared" ref="D517:E517" si="523">AVERAGE(B514:B520)</f>
        <v>1.2857142857142858</v>
      </c>
      <c r="E517" s="91">
        <f t="shared" si="523"/>
        <v>1</v>
      </c>
      <c r="F517" s="15">
        <v>147</v>
      </c>
      <c r="G517" s="15">
        <v>214</v>
      </c>
      <c r="H517" s="90">
        <f t="shared" si="459"/>
        <v>155</v>
      </c>
      <c r="I517" s="90">
        <f t="shared" si="460"/>
        <v>156.42857142857142</v>
      </c>
    </row>
    <row r="518" spans="1:9" ht="15.9" customHeight="1" x14ac:dyDescent="0.3">
      <c r="A518" s="12">
        <v>44343</v>
      </c>
      <c r="B518" s="13">
        <v>0</v>
      </c>
      <c r="C518" s="14">
        <v>2</v>
      </c>
      <c r="D518" s="91">
        <f t="shared" ref="D518:E518" si="524">AVERAGE(B515:B521)</f>
        <v>1.2857142857142858</v>
      </c>
      <c r="E518" s="91">
        <f t="shared" si="524"/>
        <v>1.1428571428571428</v>
      </c>
      <c r="F518" s="15">
        <v>152</v>
      </c>
      <c r="G518" s="15">
        <v>221</v>
      </c>
      <c r="H518" s="90">
        <f t="shared" ref="H518:H581" si="525">AVERAGE(F515:F521)</f>
        <v>156.42857142857142</v>
      </c>
      <c r="I518" s="90">
        <f t="shared" ref="I518:I581" si="526">AVERAGE(G515:G521)</f>
        <v>156.85714285714286</v>
      </c>
    </row>
    <row r="519" spans="1:9" ht="15.9" customHeight="1" x14ac:dyDescent="0.3">
      <c r="A519" s="12">
        <v>44344</v>
      </c>
      <c r="B519" s="13">
        <v>1</v>
      </c>
      <c r="C519" s="14">
        <v>0</v>
      </c>
      <c r="D519" s="91">
        <f t="shared" ref="D519:E519" si="527">AVERAGE(B516:B522)</f>
        <v>1.1428571428571428</v>
      </c>
      <c r="E519" s="91">
        <f t="shared" si="527"/>
        <v>0.8571428571428571</v>
      </c>
      <c r="F519" s="15">
        <v>164</v>
      </c>
      <c r="G519" s="15">
        <v>169</v>
      </c>
      <c r="H519" s="90">
        <f t="shared" si="525"/>
        <v>152.85714285714286</v>
      </c>
      <c r="I519" s="90">
        <f t="shared" si="526"/>
        <v>143.28571428571428</v>
      </c>
    </row>
    <row r="520" spans="1:9" ht="15.9" customHeight="1" x14ac:dyDescent="0.3">
      <c r="A520" s="12">
        <v>44345</v>
      </c>
      <c r="B520" s="13">
        <v>3</v>
      </c>
      <c r="C520" s="14">
        <v>0</v>
      </c>
      <c r="D520" s="91">
        <f t="shared" ref="D520:E520" si="528">AVERAGE(B517:B523)</f>
        <v>1</v>
      </c>
      <c r="E520" s="91">
        <f t="shared" si="528"/>
        <v>0.8571428571428571</v>
      </c>
      <c r="F520" s="15">
        <v>141</v>
      </c>
      <c r="G520" s="15">
        <v>4</v>
      </c>
      <c r="H520" s="90">
        <f t="shared" si="525"/>
        <v>156.57142857142858</v>
      </c>
      <c r="I520" s="90">
        <f t="shared" si="526"/>
        <v>142.71428571428572</v>
      </c>
    </row>
    <row r="521" spans="1:9" ht="15.9" customHeight="1" x14ac:dyDescent="0.3">
      <c r="A521" s="12">
        <v>44346</v>
      </c>
      <c r="B521" s="13">
        <v>1</v>
      </c>
      <c r="C521" s="14">
        <v>1</v>
      </c>
      <c r="D521" s="91">
        <f t="shared" ref="D521:E521" si="529">AVERAGE(B518:B524)</f>
        <v>1</v>
      </c>
      <c r="E521" s="91">
        <f t="shared" si="529"/>
        <v>1</v>
      </c>
      <c r="F521" s="15">
        <v>167</v>
      </c>
      <c r="G521" s="15">
        <v>3</v>
      </c>
      <c r="H521" s="90">
        <f t="shared" si="525"/>
        <v>159.42857142857142</v>
      </c>
      <c r="I521" s="90">
        <f t="shared" si="526"/>
        <v>148</v>
      </c>
    </row>
    <row r="522" spans="1:9" ht="15.9" customHeight="1" x14ac:dyDescent="0.3">
      <c r="A522" s="12">
        <v>44347</v>
      </c>
      <c r="B522" s="13">
        <v>0</v>
      </c>
      <c r="C522" s="14">
        <v>0</v>
      </c>
      <c r="D522" s="91">
        <f t="shared" ref="D522:E522" si="530">AVERAGE(B519:B525)</f>
        <v>1.2857142857142858</v>
      </c>
      <c r="E522" s="91">
        <f t="shared" si="530"/>
        <v>1</v>
      </c>
      <c r="F522" s="15">
        <v>145</v>
      </c>
      <c r="G522" s="15">
        <v>146</v>
      </c>
      <c r="H522" s="90">
        <f t="shared" si="525"/>
        <v>158</v>
      </c>
      <c r="I522" s="90">
        <f t="shared" si="526"/>
        <v>147.57142857142858</v>
      </c>
    </row>
    <row r="523" spans="1:9" ht="15.9" customHeight="1" x14ac:dyDescent="0.3">
      <c r="A523" s="12">
        <v>44348</v>
      </c>
      <c r="B523" s="13">
        <v>1</v>
      </c>
      <c r="C523" s="14">
        <v>0</v>
      </c>
      <c r="D523" s="91">
        <f t="shared" ref="D523:E523" si="531">AVERAGE(B520:B526)</f>
        <v>1.2857142857142858</v>
      </c>
      <c r="E523" s="91">
        <f t="shared" si="531"/>
        <v>1.2857142857142858</v>
      </c>
      <c r="F523" s="15">
        <v>180</v>
      </c>
      <c r="G523" s="15">
        <v>242</v>
      </c>
      <c r="H523" s="90">
        <f t="shared" si="525"/>
        <v>155.85714285714286</v>
      </c>
      <c r="I523" s="90">
        <f t="shared" si="526"/>
        <v>150.85714285714286</v>
      </c>
    </row>
    <row r="524" spans="1:9" ht="15.9" customHeight="1" x14ac:dyDescent="0.3">
      <c r="A524" s="12">
        <v>44349</v>
      </c>
      <c r="B524" s="13">
        <v>1</v>
      </c>
      <c r="C524" s="14">
        <v>4</v>
      </c>
      <c r="D524" s="91">
        <f t="shared" ref="D524:E524" si="532">AVERAGE(B521:B527)</f>
        <v>1</v>
      </c>
      <c r="E524" s="91">
        <f t="shared" si="532"/>
        <v>1.2857142857142858</v>
      </c>
      <c r="F524" s="15">
        <v>167</v>
      </c>
      <c r="G524" s="15">
        <v>251</v>
      </c>
      <c r="H524" s="90">
        <f t="shared" si="525"/>
        <v>156.85714285714286</v>
      </c>
      <c r="I524" s="90">
        <f t="shared" si="526"/>
        <v>151.14285714285714</v>
      </c>
    </row>
    <row r="525" spans="1:9" ht="15.9" customHeight="1" x14ac:dyDescent="0.3">
      <c r="A525" s="12">
        <v>44350</v>
      </c>
      <c r="B525" s="13">
        <v>2</v>
      </c>
      <c r="C525" s="14">
        <v>2</v>
      </c>
      <c r="D525" s="91">
        <f t="shared" ref="D525:E525" si="533">AVERAGE(B522:B528)</f>
        <v>1</v>
      </c>
      <c r="E525" s="91">
        <f t="shared" si="533"/>
        <v>1.1428571428571428</v>
      </c>
      <c r="F525" s="15">
        <v>142</v>
      </c>
      <c r="G525" s="15">
        <v>218</v>
      </c>
      <c r="H525" s="90">
        <f t="shared" si="525"/>
        <v>156.85714285714286</v>
      </c>
      <c r="I525" s="90">
        <f t="shared" si="526"/>
        <v>150.71428571428572</v>
      </c>
    </row>
    <row r="526" spans="1:9" ht="15.9" customHeight="1" x14ac:dyDescent="0.3">
      <c r="A526" s="12">
        <v>44351</v>
      </c>
      <c r="B526" s="13">
        <v>1</v>
      </c>
      <c r="C526" s="14">
        <v>2</v>
      </c>
      <c r="D526" s="91">
        <f t="shared" ref="D526:E526" si="534">AVERAGE(B523:B529)</f>
        <v>1.1428571428571428</v>
      </c>
      <c r="E526" s="91">
        <f t="shared" si="534"/>
        <v>1.1428571428571428</v>
      </c>
      <c r="F526" s="15">
        <v>149</v>
      </c>
      <c r="G526" s="15">
        <v>192</v>
      </c>
      <c r="H526" s="90">
        <f t="shared" si="525"/>
        <v>159</v>
      </c>
      <c r="I526" s="90">
        <f t="shared" si="526"/>
        <v>164.28571428571428</v>
      </c>
    </row>
    <row r="527" spans="1:9" ht="15.9" customHeight="1" x14ac:dyDescent="0.3">
      <c r="A527" s="12">
        <v>44352</v>
      </c>
      <c r="B527" s="13">
        <v>1</v>
      </c>
      <c r="C527" s="14">
        <v>0</v>
      </c>
      <c r="D527" s="91">
        <f t="shared" ref="D527:E527" si="535">AVERAGE(B524:B530)</f>
        <v>1.1428571428571428</v>
      </c>
      <c r="E527" s="91">
        <f t="shared" si="535"/>
        <v>1.2857142857142858</v>
      </c>
      <c r="F527" s="15">
        <v>148</v>
      </c>
      <c r="G527" s="15">
        <v>6</v>
      </c>
      <c r="H527" s="90">
        <f t="shared" si="525"/>
        <v>154.71428571428572</v>
      </c>
      <c r="I527" s="90">
        <f t="shared" si="526"/>
        <v>166.85714285714286</v>
      </c>
    </row>
    <row r="528" spans="1:9" ht="15.9" customHeight="1" x14ac:dyDescent="0.3">
      <c r="A528" s="12">
        <v>44353</v>
      </c>
      <c r="B528" s="13">
        <v>1</v>
      </c>
      <c r="C528" s="14">
        <v>0</v>
      </c>
      <c r="D528" s="91">
        <f t="shared" ref="D528:E528" si="536">AVERAGE(B525:B531)</f>
        <v>1.4285714285714286</v>
      </c>
      <c r="E528" s="91">
        <f t="shared" si="536"/>
        <v>1.2857142857142858</v>
      </c>
      <c r="F528" s="15">
        <v>167</v>
      </c>
      <c r="G528" s="15">
        <v>0</v>
      </c>
      <c r="H528" s="90">
        <f t="shared" si="525"/>
        <v>153.28571428571428</v>
      </c>
      <c r="I528" s="90">
        <f t="shared" si="526"/>
        <v>167.28571428571428</v>
      </c>
    </row>
    <row r="529" spans="1:9" ht="15.9" customHeight="1" x14ac:dyDescent="0.3">
      <c r="A529" s="12">
        <v>44354</v>
      </c>
      <c r="B529" s="13">
        <v>1</v>
      </c>
      <c r="C529" s="14">
        <v>0</v>
      </c>
      <c r="D529" s="91">
        <f t="shared" ref="D529:E529" si="537">AVERAGE(B526:B532)</f>
        <v>1.1428571428571428</v>
      </c>
      <c r="E529" s="91">
        <f t="shared" si="537"/>
        <v>1</v>
      </c>
      <c r="F529" s="15">
        <v>160</v>
      </c>
      <c r="G529" s="15">
        <v>241</v>
      </c>
      <c r="H529" s="90">
        <f t="shared" si="525"/>
        <v>159</v>
      </c>
      <c r="I529" s="90">
        <f t="shared" si="526"/>
        <v>163.71428571428572</v>
      </c>
    </row>
    <row r="530" spans="1:9" ht="15.9" customHeight="1" x14ac:dyDescent="0.3">
      <c r="A530" s="12">
        <v>44355</v>
      </c>
      <c r="B530" s="13">
        <v>1</v>
      </c>
      <c r="C530" s="14">
        <v>1</v>
      </c>
      <c r="D530" s="91">
        <f t="shared" ref="D530:E530" si="538">AVERAGE(B527:B533)</f>
        <v>1.1428571428571428</v>
      </c>
      <c r="E530" s="91">
        <f t="shared" si="538"/>
        <v>1</v>
      </c>
      <c r="F530" s="15">
        <v>150</v>
      </c>
      <c r="G530" s="15">
        <v>260</v>
      </c>
      <c r="H530" s="90">
        <f t="shared" si="525"/>
        <v>159.14285714285714</v>
      </c>
      <c r="I530" s="90">
        <f t="shared" si="526"/>
        <v>164</v>
      </c>
    </row>
    <row r="531" spans="1:9" ht="15.9" customHeight="1" x14ac:dyDescent="0.3">
      <c r="A531" s="12">
        <v>44356</v>
      </c>
      <c r="B531" s="13">
        <v>3</v>
      </c>
      <c r="C531" s="14">
        <v>4</v>
      </c>
      <c r="D531" s="91">
        <f t="shared" ref="D531:E531" si="539">AVERAGE(B528:B534)</f>
        <v>1</v>
      </c>
      <c r="E531" s="91">
        <f t="shared" si="539"/>
        <v>1</v>
      </c>
      <c r="F531" s="15">
        <v>157</v>
      </c>
      <c r="G531" s="15">
        <v>254</v>
      </c>
      <c r="H531" s="90">
        <f t="shared" si="525"/>
        <v>157.14285714285714</v>
      </c>
      <c r="I531" s="90">
        <f t="shared" si="526"/>
        <v>164.28571428571428</v>
      </c>
    </row>
    <row r="532" spans="1:9" ht="15.9" customHeight="1" x14ac:dyDescent="0.3">
      <c r="A532" s="12">
        <v>44357</v>
      </c>
      <c r="B532" s="13">
        <v>0</v>
      </c>
      <c r="C532" s="14">
        <v>0</v>
      </c>
      <c r="D532" s="91">
        <f t="shared" ref="D532:E532" si="540">AVERAGE(B529:B535)</f>
        <v>1.2857142857142858</v>
      </c>
      <c r="E532" s="91">
        <f t="shared" si="540"/>
        <v>1</v>
      </c>
      <c r="F532" s="15">
        <v>182</v>
      </c>
      <c r="G532" s="15">
        <v>193</v>
      </c>
      <c r="H532" s="90">
        <f t="shared" si="525"/>
        <v>155</v>
      </c>
      <c r="I532" s="90">
        <f t="shared" si="526"/>
        <v>164.28571428571428</v>
      </c>
    </row>
    <row r="533" spans="1:9" ht="15.9" customHeight="1" x14ac:dyDescent="0.3">
      <c r="A533" s="12">
        <v>44358</v>
      </c>
      <c r="B533" s="13">
        <v>1</v>
      </c>
      <c r="C533" s="14">
        <v>2</v>
      </c>
      <c r="D533" s="91">
        <f t="shared" ref="D533:E533" si="541">AVERAGE(B530:B536)</f>
        <v>1.2857142857142858</v>
      </c>
      <c r="E533" s="91">
        <f t="shared" si="541"/>
        <v>1.1428571428571428</v>
      </c>
      <c r="F533" s="15">
        <v>150</v>
      </c>
      <c r="G533" s="15">
        <v>194</v>
      </c>
      <c r="H533" s="90">
        <f t="shared" si="525"/>
        <v>151.85714285714286</v>
      </c>
      <c r="I533" s="90">
        <f t="shared" si="526"/>
        <v>161.42857142857142</v>
      </c>
    </row>
    <row r="534" spans="1:9" ht="15.9" customHeight="1" x14ac:dyDescent="0.3">
      <c r="A534" s="12">
        <v>44359</v>
      </c>
      <c r="B534" s="13">
        <v>0</v>
      </c>
      <c r="C534" s="14">
        <v>0</v>
      </c>
      <c r="D534" s="91">
        <f t="shared" ref="D534:E534" si="542">AVERAGE(B531:B537)</f>
        <v>2</v>
      </c>
      <c r="E534" s="91">
        <f t="shared" si="542"/>
        <v>1.1428571428571428</v>
      </c>
      <c r="F534" s="15">
        <v>134</v>
      </c>
      <c r="G534" s="15">
        <v>8</v>
      </c>
      <c r="H534" s="90">
        <f t="shared" si="525"/>
        <v>153.71428571428572</v>
      </c>
      <c r="I534" s="90">
        <f t="shared" si="526"/>
        <v>157.14285714285714</v>
      </c>
    </row>
    <row r="535" spans="1:9" ht="15.9" customHeight="1" x14ac:dyDescent="0.3">
      <c r="A535" s="12">
        <v>44360</v>
      </c>
      <c r="B535" s="13">
        <v>3</v>
      </c>
      <c r="C535" s="14">
        <v>0</v>
      </c>
      <c r="D535" s="91">
        <f t="shared" ref="D535:E535" si="543">AVERAGE(B532:B538)</f>
        <v>1.7142857142857142</v>
      </c>
      <c r="E535" s="91">
        <f t="shared" si="543"/>
        <v>1.1428571428571428</v>
      </c>
      <c r="F535" s="15">
        <v>152</v>
      </c>
      <c r="G535" s="15">
        <v>0</v>
      </c>
      <c r="H535" s="90">
        <f t="shared" si="525"/>
        <v>152.85714285714286</v>
      </c>
      <c r="I535" s="90">
        <f t="shared" si="526"/>
        <v>151.71428571428572</v>
      </c>
    </row>
    <row r="536" spans="1:9" ht="15.9" customHeight="1" x14ac:dyDescent="0.3">
      <c r="A536" s="12">
        <v>44361</v>
      </c>
      <c r="B536" s="13">
        <v>1</v>
      </c>
      <c r="C536" s="14">
        <v>1</v>
      </c>
      <c r="D536" s="91">
        <f t="shared" ref="D536:E536" si="544">AVERAGE(B533:B539)</f>
        <v>2</v>
      </c>
      <c r="E536" s="91">
        <f t="shared" si="544"/>
        <v>1.4285714285714286</v>
      </c>
      <c r="F536" s="15">
        <v>138</v>
      </c>
      <c r="G536" s="15">
        <v>221</v>
      </c>
      <c r="H536" s="90">
        <f t="shared" si="525"/>
        <v>146.85714285714286</v>
      </c>
      <c r="I536" s="90">
        <f t="shared" si="526"/>
        <v>152.42857142857142</v>
      </c>
    </row>
    <row r="537" spans="1:9" ht="15.9" customHeight="1" x14ac:dyDescent="0.3">
      <c r="A537" s="12">
        <v>44362</v>
      </c>
      <c r="B537" s="13">
        <v>6</v>
      </c>
      <c r="C537" s="14">
        <v>1</v>
      </c>
      <c r="D537" s="91">
        <f t="shared" ref="D537:E537" si="545">AVERAGE(B534:B540)</f>
        <v>2.2857142857142856</v>
      </c>
      <c r="E537" s="91">
        <f t="shared" si="545"/>
        <v>1.8571428571428572</v>
      </c>
      <c r="F537" s="15">
        <v>163</v>
      </c>
      <c r="G537" s="15">
        <v>230</v>
      </c>
      <c r="H537" s="90">
        <f t="shared" si="525"/>
        <v>147.57142857142858</v>
      </c>
      <c r="I537" s="90">
        <f t="shared" si="526"/>
        <v>151.14285714285714</v>
      </c>
    </row>
    <row r="538" spans="1:9" ht="15.9" customHeight="1" x14ac:dyDescent="0.3">
      <c r="A538" s="12">
        <v>44363</v>
      </c>
      <c r="B538" s="13">
        <v>1</v>
      </c>
      <c r="C538" s="14">
        <v>4</v>
      </c>
      <c r="D538" s="91">
        <f t="shared" ref="D538:E538" si="546">AVERAGE(B535:B541)</f>
        <v>2.5714285714285716</v>
      </c>
      <c r="E538" s="91">
        <f t="shared" si="546"/>
        <v>1.8571428571428572</v>
      </c>
      <c r="F538" s="15">
        <v>151</v>
      </c>
      <c r="G538" s="15">
        <v>216</v>
      </c>
      <c r="H538" s="90">
        <f t="shared" si="525"/>
        <v>150.85714285714286</v>
      </c>
      <c r="I538" s="90">
        <f t="shared" si="526"/>
        <v>150.57142857142858</v>
      </c>
    </row>
    <row r="539" spans="1:9" ht="15.9" customHeight="1" x14ac:dyDescent="0.3">
      <c r="A539" s="12">
        <v>44364</v>
      </c>
      <c r="B539" s="13">
        <v>2</v>
      </c>
      <c r="C539" s="14">
        <v>2</v>
      </c>
      <c r="D539" s="91">
        <f t="shared" ref="D539:E539" si="547">AVERAGE(B536:B542)</f>
        <v>2.4285714285714284</v>
      </c>
      <c r="E539" s="91">
        <f t="shared" si="547"/>
        <v>1.8571428571428572</v>
      </c>
      <c r="F539" s="15">
        <v>140</v>
      </c>
      <c r="G539" s="15">
        <v>198</v>
      </c>
      <c r="H539" s="90">
        <f t="shared" si="525"/>
        <v>151.14285714285714</v>
      </c>
      <c r="I539" s="90">
        <f t="shared" si="526"/>
        <v>150.57142857142858</v>
      </c>
    </row>
    <row r="540" spans="1:9" ht="15.9" customHeight="1" x14ac:dyDescent="0.3">
      <c r="A540" s="12">
        <v>44365</v>
      </c>
      <c r="B540" s="13">
        <v>3</v>
      </c>
      <c r="C540" s="14">
        <v>5</v>
      </c>
      <c r="D540" s="91">
        <f t="shared" ref="D540:E540" si="548">AVERAGE(B537:B543)</f>
        <v>2.4285714285714284</v>
      </c>
      <c r="E540" s="91">
        <f t="shared" si="548"/>
        <v>2.1428571428571428</v>
      </c>
      <c r="F540" s="15">
        <v>155</v>
      </c>
      <c r="G540" s="15">
        <v>185</v>
      </c>
      <c r="H540" s="90">
        <f t="shared" si="525"/>
        <v>153.28571428571428</v>
      </c>
      <c r="I540" s="90">
        <f t="shared" si="526"/>
        <v>149</v>
      </c>
    </row>
    <row r="541" spans="1:9" ht="15.9" customHeight="1" x14ac:dyDescent="0.3">
      <c r="A541" s="12">
        <v>44366</v>
      </c>
      <c r="B541" s="13">
        <v>2</v>
      </c>
      <c r="C541" s="14">
        <v>0</v>
      </c>
      <c r="D541" s="91">
        <f t="shared" ref="D541:E541" si="549">AVERAGE(B538:B544)</f>
        <v>2.2857142857142856</v>
      </c>
      <c r="E541" s="91">
        <f t="shared" si="549"/>
        <v>2.8571428571428572</v>
      </c>
      <c r="F541" s="15">
        <v>157</v>
      </c>
      <c r="G541" s="15">
        <v>4</v>
      </c>
      <c r="H541" s="90">
        <f t="shared" si="525"/>
        <v>150.71428571428572</v>
      </c>
      <c r="I541" s="90">
        <f t="shared" si="526"/>
        <v>150.28571428571428</v>
      </c>
    </row>
    <row r="542" spans="1:9" ht="15.9" customHeight="1" x14ac:dyDescent="0.3">
      <c r="A542" s="12">
        <v>44367</v>
      </c>
      <c r="B542" s="13">
        <v>2</v>
      </c>
      <c r="C542" s="14">
        <v>0</v>
      </c>
      <c r="D542" s="91">
        <f t="shared" ref="D542:E542" si="550">AVERAGE(B539:B545)</f>
        <v>2.2857142857142856</v>
      </c>
      <c r="E542" s="91">
        <f t="shared" si="550"/>
        <v>2.5714285714285716</v>
      </c>
      <c r="F542" s="15">
        <v>154</v>
      </c>
      <c r="G542" s="15">
        <v>0</v>
      </c>
      <c r="H542" s="90">
        <f t="shared" si="525"/>
        <v>146.85714285714286</v>
      </c>
      <c r="I542" s="90">
        <f t="shared" si="526"/>
        <v>151.42857142857142</v>
      </c>
    </row>
    <row r="543" spans="1:9" ht="15.9" customHeight="1" x14ac:dyDescent="0.3">
      <c r="A543" s="12">
        <v>44368</v>
      </c>
      <c r="B543" s="13">
        <v>1</v>
      </c>
      <c r="C543" s="14">
        <v>3</v>
      </c>
      <c r="D543" s="91">
        <f t="shared" ref="D543:E543" si="551">AVERAGE(B540:B546)</f>
        <v>2.4285714285714284</v>
      </c>
      <c r="E543" s="91">
        <f t="shared" si="551"/>
        <v>2.5714285714285716</v>
      </c>
      <c r="F543" s="15">
        <v>153</v>
      </c>
      <c r="G543" s="15">
        <v>210</v>
      </c>
      <c r="H543" s="90">
        <f t="shared" si="525"/>
        <v>151.42857142857142</v>
      </c>
      <c r="I543" s="90">
        <f t="shared" si="526"/>
        <v>148.14285714285714</v>
      </c>
    </row>
    <row r="544" spans="1:9" ht="15.9" customHeight="1" x14ac:dyDescent="0.3">
      <c r="A544" s="12">
        <v>44369</v>
      </c>
      <c r="B544" s="13">
        <v>5</v>
      </c>
      <c r="C544" s="14">
        <v>6</v>
      </c>
      <c r="D544" s="91">
        <f t="shared" ref="D544:E544" si="552">AVERAGE(B541:B547)</f>
        <v>2.1428571428571428</v>
      </c>
      <c r="E544" s="91">
        <f t="shared" si="552"/>
        <v>2.2857142857142856</v>
      </c>
      <c r="F544" s="15">
        <v>145</v>
      </c>
      <c r="G544" s="15">
        <v>239</v>
      </c>
      <c r="H544" s="90">
        <f t="shared" si="525"/>
        <v>154.28571428571428</v>
      </c>
      <c r="I544" s="90">
        <f t="shared" si="526"/>
        <v>149.85714285714286</v>
      </c>
    </row>
    <row r="545" spans="1:9" ht="15.9" customHeight="1" x14ac:dyDescent="0.3">
      <c r="A545" s="12">
        <v>44370</v>
      </c>
      <c r="B545" s="13">
        <v>1</v>
      </c>
      <c r="C545" s="14">
        <v>2</v>
      </c>
      <c r="D545" s="91">
        <f t="shared" ref="D545:E545" si="553">AVERAGE(B542:B548)</f>
        <v>2.8571428571428572</v>
      </c>
      <c r="E545" s="91">
        <f t="shared" si="553"/>
        <v>2.4285714285714284</v>
      </c>
      <c r="F545" s="15">
        <v>124</v>
      </c>
      <c r="G545" s="15">
        <v>224</v>
      </c>
      <c r="H545" s="90">
        <f t="shared" si="525"/>
        <v>154.28571428571428</v>
      </c>
      <c r="I545" s="90">
        <f t="shared" si="526"/>
        <v>150.71428571428572</v>
      </c>
    </row>
    <row r="546" spans="1:9" ht="15.9" customHeight="1" x14ac:dyDescent="0.3">
      <c r="A546" s="12">
        <v>44371</v>
      </c>
      <c r="B546" s="13">
        <v>3</v>
      </c>
      <c r="C546" s="14">
        <v>2</v>
      </c>
      <c r="D546" s="91">
        <f t="shared" ref="D546:E546" si="554">AVERAGE(B543:B549)</f>
        <v>3.1428571428571428</v>
      </c>
      <c r="E546" s="91">
        <f t="shared" si="554"/>
        <v>2.4285714285714284</v>
      </c>
      <c r="F546" s="15">
        <v>172</v>
      </c>
      <c r="G546" s="15">
        <v>175</v>
      </c>
      <c r="H546" s="90">
        <f t="shared" si="525"/>
        <v>154.57142857142858</v>
      </c>
      <c r="I546" s="90">
        <f t="shared" si="526"/>
        <v>150.71428571428572</v>
      </c>
    </row>
    <row r="547" spans="1:9" ht="15.9" customHeight="1" x14ac:dyDescent="0.3">
      <c r="A547" s="12">
        <v>44372</v>
      </c>
      <c r="B547" s="13">
        <v>1</v>
      </c>
      <c r="C547" s="14">
        <v>3</v>
      </c>
      <c r="D547" s="91">
        <f t="shared" ref="D547:E547" si="555">AVERAGE(B544:B550)</f>
        <v>3.7142857142857144</v>
      </c>
      <c r="E547" s="91">
        <f t="shared" si="555"/>
        <v>2.2857142857142856</v>
      </c>
      <c r="F547" s="15">
        <v>175</v>
      </c>
      <c r="G547" s="15">
        <v>197</v>
      </c>
      <c r="H547" s="90">
        <f t="shared" si="525"/>
        <v>156.71428571428572</v>
      </c>
      <c r="I547" s="90">
        <f t="shared" si="526"/>
        <v>153.71428571428572</v>
      </c>
    </row>
    <row r="548" spans="1:9" ht="15.9" customHeight="1" x14ac:dyDescent="0.3">
      <c r="A548" s="12">
        <v>44373</v>
      </c>
      <c r="B548" s="13">
        <v>7</v>
      </c>
      <c r="C548" s="14">
        <v>1</v>
      </c>
      <c r="D548" s="91">
        <f t="shared" ref="D548:E548" si="556">AVERAGE(B545:B551)</f>
        <v>3.4285714285714284</v>
      </c>
      <c r="E548" s="91">
        <f t="shared" si="556"/>
        <v>1.7142857142857142</v>
      </c>
      <c r="F548" s="15">
        <v>157</v>
      </c>
      <c r="G548" s="15">
        <v>10</v>
      </c>
      <c r="H548" s="90">
        <f t="shared" si="525"/>
        <v>158.71428571428572</v>
      </c>
      <c r="I548" s="90">
        <f t="shared" si="526"/>
        <v>153.85714285714286</v>
      </c>
    </row>
    <row r="549" spans="1:9" ht="15.9" customHeight="1" x14ac:dyDescent="0.3">
      <c r="A549" s="12">
        <v>44374</v>
      </c>
      <c r="B549" s="13">
        <v>4</v>
      </c>
      <c r="C549" s="14">
        <v>0</v>
      </c>
      <c r="D549" s="91">
        <f t="shared" ref="D549:E549" si="557">AVERAGE(B546:B552)</f>
        <v>3.7142857142857144</v>
      </c>
      <c r="E549" s="91">
        <f t="shared" si="557"/>
        <v>2.7142857142857144</v>
      </c>
      <c r="F549" s="15">
        <v>156</v>
      </c>
      <c r="G549" s="15">
        <v>0</v>
      </c>
      <c r="H549" s="90">
        <f t="shared" si="525"/>
        <v>164.14285714285714</v>
      </c>
      <c r="I549" s="90">
        <f t="shared" si="526"/>
        <v>153.28571428571428</v>
      </c>
    </row>
    <row r="550" spans="1:9" ht="15.9" customHeight="1" x14ac:dyDescent="0.3">
      <c r="A550" s="12">
        <v>44375</v>
      </c>
      <c r="B550" s="13">
        <v>5</v>
      </c>
      <c r="C550" s="14">
        <v>2</v>
      </c>
      <c r="D550" s="91">
        <f t="shared" ref="D550:E550" si="558">AVERAGE(B547:B553)</f>
        <v>3.5714285714285716</v>
      </c>
      <c r="E550" s="91">
        <f t="shared" si="558"/>
        <v>3</v>
      </c>
      <c r="F550" s="15">
        <v>168</v>
      </c>
      <c r="G550" s="15">
        <v>231</v>
      </c>
      <c r="H550" s="90">
        <f t="shared" si="525"/>
        <v>162</v>
      </c>
      <c r="I550" s="90">
        <f t="shared" si="526"/>
        <v>155.85714285714286</v>
      </c>
    </row>
    <row r="551" spans="1:9" ht="15.9" customHeight="1" x14ac:dyDescent="0.3">
      <c r="A551" s="12">
        <v>44376</v>
      </c>
      <c r="B551" s="13">
        <v>3</v>
      </c>
      <c r="C551" s="14">
        <v>2</v>
      </c>
      <c r="D551" s="91">
        <f t="shared" ref="D551:E551" si="559">AVERAGE(B548:B554)</f>
        <v>3.8571428571428572</v>
      </c>
      <c r="E551" s="91">
        <f t="shared" si="559"/>
        <v>3.1428571428571428</v>
      </c>
      <c r="F551" s="15">
        <v>159</v>
      </c>
      <c r="G551" s="15">
        <v>240</v>
      </c>
      <c r="H551" s="90">
        <f t="shared" si="525"/>
        <v>158.28571428571428</v>
      </c>
      <c r="I551" s="90">
        <f t="shared" si="526"/>
        <v>156.71428571428572</v>
      </c>
    </row>
    <row r="552" spans="1:9" ht="15.9" customHeight="1" x14ac:dyDescent="0.3">
      <c r="A552" s="12">
        <v>44377</v>
      </c>
      <c r="B552" s="13">
        <v>3</v>
      </c>
      <c r="C552" s="14">
        <v>9</v>
      </c>
      <c r="D552" s="91">
        <f t="shared" ref="D552:E552" si="560">AVERAGE(B549:B555)</f>
        <v>3.1428571428571428</v>
      </c>
      <c r="E552" s="91">
        <f t="shared" si="560"/>
        <v>3.1428571428571428</v>
      </c>
      <c r="F552" s="15">
        <v>162</v>
      </c>
      <c r="G552" s="15">
        <v>220</v>
      </c>
      <c r="H552" s="90">
        <f t="shared" si="525"/>
        <v>159</v>
      </c>
      <c r="I552" s="90">
        <f t="shared" si="526"/>
        <v>156.42857142857142</v>
      </c>
    </row>
    <row r="553" spans="1:9" ht="15.9" customHeight="1" x14ac:dyDescent="0.3">
      <c r="A553" s="12">
        <v>44378</v>
      </c>
      <c r="B553" s="13">
        <v>2</v>
      </c>
      <c r="C553" s="14">
        <v>4</v>
      </c>
      <c r="D553" s="91">
        <f t="shared" ref="D553:E553" si="561">AVERAGE(B550:B556)</f>
        <v>3.2857142857142856</v>
      </c>
      <c r="E553" s="91">
        <f t="shared" si="561"/>
        <v>3.1428571428571428</v>
      </c>
      <c r="F553" s="15">
        <v>157</v>
      </c>
      <c r="G553" s="15">
        <v>193</v>
      </c>
      <c r="H553" s="90">
        <f t="shared" si="525"/>
        <v>158.42857142857142</v>
      </c>
      <c r="I553" s="90">
        <f t="shared" si="526"/>
        <v>156.42857142857142</v>
      </c>
    </row>
    <row r="554" spans="1:9" ht="15.9" customHeight="1" x14ac:dyDescent="0.3">
      <c r="A554" s="12">
        <v>44379</v>
      </c>
      <c r="B554" s="13">
        <v>3</v>
      </c>
      <c r="C554" s="14">
        <v>4</v>
      </c>
      <c r="D554" s="91">
        <f t="shared" ref="D554:E554" si="562">AVERAGE(B551:B557)</f>
        <v>3.4285714285714284</v>
      </c>
      <c r="E554" s="91">
        <f t="shared" si="562"/>
        <v>3.8571428571428572</v>
      </c>
      <c r="F554" s="15">
        <v>149</v>
      </c>
      <c r="G554" s="15">
        <v>203</v>
      </c>
      <c r="H554" s="90">
        <f t="shared" si="525"/>
        <v>158</v>
      </c>
      <c r="I554" s="90">
        <f t="shared" si="526"/>
        <v>154.85714285714286</v>
      </c>
    </row>
    <row r="555" spans="1:9" ht="15.9" customHeight="1" x14ac:dyDescent="0.3">
      <c r="A555" s="12">
        <v>44380</v>
      </c>
      <c r="B555" s="13">
        <v>2</v>
      </c>
      <c r="C555" s="14">
        <v>1</v>
      </c>
      <c r="D555" s="91">
        <f t="shared" ref="D555:E555" si="563">AVERAGE(B552:B558)</f>
        <v>4.8571428571428568</v>
      </c>
      <c r="E555" s="91">
        <f t="shared" si="563"/>
        <v>4</v>
      </c>
      <c r="F555" s="15">
        <v>162</v>
      </c>
      <c r="G555" s="15">
        <v>8</v>
      </c>
      <c r="H555" s="90">
        <f t="shared" si="525"/>
        <v>158.28571428571428</v>
      </c>
      <c r="I555" s="90">
        <f t="shared" si="526"/>
        <v>156.28571428571428</v>
      </c>
    </row>
    <row r="556" spans="1:9" ht="15.9" customHeight="1" x14ac:dyDescent="0.3">
      <c r="A556" s="12">
        <v>44381</v>
      </c>
      <c r="B556" s="13">
        <v>5</v>
      </c>
      <c r="C556" s="14">
        <v>0</v>
      </c>
      <c r="D556" s="91">
        <f t="shared" ref="D556:E556" si="564">AVERAGE(B553:B559)</f>
        <v>5.2857142857142856</v>
      </c>
      <c r="E556" s="91">
        <f t="shared" si="564"/>
        <v>3.4285714285714284</v>
      </c>
      <c r="F556" s="15">
        <v>152</v>
      </c>
      <c r="G556" s="15">
        <v>0</v>
      </c>
      <c r="H556" s="90">
        <f t="shared" si="525"/>
        <v>159.57142857142858</v>
      </c>
      <c r="I556" s="90">
        <f t="shared" si="526"/>
        <v>158</v>
      </c>
    </row>
    <row r="557" spans="1:9" ht="15.9" customHeight="1" x14ac:dyDescent="0.3">
      <c r="A557" s="12">
        <v>44382</v>
      </c>
      <c r="B557" s="13">
        <v>6</v>
      </c>
      <c r="C557" s="14">
        <v>7</v>
      </c>
      <c r="D557" s="91">
        <f t="shared" ref="D557:E557" si="565">AVERAGE(B554:B560)</f>
        <v>6.5714285714285712</v>
      </c>
      <c r="E557" s="91">
        <f t="shared" si="565"/>
        <v>3.7142857142857144</v>
      </c>
      <c r="F557" s="15">
        <v>165</v>
      </c>
      <c r="G557" s="15">
        <v>220</v>
      </c>
      <c r="H557" s="90">
        <f t="shared" si="525"/>
        <v>163.14285714285714</v>
      </c>
      <c r="I557" s="90">
        <f t="shared" si="526"/>
        <v>161.28571428571428</v>
      </c>
    </row>
    <row r="558" spans="1:9" ht="15.9" customHeight="1" x14ac:dyDescent="0.3">
      <c r="A558" s="12">
        <v>44383</v>
      </c>
      <c r="B558" s="13">
        <v>13</v>
      </c>
      <c r="C558" s="14">
        <v>3</v>
      </c>
      <c r="D558" s="91">
        <f t="shared" ref="D558:E558" si="566">AVERAGE(B555:B561)</f>
        <v>7.2857142857142856</v>
      </c>
      <c r="E558" s="91">
        <f t="shared" si="566"/>
        <v>4.4285714285714288</v>
      </c>
      <c r="F558" s="15">
        <v>161</v>
      </c>
      <c r="G558" s="15">
        <v>250</v>
      </c>
      <c r="H558" s="90">
        <f t="shared" si="525"/>
        <v>167.28571428571428</v>
      </c>
      <c r="I558" s="90">
        <f t="shared" si="526"/>
        <v>155.57142857142858</v>
      </c>
    </row>
    <row r="559" spans="1:9" ht="15.9" customHeight="1" x14ac:dyDescent="0.3">
      <c r="A559" s="12">
        <v>44384</v>
      </c>
      <c r="B559" s="13">
        <v>6</v>
      </c>
      <c r="C559" s="14">
        <v>5</v>
      </c>
      <c r="D559" s="91">
        <f t="shared" ref="D559:E559" si="567">AVERAGE(B556:B562)</f>
        <v>8.2857142857142865</v>
      </c>
      <c r="E559" s="91">
        <f t="shared" si="567"/>
        <v>4.2857142857142856</v>
      </c>
      <c r="F559" s="15">
        <v>171</v>
      </c>
      <c r="G559" s="15">
        <v>232</v>
      </c>
      <c r="H559" s="90">
        <f t="shared" si="525"/>
        <v>164.71428571428572</v>
      </c>
      <c r="I559" s="90">
        <f t="shared" si="526"/>
        <v>154.57142857142858</v>
      </c>
    </row>
    <row r="560" spans="1:9" ht="15.9" customHeight="1" x14ac:dyDescent="0.3">
      <c r="A560" s="12">
        <v>44385</v>
      </c>
      <c r="B560" s="13">
        <v>11</v>
      </c>
      <c r="C560" s="14">
        <v>6</v>
      </c>
      <c r="D560" s="91">
        <f t="shared" ref="D560:E560" si="568">AVERAGE(B557:B563)</f>
        <v>8.2857142857142865</v>
      </c>
      <c r="E560" s="91">
        <f t="shared" si="568"/>
        <v>4.4285714285714288</v>
      </c>
      <c r="F560" s="15">
        <v>182</v>
      </c>
      <c r="G560" s="15">
        <v>216</v>
      </c>
      <c r="H560" s="90">
        <f t="shared" si="525"/>
        <v>167.85714285714286</v>
      </c>
      <c r="I560" s="90">
        <f t="shared" si="526"/>
        <v>155.28571428571428</v>
      </c>
    </row>
    <row r="561" spans="1:9" ht="15.9" customHeight="1" x14ac:dyDescent="0.3">
      <c r="A561" s="12">
        <v>44386</v>
      </c>
      <c r="B561" s="13">
        <v>8</v>
      </c>
      <c r="C561" s="14">
        <v>9</v>
      </c>
      <c r="D561" s="91">
        <f t="shared" ref="D561:E561" si="569">AVERAGE(B558:B564)</f>
        <v>8.4285714285714288</v>
      </c>
      <c r="E561" s="91">
        <f t="shared" si="569"/>
        <v>4.2857142857142856</v>
      </c>
      <c r="F561" s="15">
        <v>178</v>
      </c>
      <c r="G561" s="15">
        <v>163</v>
      </c>
      <c r="H561" s="90">
        <f t="shared" si="525"/>
        <v>166.28571428571428</v>
      </c>
      <c r="I561" s="90">
        <f t="shared" si="526"/>
        <v>158.42857142857142</v>
      </c>
    </row>
    <row r="562" spans="1:9" ht="15.9" customHeight="1" x14ac:dyDescent="0.3">
      <c r="A562" s="12">
        <v>44387</v>
      </c>
      <c r="B562" s="13">
        <v>9</v>
      </c>
      <c r="C562" s="14">
        <v>0</v>
      </c>
      <c r="D562" s="91">
        <f t="shared" ref="D562:E562" si="570">AVERAGE(B559:B565)</f>
        <v>7.7142857142857144</v>
      </c>
      <c r="E562" s="91">
        <f t="shared" si="570"/>
        <v>5.4285714285714288</v>
      </c>
      <c r="F562" s="15">
        <v>144</v>
      </c>
      <c r="G562" s="15">
        <v>1</v>
      </c>
      <c r="H562" s="90">
        <f t="shared" si="525"/>
        <v>164.14285714285714</v>
      </c>
      <c r="I562" s="90">
        <f t="shared" si="526"/>
        <v>162.28571428571428</v>
      </c>
    </row>
    <row r="563" spans="1:9" ht="15.9" customHeight="1" x14ac:dyDescent="0.3">
      <c r="A563" s="12">
        <v>44388</v>
      </c>
      <c r="B563" s="13">
        <v>5</v>
      </c>
      <c r="C563" s="14">
        <v>1</v>
      </c>
      <c r="D563" s="91">
        <f t="shared" ref="D563:E563" si="571">AVERAGE(B560:B566)</f>
        <v>7.8571428571428568</v>
      </c>
      <c r="E563" s="91">
        <f t="shared" si="571"/>
        <v>7.2857142857142856</v>
      </c>
      <c r="F563" s="15">
        <v>174</v>
      </c>
      <c r="G563" s="15">
        <v>5</v>
      </c>
      <c r="H563" s="90">
        <f t="shared" si="525"/>
        <v>163.28571428571428</v>
      </c>
      <c r="I563" s="90">
        <f t="shared" si="526"/>
        <v>160</v>
      </c>
    </row>
    <row r="564" spans="1:9" ht="15.9" customHeight="1" x14ac:dyDescent="0.3">
      <c r="A564" s="12">
        <v>44389</v>
      </c>
      <c r="B564" s="13">
        <v>7</v>
      </c>
      <c r="C564" s="14">
        <v>6</v>
      </c>
      <c r="D564" s="91">
        <f t="shared" ref="D564:E564" si="572">AVERAGE(B561:B567)</f>
        <v>7.4285714285714288</v>
      </c>
      <c r="E564" s="91">
        <f t="shared" si="572"/>
        <v>7.1428571428571432</v>
      </c>
      <c r="F564" s="15">
        <v>154</v>
      </c>
      <c r="G564" s="15">
        <v>242</v>
      </c>
      <c r="H564" s="90">
        <f t="shared" si="525"/>
        <v>159.71428571428572</v>
      </c>
      <c r="I564" s="90">
        <f t="shared" si="526"/>
        <v>157.85714285714286</v>
      </c>
    </row>
    <row r="565" spans="1:9" ht="15.9" customHeight="1" x14ac:dyDescent="0.3">
      <c r="A565" s="12">
        <v>44390</v>
      </c>
      <c r="B565" s="13">
        <v>8</v>
      </c>
      <c r="C565" s="14">
        <v>11</v>
      </c>
      <c r="D565" s="91">
        <f t="shared" ref="D565:E565" si="573">AVERAGE(B562:B568)</f>
        <v>7</v>
      </c>
      <c r="E565" s="91">
        <f t="shared" si="573"/>
        <v>6.8571428571428568</v>
      </c>
      <c r="F565" s="15">
        <v>146</v>
      </c>
      <c r="G565" s="15">
        <v>277</v>
      </c>
      <c r="H565" s="90">
        <f t="shared" si="525"/>
        <v>155.42857142857142</v>
      </c>
      <c r="I565" s="90">
        <f t="shared" si="526"/>
        <v>161.14285714285714</v>
      </c>
    </row>
    <row r="566" spans="1:9" ht="15.9" customHeight="1" x14ac:dyDescent="0.3">
      <c r="A566" s="12">
        <v>44391</v>
      </c>
      <c r="B566" s="13">
        <v>7</v>
      </c>
      <c r="C566" s="14">
        <v>18</v>
      </c>
      <c r="D566" s="91">
        <f t="shared" ref="D566:E566" si="574">AVERAGE(B563:B569)</f>
        <v>6.5714285714285712</v>
      </c>
      <c r="E566" s="91">
        <f t="shared" si="574"/>
        <v>6.8571428571428568</v>
      </c>
      <c r="F566" s="15">
        <v>165</v>
      </c>
      <c r="G566" s="15">
        <v>216</v>
      </c>
      <c r="H566" s="90">
        <f t="shared" si="525"/>
        <v>160</v>
      </c>
      <c r="I566" s="90">
        <f t="shared" si="526"/>
        <v>161.57142857142858</v>
      </c>
    </row>
    <row r="567" spans="1:9" ht="15.9" customHeight="1" x14ac:dyDescent="0.3">
      <c r="A567" s="12">
        <v>44392</v>
      </c>
      <c r="B567" s="13">
        <v>8</v>
      </c>
      <c r="C567" s="14">
        <v>5</v>
      </c>
      <c r="D567" s="91">
        <f t="shared" ref="D567:E567" si="575">AVERAGE(B564:B570)</f>
        <v>7.1428571428571432</v>
      </c>
      <c r="E567" s="91">
        <f t="shared" si="575"/>
        <v>6.8571428571428568</v>
      </c>
      <c r="F567" s="15">
        <v>157</v>
      </c>
      <c r="G567" s="15">
        <v>201</v>
      </c>
      <c r="H567" s="90">
        <f t="shared" si="525"/>
        <v>158.14285714285714</v>
      </c>
      <c r="I567" s="90">
        <f t="shared" si="526"/>
        <v>161</v>
      </c>
    </row>
    <row r="568" spans="1:9" ht="15.9" customHeight="1" x14ac:dyDescent="0.3">
      <c r="A568" s="12">
        <v>44393</v>
      </c>
      <c r="B568" s="13">
        <v>5</v>
      </c>
      <c r="C568" s="14">
        <v>7</v>
      </c>
      <c r="D568" s="91">
        <f t="shared" ref="D568:E568" si="576">AVERAGE(B565:B571)</f>
        <v>7.4285714285714288</v>
      </c>
      <c r="E568" s="91">
        <f t="shared" si="576"/>
        <v>7.5714285714285712</v>
      </c>
      <c r="F568" s="15">
        <v>148</v>
      </c>
      <c r="G568" s="15">
        <v>186</v>
      </c>
      <c r="H568" s="90">
        <f t="shared" si="525"/>
        <v>162.42857142857142</v>
      </c>
      <c r="I568" s="90">
        <f t="shared" si="526"/>
        <v>151.71428571428572</v>
      </c>
    </row>
    <row r="569" spans="1:9" ht="15.9" customHeight="1" x14ac:dyDescent="0.3">
      <c r="A569" s="12">
        <v>44394</v>
      </c>
      <c r="B569" s="13">
        <v>6</v>
      </c>
      <c r="C569" s="14">
        <v>0</v>
      </c>
      <c r="D569" s="91">
        <f t="shared" ref="D569:E569" si="577">AVERAGE(B566:B572)</f>
        <v>7.1428571428571432</v>
      </c>
      <c r="E569" s="91">
        <f t="shared" si="577"/>
        <v>6.8571428571428568</v>
      </c>
      <c r="F569" s="15">
        <v>176</v>
      </c>
      <c r="G569" s="15">
        <v>4</v>
      </c>
      <c r="H569" s="90">
        <f t="shared" si="525"/>
        <v>162.85714285714286</v>
      </c>
      <c r="I569" s="90">
        <f t="shared" si="526"/>
        <v>145.42857142857142</v>
      </c>
    </row>
    <row r="570" spans="1:9" ht="15.9" customHeight="1" x14ac:dyDescent="0.3">
      <c r="A570" s="12">
        <v>44395</v>
      </c>
      <c r="B570" s="13">
        <v>9</v>
      </c>
      <c r="C570" s="14">
        <v>1</v>
      </c>
      <c r="D570" s="91">
        <f t="shared" ref="D570:E570" si="578">AVERAGE(B567:B573)</f>
        <v>7.4285714285714288</v>
      </c>
      <c r="E570" s="91">
        <f t="shared" si="578"/>
        <v>7.1428571428571432</v>
      </c>
      <c r="F570" s="15">
        <v>161</v>
      </c>
      <c r="G570" s="15">
        <v>1</v>
      </c>
      <c r="H570" s="90">
        <f t="shared" si="525"/>
        <v>162.85714285714286</v>
      </c>
      <c r="I570" s="90">
        <f t="shared" si="526"/>
        <v>153</v>
      </c>
    </row>
    <row r="571" spans="1:9" ht="15.9" customHeight="1" x14ac:dyDescent="0.3">
      <c r="A571" s="12">
        <v>44396</v>
      </c>
      <c r="B571" s="13">
        <v>9</v>
      </c>
      <c r="C571" s="14">
        <v>11</v>
      </c>
      <c r="D571" s="91">
        <f t="shared" ref="D571:E571" si="579">AVERAGE(B568:B574)</f>
        <v>7.4285714285714288</v>
      </c>
      <c r="E571" s="91">
        <f t="shared" si="579"/>
        <v>7.4285714285714288</v>
      </c>
      <c r="F571" s="15">
        <v>184</v>
      </c>
      <c r="G571" s="15">
        <v>177</v>
      </c>
      <c r="H571" s="90">
        <f t="shared" si="525"/>
        <v>164.71428571428572</v>
      </c>
      <c r="I571" s="90">
        <f t="shared" si="526"/>
        <v>155.42857142857142</v>
      </c>
    </row>
    <row r="572" spans="1:9" ht="15.9" customHeight="1" x14ac:dyDescent="0.3">
      <c r="A572" s="12">
        <v>44397</v>
      </c>
      <c r="B572" s="13">
        <v>6</v>
      </c>
      <c r="C572" s="14">
        <v>6</v>
      </c>
      <c r="D572" s="91">
        <f t="shared" ref="D572:E572" si="580">AVERAGE(B569:B575)</f>
        <v>7.8571428571428568</v>
      </c>
      <c r="E572" s="91">
        <f t="shared" si="580"/>
        <v>8</v>
      </c>
      <c r="F572" s="15">
        <v>149</v>
      </c>
      <c r="G572" s="15">
        <v>233</v>
      </c>
      <c r="H572" s="90">
        <f t="shared" si="525"/>
        <v>167.57142857142858</v>
      </c>
      <c r="I572" s="90">
        <f t="shared" si="526"/>
        <v>160.85714285714286</v>
      </c>
    </row>
    <row r="573" spans="1:9" ht="15.9" customHeight="1" x14ac:dyDescent="0.3">
      <c r="A573" s="12">
        <v>44398</v>
      </c>
      <c r="B573" s="13">
        <v>9</v>
      </c>
      <c r="C573" s="14">
        <v>20</v>
      </c>
      <c r="D573" s="91">
        <f t="shared" ref="D573:E573" si="581">AVERAGE(B570:B576)</f>
        <v>7.2857142857142856</v>
      </c>
      <c r="E573" s="91">
        <f t="shared" si="581"/>
        <v>8</v>
      </c>
      <c r="F573" s="15">
        <v>165</v>
      </c>
      <c r="G573" s="15">
        <v>269</v>
      </c>
      <c r="H573" s="90">
        <f t="shared" si="525"/>
        <v>165.14285714285714</v>
      </c>
      <c r="I573" s="90">
        <f t="shared" si="526"/>
        <v>161</v>
      </c>
    </row>
    <row r="574" spans="1:9" ht="15.9" customHeight="1" x14ac:dyDescent="0.3">
      <c r="A574" s="12">
        <v>44399</v>
      </c>
      <c r="B574" s="13">
        <v>8</v>
      </c>
      <c r="C574" s="14">
        <v>7</v>
      </c>
      <c r="D574" s="91">
        <f t="shared" ref="D574:E574" si="582">AVERAGE(B571:B577)</f>
        <v>6.7142857142857144</v>
      </c>
      <c r="E574" s="91">
        <f t="shared" si="582"/>
        <v>7.8571428571428568</v>
      </c>
      <c r="F574" s="15">
        <v>170</v>
      </c>
      <c r="G574" s="15">
        <v>218</v>
      </c>
      <c r="H574" s="90">
        <f t="shared" si="525"/>
        <v>166</v>
      </c>
      <c r="I574" s="90">
        <f t="shared" si="526"/>
        <v>160.85714285714286</v>
      </c>
    </row>
    <row r="575" spans="1:9" ht="15.9" customHeight="1" x14ac:dyDescent="0.3">
      <c r="A575" s="12">
        <v>44400</v>
      </c>
      <c r="B575" s="13">
        <v>8</v>
      </c>
      <c r="C575" s="14">
        <v>11</v>
      </c>
      <c r="D575" s="91">
        <f t="shared" ref="D575:E575" si="583">AVERAGE(B572:B578)</f>
        <v>6.2857142857142856</v>
      </c>
      <c r="E575" s="91">
        <f t="shared" si="583"/>
        <v>7.5714285714285712</v>
      </c>
      <c r="F575" s="15">
        <v>168</v>
      </c>
      <c r="G575" s="15">
        <v>224</v>
      </c>
      <c r="H575" s="90">
        <f t="shared" si="525"/>
        <v>161.85714285714286</v>
      </c>
      <c r="I575" s="90">
        <f t="shared" si="526"/>
        <v>169.71428571428572</v>
      </c>
    </row>
    <row r="576" spans="1:9" ht="15.9" customHeight="1" x14ac:dyDescent="0.3">
      <c r="A576" s="12">
        <v>44401</v>
      </c>
      <c r="B576" s="13">
        <v>2</v>
      </c>
      <c r="C576" s="14">
        <v>0</v>
      </c>
      <c r="D576" s="91">
        <f t="shared" ref="D576:E576" si="584">AVERAGE(B573:B579)</f>
        <v>6.7142857142857144</v>
      </c>
      <c r="E576" s="91">
        <f t="shared" si="584"/>
        <v>8.2857142857142865</v>
      </c>
      <c r="F576" s="15">
        <v>159</v>
      </c>
      <c r="G576" s="15">
        <v>5</v>
      </c>
      <c r="H576" s="90">
        <f t="shared" si="525"/>
        <v>164.85714285714286</v>
      </c>
      <c r="I576" s="90">
        <f t="shared" si="526"/>
        <v>167.57142857142858</v>
      </c>
    </row>
    <row r="577" spans="1:9" ht="15.9" customHeight="1" x14ac:dyDescent="0.3">
      <c r="A577" s="12">
        <v>44402</v>
      </c>
      <c r="B577" s="13">
        <v>5</v>
      </c>
      <c r="C577" s="14">
        <v>0</v>
      </c>
      <c r="D577" s="91">
        <f t="shared" ref="D577:E577" si="585">AVERAGE(B574:B580)</f>
        <v>6.4285714285714288</v>
      </c>
      <c r="E577" s="91">
        <f t="shared" si="585"/>
        <v>6.5714285714285712</v>
      </c>
      <c r="F577" s="15">
        <v>167</v>
      </c>
      <c r="G577" s="15">
        <v>0</v>
      </c>
      <c r="H577" s="90">
        <f t="shared" si="525"/>
        <v>163.42857142857142</v>
      </c>
      <c r="I577" s="90">
        <f t="shared" si="526"/>
        <v>167.71428571428572</v>
      </c>
    </row>
    <row r="578" spans="1:9" ht="15.9" customHeight="1" x14ac:dyDescent="0.3">
      <c r="A578" s="12">
        <v>44403</v>
      </c>
      <c r="B578" s="13">
        <v>6</v>
      </c>
      <c r="C578" s="14">
        <v>9</v>
      </c>
      <c r="D578" s="91">
        <f t="shared" ref="D578:E578" si="586">AVERAGE(B575:B581)</f>
        <v>6.1428571428571432</v>
      </c>
      <c r="E578" s="91">
        <f t="shared" si="586"/>
        <v>6.2857142857142856</v>
      </c>
      <c r="F578" s="15">
        <v>155</v>
      </c>
      <c r="G578" s="15">
        <v>239</v>
      </c>
      <c r="H578" s="90">
        <f t="shared" si="525"/>
        <v>159.14285714285714</v>
      </c>
      <c r="I578" s="90">
        <f t="shared" si="526"/>
        <v>166.71428571428572</v>
      </c>
    </row>
    <row r="579" spans="1:9" ht="15.9" customHeight="1" x14ac:dyDescent="0.3">
      <c r="A579" s="12">
        <v>44404</v>
      </c>
      <c r="B579" s="13">
        <v>9</v>
      </c>
      <c r="C579" s="14">
        <v>11</v>
      </c>
      <c r="D579" s="91">
        <f t="shared" ref="D579:E579" si="587">AVERAGE(B576:B582)</f>
        <v>6</v>
      </c>
      <c r="E579" s="91">
        <f t="shared" si="587"/>
        <v>6</v>
      </c>
      <c r="F579" s="15">
        <v>170</v>
      </c>
      <c r="G579" s="15">
        <v>218</v>
      </c>
      <c r="H579" s="90">
        <f t="shared" si="525"/>
        <v>158</v>
      </c>
      <c r="I579" s="90">
        <f t="shared" si="526"/>
        <v>163.14285714285714</v>
      </c>
    </row>
    <row r="580" spans="1:9" ht="15.9" customHeight="1" x14ac:dyDescent="0.3">
      <c r="A580" s="12">
        <v>44405</v>
      </c>
      <c r="B580" s="13">
        <v>7</v>
      </c>
      <c r="C580" s="14">
        <v>8</v>
      </c>
      <c r="D580" s="91">
        <f t="shared" ref="D580:E580" si="588">AVERAGE(B577:B583)</f>
        <v>6.7142857142857144</v>
      </c>
      <c r="E580" s="91">
        <f t="shared" si="588"/>
        <v>6.4285714285714288</v>
      </c>
      <c r="F580" s="15">
        <v>155</v>
      </c>
      <c r="G580" s="15">
        <v>270</v>
      </c>
      <c r="H580" s="90">
        <f t="shared" si="525"/>
        <v>155.57142857142858</v>
      </c>
      <c r="I580" s="90">
        <f t="shared" si="526"/>
        <v>163.71428571428572</v>
      </c>
    </row>
    <row r="581" spans="1:9" ht="15.9" customHeight="1" x14ac:dyDescent="0.3">
      <c r="A581" s="12">
        <v>44406</v>
      </c>
      <c r="B581" s="13">
        <v>6</v>
      </c>
      <c r="C581" s="14">
        <v>5</v>
      </c>
      <c r="D581" s="91">
        <f t="shared" ref="D581:E581" si="589">AVERAGE(B578:B584)</f>
        <v>7.7142857142857144</v>
      </c>
      <c r="E581" s="91">
        <f t="shared" si="589"/>
        <v>6.5714285714285712</v>
      </c>
      <c r="F581" s="15">
        <v>140</v>
      </c>
      <c r="G581" s="15">
        <v>211</v>
      </c>
      <c r="H581" s="90">
        <f t="shared" si="525"/>
        <v>152.42857142857142</v>
      </c>
      <c r="I581" s="90">
        <f t="shared" si="526"/>
        <v>165</v>
      </c>
    </row>
    <row r="582" spans="1:9" ht="15.9" customHeight="1" x14ac:dyDescent="0.3">
      <c r="A582" s="12">
        <v>44407</v>
      </c>
      <c r="B582" s="13">
        <v>7</v>
      </c>
      <c r="C582" s="14">
        <v>9</v>
      </c>
      <c r="D582" s="91">
        <f t="shared" ref="D582:E582" si="590">AVERAGE(B579:B585)</f>
        <v>7.8571428571428568</v>
      </c>
      <c r="E582" s="91">
        <f t="shared" si="590"/>
        <v>7</v>
      </c>
      <c r="F582" s="15">
        <v>160</v>
      </c>
      <c r="G582" s="15">
        <v>199</v>
      </c>
      <c r="H582" s="90">
        <f t="shared" ref="H582:H645" si="591">AVERAGE(F579:F585)</f>
        <v>154.14285714285714</v>
      </c>
      <c r="I582" s="90">
        <f t="shared" ref="I582:I645" si="592">AVERAGE(G579:G585)</f>
        <v>161.28571428571428</v>
      </c>
    </row>
    <row r="583" spans="1:9" ht="15.9" customHeight="1" x14ac:dyDescent="0.3">
      <c r="A583" s="12">
        <v>44408</v>
      </c>
      <c r="B583" s="13">
        <v>7</v>
      </c>
      <c r="C583" s="14">
        <v>3</v>
      </c>
      <c r="D583" s="91">
        <f t="shared" ref="D583:E583" si="593">AVERAGE(B580:B586)</f>
        <v>7</v>
      </c>
      <c r="E583" s="91">
        <f t="shared" si="593"/>
        <v>7.2857142857142856</v>
      </c>
      <c r="F583" s="15">
        <v>142</v>
      </c>
      <c r="G583" s="15">
        <v>9</v>
      </c>
      <c r="H583" s="90">
        <f t="shared" si="591"/>
        <v>153</v>
      </c>
      <c r="I583" s="90">
        <f t="shared" si="592"/>
        <v>165.85714285714286</v>
      </c>
    </row>
    <row r="584" spans="1:9" ht="15.9" customHeight="1" x14ac:dyDescent="0.3">
      <c r="A584" s="12">
        <v>44409</v>
      </c>
      <c r="B584" s="13">
        <v>12</v>
      </c>
      <c r="C584" s="14">
        <v>1</v>
      </c>
      <c r="D584" s="91">
        <f t="shared" ref="D584:E584" si="594">AVERAGE(B581:B587)</f>
        <v>7</v>
      </c>
      <c r="E584" s="91">
        <f t="shared" si="594"/>
        <v>7.8571428571428568</v>
      </c>
      <c r="F584" s="15">
        <v>145</v>
      </c>
      <c r="G584" s="15">
        <v>9</v>
      </c>
      <c r="H584" s="90">
        <f t="shared" si="591"/>
        <v>153.57142857142858</v>
      </c>
      <c r="I584" s="90">
        <f t="shared" si="592"/>
        <v>160</v>
      </c>
    </row>
    <row r="585" spans="1:9" ht="15.9" customHeight="1" x14ac:dyDescent="0.3">
      <c r="A585" s="12">
        <v>44410</v>
      </c>
      <c r="B585" s="13">
        <v>7</v>
      </c>
      <c r="C585" s="14">
        <v>12</v>
      </c>
      <c r="D585" s="91">
        <f t="shared" ref="D585:E585" si="595">AVERAGE(B582:B588)</f>
        <v>7.1428571428571432</v>
      </c>
      <c r="E585" s="91">
        <f t="shared" si="595"/>
        <v>8.1428571428571423</v>
      </c>
      <c r="F585" s="15">
        <v>167</v>
      </c>
      <c r="G585" s="15">
        <v>213</v>
      </c>
      <c r="H585" s="90">
        <f t="shared" si="591"/>
        <v>152.42857142857142</v>
      </c>
      <c r="I585" s="90">
        <f t="shared" si="592"/>
        <v>157.71428571428572</v>
      </c>
    </row>
    <row r="586" spans="1:9" ht="15.9" customHeight="1" x14ac:dyDescent="0.3">
      <c r="A586" s="12">
        <v>44411</v>
      </c>
      <c r="B586" s="13">
        <v>3</v>
      </c>
      <c r="C586" s="14">
        <v>13</v>
      </c>
      <c r="D586" s="91">
        <f t="shared" ref="D586:E586" si="596">AVERAGE(B583:B589)</f>
        <v>7.1428571428571432</v>
      </c>
      <c r="E586" s="91">
        <f t="shared" si="596"/>
        <v>8.4285714285714288</v>
      </c>
      <c r="F586" s="15">
        <v>162</v>
      </c>
      <c r="G586" s="15">
        <v>250</v>
      </c>
      <c r="H586" s="90">
        <f t="shared" si="591"/>
        <v>153.57142857142858</v>
      </c>
      <c r="I586" s="90">
        <f t="shared" si="592"/>
        <v>154.85714285714286</v>
      </c>
    </row>
    <row r="587" spans="1:9" ht="15.9" customHeight="1" x14ac:dyDescent="0.3">
      <c r="A587" s="12">
        <v>44412</v>
      </c>
      <c r="B587" s="13">
        <v>7</v>
      </c>
      <c r="C587" s="14">
        <v>12</v>
      </c>
      <c r="D587" s="91">
        <f t="shared" ref="D587:E587" si="597">AVERAGE(B584:B590)</f>
        <v>7.4285714285714288</v>
      </c>
      <c r="E587" s="91">
        <f t="shared" si="597"/>
        <v>8</v>
      </c>
      <c r="F587" s="15">
        <v>159</v>
      </c>
      <c r="G587" s="15">
        <v>229</v>
      </c>
      <c r="H587" s="90">
        <f t="shared" si="591"/>
        <v>156.71428571428572</v>
      </c>
      <c r="I587" s="90">
        <f t="shared" si="592"/>
        <v>153.85714285714286</v>
      </c>
    </row>
    <row r="588" spans="1:9" ht="15.9" customHeight="1" x14ac:dyDescent="0.3">
      <c r="A588" s="12">
        <v>44413</v>
      </c>
      <c r="B588" s="13">
        <v>7</v>
      </c>
      <c r="C588" s="14">
        <v>7</v>
      </c>
      <c r="D588" s="91">
        <f t="shared" ref="D588:E588" si="598">AVERAGE(B585:B591)</f>
        <v>6.7142857142857144</v>
      </c>
      <c r="E588" s="91">
        <f t="shared" si="598"/>
        <v>7.8571428571428568</v>
      </c>
      <c r="F588" s="15">
        <v>132</v>
      </c>
      <c r="G588" s="15">
        <v>195</v>
      </c>
      <c r="H588" s="90">
        <f t="shared" si="591"/>
        <v>159</v>
      </c>
      <c r="I588" s="90">
        <f t="shared" si="592"/>
        <v>153.28571428571428</v>
      </c>
    </row>
    <row r="589" spans="1:9" ht="15.9" customHeight="1" x14ac:dyDescent="0.3">
      <c r="A589" s="12">
        <v>44414</v>
      </c>
      <c r="B589" s="13">
        <v>7</v>
      </c>
      <c r="C589" s="14">
        <v>11</v>
      </c>
      <c r="D589" s="91">
        <f t="shared" ref="D589:E589" si="599">AVERAGE(B586:B592)</f>
        <v>6.5714285714285712</v>
      </c>
      <c r="E589" s="91">
        <f t="shared" si="599"/>
        <v>7.4285714285714288</v>
      </c>
      <c r="F589" s="15">
        <v>168</v>
      </c>
      <c r="G589" s="15">
        <v>179</v>
      </c>
      <c r="H589" s="90">
        <f t="shared" si="591"/>
        <v>157.14285714285714</v>
      </c>
      <c r="I589" s="90">
        <f t="shared" si="592"/>
        <v>154.57142857142858</v>
      </c>
    </row>
    <row r="590" spans="1:9" ht="15.9" customHeight="1" x14ac:dyDescent="0.3">
      <c r="A590" s="12">
        <v>44415</v>
      </c>
      <c r="B590" s="13">
        <v>9</v>
      </c>
      <c r="C590" s="14">
        <v>0</v>
      </c>
      <c r="D590" s="91">
        <f t="shared" ref="D590:E590" si="600">AVERAGE(B587:B593)</f>
        <v>6.8571428571428568</v>
      </c>
      <c r="E590" s="91">
        <f t="shared" si="600"/>
        <v>7</v>
      </c>
      <c r="F590" s="15">
        <v>164</v>
      </c>
      <c r="G590" s="15">
        <v>2</v>
      </c>
      <c r="H590" s="90">
        <f t="shared" si="591"/>
        <v>156.71428571428572</v>
      </c>
      <c r="I590" s="90">
        <f t="shared" si="592"/>
        <v>152.57142857142858</v>
      </c>
    </row>
    <row r="591" spans="1:9" ht="15.9" customHeight="1" x14ac:dyDescent="0.3">
      <c r="A591" s="12">
        <v>44416</v>
      </c>
      <c r="B591" s="13">
        <v>7</v>
      </c>
      <c r="C591" s="14">
        <v>0</v>
      </c>
      <c r="D591" s="91">
        <f t="shared" ref="D591:E591" si="601">AVERAGE(B588:B594)</f>
        <v>6.5714285714285712</v>
      </c>
      <c r="E591" s="91">
        <f t="shared" si="601"/>
        <v>6.2857142857142856</v>
      </c>
      <c r="F591" s="15">
        <v>161</v>
      </c>
      <c r="G591" s="15">
        <v>5</v>
      </c>
      <c r="H591" s="90">
        <f t="shared" si="591"/>
        <v>158.14285714285714</v>
      </c>
      <c r="I591" s="90">
        <f t="shared" si="592"/>
        <v>153.14285714285714</v>
      </c>
    </row>
    <row r="592" spans="1:9" ht="15.9" customHeight="1" x14ac:dyDescent="0.3">
      <c r="A592" s="12">
        <v>44417</v>
      </c>
      <c r="B592" s="13">
        <v>6</v>
      </c>
      <c r="C592" s="14">
        <v>9</v>
      </c>
      <c r="D592" s="91">
        <f t="shared" ref="D592:E592" si="602">AVERAGE(B589:B595)</f>
        <v>6</v>
      </c>
      <c r="E592" s="91">
        <f t="shared" si="602"/>
        <v>6.8571428571428568</v>
      </c>
      <c r="F592" s="15">
        <v>154</v>
      </c>
      <c r="G592" s="15">
        <v>222</v>
      </c>
      <c r="H592" s="90">
        <f t="shared" si="591"/>
        <v>160.14285714285714</v>
      </c>
      <c r="I592" s="90">
        <f t="shared" si="592"/>
        <v>155.28571428571428</v>
      </c>
    </row>
    <row r="593" spans="1:9" ht="15.9" customHeight="1" x14ac:dyDescent="0.3">
      <c r="A593" s="12">
        <v>44418</v>
      </c>
      <c r="B593" s="13">
        <v>5</v>
      </c>
      <c r="C593" s="14">
        <v>10</v>
      </c>
      <c r="D593" s="91">
        <f t="shared" ref="D593:E593" si="603">AVERAGE(B590:B596)</f>
        <v>6.4285714285714288</v>
      </c>
      <c r="E593" s="91">
        <f t="shared" si="603"/>
        <v>5.7142857142857144</v>
      </c>
      <c r="F593" s="15">
        <v>159</v>
      </c>
      <c r="G593" s="15">
        <v>236</v>
      </c>
      <c r="H593" s="90">
        <f t="shared" si="591"/>
        <v>159.14285714285714</v>
      </c>
      <c r="I593" s="90">
        <f t="shared" si="592"/>
        <v>156.71428571428572</v>
      </c>
    </row>
    <row r="594" spans="1:9" ht="15.9" customHeight="1" x14ac:dyDescent="0.3">
      <c r="A594" s="12">
        <v>44419</v>
      </c>
      <c r="B594" s="13">
        <v>5</v>
      </c>
      <c r="C594" s="14">
        <v>7</v>
      </c>
      <c r="D594" s="91">
        <f t="shared" ref="D594:E594" si="604">AVERAGE(B591:B597)</f>
        <v>6.2857142857142856</v>
      </c>
      <c r="E594" s="91">
        <f t="shared" si="604"/>
        <v>5.7142857142857144</v>
      </c>
      <c r="F594" s="15">
        <v>169</v>
      </c>
      <c r="G594" s="15">
        <v>233</v>
      </c>
      <c r="H594" s="90">
        <f t="shared" si="591"/>
        <v>159</v>
      </c>
      <c r="I594" s="90">
        <f t="shared" si="592"/>
        <v>157.71428571428572</v>
      </c>
    </row>
    <row r="595" spans="1:9" ht="15.9" customHeight="1" x14ac:dyDescent="0.3">
      <c r="A595" s="12">
        <v>44420</v>
      </c>
      <c r="B595" s="13">
        <v>3</v>
      </c>
      <c r="C595" s="14">
        <v>11</v>
      </c>
      <c r="D595" s="91">
        <f t="shared" ref="D595:E595" si="605">AVERAGE(B592:B598)</f>
        <v>6.2857142857142856</v>
      </c>
      <c r="E595" s="91">
        <f t="shared" si="605"/>
        <v>5.7142857142857144</v>
      </c>
      <c r="F595" s="15">
        <v>146</v>
      </c>
      <c r="G595" s="15">
        <v>210</v>
      </c>
      <c r="H595" s="90">
        <f t="shared" si="591"/>
        <v>158.57142857142858</v>
      </c>
      <c r="I595" s="90">
        <f t="shared" si="592"/>
        <v>157</v>
      </c>
    </row>
    <row r="596" spans="1:9" ht="15.9" customHeight="1" x14ac:dyDescent="0.3">
      <c r="A596" s="12">
        <v>44421</v>
      </c>
      <c r="B596" s="13">
        <v>10</v>
      </c>
      <c r="C596" s="14">
        <v>3</v>
      </c>
      <c r="D596" s="91">
        <f t="shared" ref="D596:E596" si="606">AVERAGE(B593:B599)</f>
        <v>6</v>
      </c>
      <c r="E596" s="91">
        <f t="shared" si="606"/>
        <v>5.7142857142857144</v>
      </c>
      <c r="F596" s="15">
        <v>161</v>
      </c>
      <c r="G596" s="15">
        <v>189</v>
      </c>
      <c r="H596" s="90">
        <f t="shared" si="591"/>
        <v>157.14285714285714</v>
      </c>
      <c r="I596" s="90">
        <f t="shared" si="592"/>
        <v>157.57142857142858</v>
      </c>
    </row>
    <row r="597" spans="1:9" ht="15.9" customHeight="1" x14ac:dyDescent="0.3">
      <c r="A597" s="12">
        <v>44422</v>
      </c>
      <c r="B597" s="13">
        <v>8</v>
      </c>
      <c r="C597" s="14">
        <v>0</v>
      </c>
      <c r="D597" s="91">
        <f t="shared" ref="D597:E597" si="607">AVERAGE(B594:B600)</f>
        <v>5.8571428571428568</v>
      </c>
      <c r="E597" s="91">
        <f t="shared" si="607"/>
        <v>5.8571428571428568</v>
      </c>
      <c r="F597" s="15">
        <v>163</v>
      </c>
      <c r="G597" s="15">
        <v>9</v>
      </c>
      <c r="H597" s="90">
        <f t="shared" si="591"/>
        <v>156.42857142857142</v>
      </c>
      <c r="I597" s="90">
        <f t="shared" si="592"/>
        <v>163.42857142857142</v>
      </c>
    </row>
    <row r="598" spans="1:9" ht="15.9" customHeight="1" x14ac:dyDescent="0.3">
      <c r="A598" s="12">
        <v>44423</v>
      </c>
      <c r="B598" s="13">
        <v>7</v>
      </c>
      <c r="C598" s="14">
        <v>0</v>
      </c>
      <c r="D598" s="91">
        <f t="shared" ref="D598:E598" si="608">AVERAGE(B595:B601)</f>
        <v>6.1428571428571432</v>
      </c>
      <c r="E598" s="91">
        <f t="shared" si="608"/>
        <v>5.8571428571428568</v>
      </c>
      <c r="F598" s="15">
        <v>158</v>
      </c>
      <c r="G598" s="15">
        <v>0</v>
      </c>
      <c r="H598" s="90">
        <f t="shared" si="591"/>
        <v>157.14285714285714</v>
      </c>
      <c r="I598" s="90">
        <f t="shared" si="592"/>
        <v>162</v>
      </c>
    </row>
    <row r="599" spans="1:9" ht="15.9" customHeight="1" x14ac:dyDescent="0.3">
      <c r="A599" s="12">
        <v>44424</v>
      </c>
      <c r="B599" s="13">
        <v>4</v>
      </c>
      <c r="C599" s="14">
        <v>9</v>
      </c>
      <c r="D599" s="91">
        <f t="shared" ref="D599:E599" si="609">AVERAGE(B596:B602)</f>
        <v>6.7142857142857144</v>
      </c>
      <c r="E599" s="91">
        <f t="shared" si="609"/>
        <v>6</v>
      </c>
      <c r="F599" s="15">
        <v>144</v>
      </c>
      <c r="G599" s="15">
        <v>226</v>
      </c>
      <c r="H599" s="90">
        <f t="shared" si="591"/>
        <v>159</v>
      </c>
      <c r="I599" s="90">
        <f t="shared" si="592"/>
        <v>160.85714285714286</v>
      </c>
    </row>
    <row r="600" spans="1:9" ht="15.9" customHeight="1" x14ac:dyDescent="0.3">
      <c r="A600" s="12">
        <v>44425</v>
      </c>
      <c r="B600" s="13">
        <v>4</v>
      </c>
      <c r="C600" s="14">
        <v>11</v>
      </c>
      <c r="D600" s="91">
        <f t="shared" ref="D600:E600" si="610">AVERAGE(B597:B603)</f>
        <v>6.4285714285714288</v>
      </c>
      <c r="E600" s="91">
        <f t="shared" si="610"/>
        <v>6.1428571428571432</v>
      </c>
      <c r="F600" s="15">
        <v>154</v>
      </c>
      <c r="G600" s="15">
        <v>277</v>
      </c>
      <c r="H600" s="90">
        <f t="shared" si="591"/>
        <v>159.85714285714286</v>
      </c>
      <c r="I600" s="90">
        <f t="shared" si="592"/>
        <v>166.28571428571428</v>
      </c>
    </row>
    <row r="601" spans="1:9" ht="15.9" customHeight="1" x14ac:dyDescent="0.3">
      <c r="A601" s="12">
        <v>44426</v>
      </c>
      <c r="B601" s="13">
        <v>7</v>
      </c>
      <c r="C601" s="14">
        <v>7</v>
      </c>
      <c r="D601" s="91">
        <f t="shared" ref="D601:E601" si="611">AVERAGE(B598:B604)</f>
        <v>6</v>
      </c>
      <c r="E601" s="91">
        <f t="shared" si="611"/>
        <v>6.1428571428571432</v>
      </c>
      <c r="F601" s="15">
        <v>174</v>
      </c>
      <c r="G601" s="15">
        <v>223</v>
      </c>
      <c r="H601" s="90">
        <f t="shared" si="591"/>
        <v>157.28571428571428</v>
      </c>
      <c r="I601" s="90">
        <f t="shared" si="592"/>
        <v>167.14285714285714</v>
      </c>
    </row>
    <row r="602" spans="1:9" ht="15.9" customHeight="1" x14ac:dyDescent="0.3">
      <c r="A602" s="12">
        <v>44427</v>
      </c>
      <c r="B602" s="13">
        <v>7</v>
      </c>
      <c r="C602" s="14">
        <v>12</v>
      </c>
      <c r="D602" s="91">
        <f t="shared" ref="D602:E602" si="612">AVERAGE(B599:B605)</f>
        <v>5.8571428571428568</v>
      </c>
      <c r="E602" s="91">
        <f t="shared" si="612"/>
        <v>6.1428571428571432</v>
      </c>
      <c r="F602" s="15">
        <v>159</v>
      </c>
      <c r="G602" s="15">
        <v>202</v>
      </c>
      <c r="H602" s="90">
        <f t="shared" si="591"/>
        <v>157.71428571428572</v>
      </c>
      <c r="I602" s="90">
        <f t="shared" si="592"/>
        <v>167.28571428571428</v>
      </c>
    </row>
    <row r="603" spans="1:9" ht="15.9" customHeight="1" x14ac:dyDescent="0.3">
      <c r="A603" s="12">
        <v>44428</v>
      </c>
      <c r="B603" s="13">
        <v>8</v>
      </c>
      <c r="C603" s="14">
        <v>4</v>
      </c>
      <c r="D603" s="91">
        <f t="shared" ref="D603:E603" si="613">AVERAGE(B600:B606)</f>
        <v>6.5714285714285712</v>
      </c>
      <c r="E603" s="91">
        <f t="shared" si="613"/>
        <v>6.7142857142857144</v>
      </c>
      <c r="F603" s="15">
        <v>167</v>
      </c>
      <c r="G603" s="15">
        <v>227</v>
      </c>
      <c r="H603" s="90">
        <f t="shared" si="591"/>
        <v>160.71428571428572</v>
      </c>
      <c r="I603" s="90">
        <f t="shared" si="592"/>
        <v>167.71428571428572</v>
      </c>
    </row>
    <row r="604" spans="1:9" ht="15.9" customHeight="1" x14ac:dyDescent="0.3">
      <c r="A604" s="12">
        <v>44429</v>
      </c>
      <c r="B604" s="13">
        <v>5</v>
      </c>
      <c r="C604" s="14">
        <v>0</v>
      </c>
      <c r="D604" s="91">
        <f t="shared" ref="D604:E604" si="614">AVERAGE(B601:B607)</f>
        <v>6.5714285714285712</v>
      </c>
      <c r="E604" s="91">
        <f t="shared" si="614"/>
        <v>6.1428571428571432</v>
      </c>
      <c r="F604" s="15">
        <v>145</v>
      </c>
      <c r="G604" s="15">
        <v>15</v>
      </c>
      <c r="H604" s="90">
        <f t="shared" si="591"/>
        <v>159.85714285714286</v>
      </c>
      <c r="I604" s="90">
        <f t="shared" si="592"/>
        <v>162</v>
      </c>
    </row>
    <row r="605" spans="1:9" ht="15.9" customHeight="1" x14ac:dyDescent="0.3">
      <c r="A605" s="12">
        <v>44430</v>
      </c>
      <c r="B605" s="13">
        <v>6</v>
      </c>
      <c r="C605" s="14">
        <v>0</v>
      </c>
      <c r="D605" s="91">
        <f t="shared" ref="D605:E605" si="615">AVERAGE(B602:B608)</f>
        <v>6.5714285714285712</v>
      </c>
      <c r="E605" s="91">
        <f t="shared" si="615"/>
        <v>6.7142857142857144</v>
      </c>
      <c r="F605" s="15">
        <v>161</v>
      </c>
      <c r="G605" s="15">
        <v>1</v>
      </c>
      <c r="H605" s="90">
        <f t="shared" si="591"/>
        <v>159.85714285714286</v>
      </c>
      <c r="I605" s="90">
        <f t="shared" si="592"/>
        <v>161</v>
      </c>
    </row>
    <row r="606" spans="1:9" ht="15.9" customHeight="1" x14ac:dyDescent="0.3">
      <c r="A606" s="12">
        <v>44431</v>
      </c>
      <c r="B606" s="13">
        <v>9</v>
      </c>
      <c r="C606" s="14">
        <v>13</v>
      </c>
      <c r="D606" s="91">
        <f t="shared" ref="D606:E606" si="616">AVERAGE(B603:B609)</f>
        <v>6.5714285714285712</v>
      </c>
      <c r="E606" s="91">
        <f t="shared" si="616"/>
        <v>6</v>
      </c>
      <c r="F606" s="15">
        <v>165</v>
      </c>
      <c r="G606" s="15">
        <v>229</v>
      </c>
      <c r="H606" s="90">
        <f t="shared" si="591"/>
        <v>161.28571428571428</v>
      </c>
      <c r="I606" s="90">
        <f t="shared" si="592"/>
        <v>161.71428571428572</v>
      </c>
    </row>
    <row r="607" spans="1:9" ht="15.9" customHeight="1" x14ac:dyDescent="0.3">
      <c r="A607" s="12">
        <v>44432</v>
      </c>
      <c r="B607" s="13">
        <v>4</v>
      </c>
      <c r="C607" s="14">
        <v>7</v>
      </c>
      <c r="D607" s="91">
        <f t="shared" ref="D607:E607" si="617">AVERAGE(B604:B610)</f>
        <v>7</v>
      </c>
      <c r="E607" s="91">
        <f t="shared" si="617"/>
        <v>7</v>
      </c>
      <c r="F607" s="15">
        <v>148</v>
      </c>
      <c r="G607" s="15">
        <v>237</v>
      </c>
      <c r="H607" s="90">
        <f t="shared" si="591"/>
        <v>160</v>
      </c>
      <c r="I607" s="90">
        <f t="shared" si="592"/>
        <v>161</v>
      </c>
    </row>
    <row r="608" spans="1:9" ht="15.9" customHeight="1" x14ac:dyDescent="0.3">
      <c r="A608" s="12">
        <v>44433</v>
      </c>
      <c r="B608" s="13">
        <v>7</v>
      </c>
      <c r="C608" s="14">
        <v>11</v>
      </c>
      <c r="D608" s="91">
        <f t="shared" ref="D608:E608" si="618">AVERAGE(B605:B611)</f>
        <v>7.5714285714285712</v>
      </c>
      <c r="E608" s="91">
        <f t="shared" si="618"/>
        <v>7.1428571428571432</v>
      </c>
      <c r="F608" s="15">
        <v>174</v>
      </c>
      <c r="G608" s="15">
        <v>216</v>
      </c>
      <c r="H608" s="90">
        <f t="shared" si="591"/>
        <v>162.28571428571428</v>
      </c>
      <c r="I608" s="90">
        <f t="shared" si="592"/>
        <v>161.42857142857142</v>
      </c>
    </row>
    <row r="609" spans="1:9" ht="15.9" customHeight="1" x14ac:dyDescent="0.3">
      <c r="A609" s="12">
        <v>44434</v>
      </c>
      <c r="B609" s="13">
        <v>7</v>
      </c>
      <c r="C609" s="14">
        <v>7</v>
      </c>
      <c r="D609" s="91">
        <f t="shared" ref="D609:E609" si="619">AVERAGE(B606:B612)</f>
        <v>7.8571428571428568</v>
      </c>
      <c r="E609" s="91">
        <f t="shared" si="619"/>
        <v>7.1428571428571432</v>
      </c>
      <c r="F609" s="15">
        <v>169</v>
      </c>
      <c r="G609" s="15">
        <v>207</v>
      </c>
      <c r="H609" s="90">
        <f t="shared" si="591"/>
        <v>165.28571428571428</v>
      </c>
      <c r="I609" s="90">
        <f t="shared" si="592"/>
        <v>161.28571428571428</v>
      </c>
    </row>
    <row r="610" spans="1:9" ht="15.9" customHeight="1" x14ac:dyDescent="0.3">
      <c r="A610" s="12">
        <v>44435</v>
      </c>
      <c r="B610" s="13">
        <v>11</v>
      </c>
      <c r="C610" s="14">
        <v>11</v>
      </c>
      <c r="D610" s="91">
        <f t="shared" ref="D610:E610" si="620">AVERAGE(B607:B613)</f>
        <v>7.2857142857142856</v>
      </c>
      <c r="E610" s="91">
        <f t="shared" si="620"/>
        <v>6.7142857142857144</v>
      </c>
      <c r="F610" s="15">
        <v>158</v>
      </c>
      <c r="G610" s="15">
        <v>222</v>
      </c>
      <c r="H610" s="90">
        <f t="shared" si="591"/>
        <v>166</v>
      </c>
      <c r="I610" s="90">
        <f t="shared" si="592"/>
        <v>161.42857142857142</v>
      </c>
    </row>
    <row r="611" spans="1:9" ht="15.9" customHeight="1" x14ac:dyDescent="0.3">
      <c r="A611" s="12">
        <v>44436</v>
      </c>
      <c r="B611" s="13">
        <v>9</v>
      </c>
      <c r="C611" s="14">
        <v>1</v>
      </c>
      <c r="D611" s="91">
        <f t="shared" ref="D611:E611" si="621">AVERAGE(B608:B614)</f>
        <v>8.1428571428571423</v>
      </c>
      <c r="E611" s="91">
        <f t="shared" si="621"/>
        <v>7.2857142857142856</v>
      </c>
      <c r="F611" s="15">
        <v>161</v>
      </c>
      <c r="G611" s="15">
        <v>18</v>
      </c>
      <c r="H611" s="90">
        <f t="shared" si="591"/>
        <v>169.71428571428572</v>
      </c>
      <c r="I611" s="90">
        <f t="shared" si="592"/>
        <v>166.71428571428572</v>
      </c>
    </row>
    <row r="612" spans="1:9" ht="15.9" customHeight="1" x14ac:dyDescent="0.3">
      <c r="A612" s="12">
        <v>44437</v>
      </c>
      <c r="B612" s="13">
        <v>8</v>
      </c>
      <c r="C612" s="14">
        <v>0</v>
      </c>
      <c r="D612" s="91">
        <f t="shared" ref="D612:E612" si="622">AVERAGE(B609:B615)</f>
        <v>8.4285714285714288</v>
      </c>
      <c r="E612" s="91">
        <f t="shared" si="622"/>
        <v>7.7142857142857144</v>
      </c>
      <c r="F612" s="15">
        <v>182</v>
      </c>
      <c r="G612" s="15">
        <v>0</v>
      </c>
      <c r="H612" s="90">
        <f t="shared" si="591"/>
        <v>171.28571428571428</v>
      </c>
      <c r="I612" s="90">
        <f t="shared" si="592"/>
        <v>170.42857142857142</v>
      </c>
    </row>
    <row r="613" spans="1:9" ht="15.9" customHeight="1" x14ac:dyDescent="0.3">
      <c r="A613" s="12">
        <v>44438</v>
      </c>
      <c r="B613" s="13">
        <v>5</v>
      </c>
      <c r="C613" s="14">
        <v>10</v>
      </c>
      <c r="D613" s="91">
        <f t="shared" ref="D613:E613" si="623">AVERAGE(B610:B616)</f>
        <v>8.8571428571428577</v>
      </c>
      <c r="E613" s="91">
        <f t="shared" si="623"/>
        <v>8.5714285714285712</v>
      </c>
      <c r="F613" s="15">
        <v>170</v>
      </c>
      <c r="G613" s="15">
        <v>230</v>
      </c>
      <c r="H613" s="90">
        <f t="shared" si="591"/>
        <v>168.57142857142858</v>
      </c>
      <c r="I613" s="90">
        <f t="shared" si="592"/>
        <v>173</v>
      </c>
    </row>
    <row r="614" spans="1:9" ht="15.9" customHeight="1" x14ac:dyDescent="0.3">
      <c r="A614" s="12">
        <v>44439</v>
      </c>
      <c r="B614" s="13">
        <v>10</v>
      </c>
      <c r="C614" s="14">
        <v>11</v>
      </c>
      <c r="D614" s="91">
        <f t="shared" ref="D614:E614" si="624">AVERAGE(B611:B617)</f>
        <v>8.8571428571428577</v>
      </c>
      <c r="E614" s="91">
        <f t="shared" si="624"/>
        <v>8.5714285714285712</v>
      </c>
      <c r="F614" s="15">
        <v>174</v>
      </c>
      <c r="G614" s="15">
        <v>274</v>
      </c>
      <c r="H614" s="90">
        <f t="shared" si="591"/>
        <v>171.28571428571428</v>
      </c>
      <c r="I614" s="90">
        <f t="shared" si="592"/>
        <v>168.42857142857142</v>
      </c>
    </row>
    <row r="615" spans="1:9" ht="15.9" customHeight="1" x14ac:dyDescent="0.3">
      <c r="A615" s="12">
        <v>44440</v>
      </c>
      <c r="B615" s="13">
        <v>9</v>
      </c>
      <c r="C615" s="14">
        <v>14</v>
      </c>
      <c r="D615" s="91">
        <f t="shared" ref="D615:E615" si="625">AVERAGE(B612:B618)</f>
        <v>9</v>
      </c>
      <c r="E615" s="91">
        <f t="shared" si="625"/>
        <v>8.4285714285714288</v>
      </c>
      <c r="F615" s="15">
        <v>185</v>
      </c>
      <c r="G615" s="15">
        <v>242</v>
      </c>
      <c r="H615" s="90">
        <f t="shared" si="591"/>
        <v>169.14285714285714</v>
      </c>
      <c r="I615" s="90">
        <f t="shared" si="592"/>
        <v>167.71428571428572</v>
      </c>
    </row>
    <row r="616" spans="1:9" ht="15.9" customHeight="1" x14ac:dyDescent="0.3">
      <c r="A616" s="12">
        <v>44441</v>
      </c>
      <c r="B616" s="13">
        <v>10</v>
      </c>
      <c r="C616" s="14">
        <v>13</v>
      </c>
      <c r="D616" s="91">
        <f t="shared" ref="D616:E616" si="626">AVERAGE(B613:B619)</f>
        <v>10.285714285714286</v>
      </c>
      <c r="E616" s="91">
        <f t="shared" si="626"/>
        <v>8.5714285714285712</v>
      </c>
      <c r="F616" s="15">
        <v>150</v>
      </c>
      <c r="G616" s="15">
        <v>225</v>
      </c>
      <c r="H616" s="90">
        <f t="shared" si="591"/>
        <v>168.71428571428572</v>
      </c>
      <c r="I616" s="90">
        <f t="shared" si="592"/>
        <v>168.57142857142858</v>
      </c>
    </row>
    <row r="617" spans="1:9" ht="15.9" customHeight="1" x14ac:dyDescent="0.3">
      <c r="A617" s="12">
        <v>44442</v>
      </c>
      <c r="B617" s="13">
        <v>11</v>
      </c>
      <c r="C617" s="14">
        <v>11</v>
      </c>
      <c r="D617" s="91">
        <f t="shared" ref="D617:E617" si="627">AVERAGE(B614:B620)</f>
        <v>11.571428571428571</v>
      </c>
      <c r="E617" s="91">
        <f t="shared" si="627"/>
        <v>9.4285714285714288</v>
      </c>
      <c r="F617" s="15">
        <v>177</v>
      </c>
      <c r="G617" s="15">
        <v>190</v>
      </c>
      <c r="H617" s="90">
        <f t="shared" si="591"/>
        <v>172.28571428571428</v>
      </c>
      <c r="I617" s="90">
        <f t="shared" si="592"/>
        <v>169</v>
      </c>
    </row>
    <row r="618" spans="1:9" ht="15.9" customHeight="1" x14ac:dyDescent="0.3">
      <c r="A618" s="12">
        <v>44443</v>
      </c>
      <c r="B618" s="13">
        <v>10</v>
      </c>
      <c r="C618" s="14">
        <v>0</v>
      </c>
      <c r="D618" s="91">
        <f t="shared" ref="D618:E618" si="628">AVERAGE(B615:B621)</f>
        <v>12.857142857142858</v>
      </c>
      <c r="E618" s="91">
        <f t="shared" si="628"/>
        <v>10.428571428571429</v>
      </c>
      <c r="F618" s="15">
        <v>146</v>
      </c>
      <c r="G618" s="15">
        <v>13</v>
      </c>
      <c r="H618" s="90">
        <f t="shared" si="591"/>
        <v>173</v>
      </c>
      <c r="I618" s="90">
        <f t="shared" si="592"/>
        <v>167.42857142857142</v>
      </c>
    </row>
    <row r="619" spans="1:9" ht="15.9" customHeight="1" x14ac:dyDescent="0.3">
      <c r="A619" s="12">
        <v>44444</v>
      </c>
      <c r="B619" s="13">
        <v>17</v>
      </c>
      <c r="C619" s="14">
        <v>1</v>
      </c>
      <c r="D619" s="91">
        <f t="shared" ref="D619:E619" si="629">AVERAGE(B616:B622)</f>
        <v>13.142857142857142</v>
      </c>
      <c r="E619" s="91">
        <f t="shared" si="629"/>
        <v>10.142857142857142</v>
      </c>
      <c r="F619" s="15">
        <v>179</v>
      </c>
      <c r="G619" s="15">
        <v>6</v>
      </c>
      <c r="H619" s="90">
        <f t="shared" si="591"/>
        <v>174</v>
      </c>
      <c r="I619" s="90">
        <f t="shared" si="592"/>
        <v>167.85714285714286</v>
      </c>
    </row>
    <row r="620" spans="1:9" ht="15.9" customHeight="1" x14ac:dyDescent="0.3">
      <c r="A620" s="12">
        <v>44445</v>
      </c>
      <c r="B620" s="13">
        <v>14</v>
      </c>
      <c r="C620" s="14">
        <v>16</v>
      </c>
      <c r="D620" s="91">
        <f t="shared" ref="D620:E620" si="630">AVERAGE(B617:B623)</f>
        <v>14.428571428571429</v>
      </c>
      <c r="E620" s="91">
        <f t="shared" si="630"/>
        <v>11.142857142857142</v>
      </c>
      <c r="F620" s="15">
        <v>195</v>
      </c>
      <c r="G620" s="15">
        <v>233</v>
      </c>
      <c r="H620" s="90">
        <f t="shared" si="591"/>
        <v>179.28571428571428</v>
      </c>
      <c r="I620" s="90">
        <f t="shared" si="592"/>
        <v>169.42857142857142</v>
      </c>
    </row>
    <row r="621" spans="1:9" ht="15.9" customHeight="1" x14ac:dyDescent="0.3">
      <c r="A621" s="12">
        <v>44446</v>
      </c>
      <c r="B621" s="13">
        <v>19</v>
      </c>
      <c r="C621" s="14">
        <v>18</v>
      </c>
      <c r="D621" s="91">
        <f t="shared" ref="D621:E621" si="631">AVERAGE(B618:B624)</f>
        <v>16.285714285714285</v>
      </c>
      <c r="E621" s="91">
        <f t="shared" si="631"/>
        <v>11.571428571428571</v>
      </c>
      <c r="F621" s="15">
        <v>179</v>
      </c>
      <c r="G621" s="15">
        <v>263</v>
      </c>
      <c r="H621" s="90">
        <f t="shared" si="591"/>
        <v>180.14285714285714</v>
      </c>
      <c r="I621" s="90">
        <f t="shared" si="592"/>
        <v>162.28571428571428</v>
      </c>
    </row>
    <row r="622" spans="1:9" ht="15.9" customHeight="1" x14ac:dyDescent="0.3">
      <c r="A622" s="12">
        <v>44447</v>
      </c>
      <c r="B622" s="13">
        <v>11</v>
      </c>
      <c r="C622" s="14">
        <v>12</v>
      </c>
      <c r="D622" s="91">
        <f t="shared" ref="D622:E622" si="632">AVERAGE(B619:B625)</f>
        <v>17.714285714285715</v>
      </c>
      <c r="E622" s="91">
        <f t="shared" si="632"/>
        <v>11.571428571428571</v>
      </c>
      <c r="F622" s="15">
        <v>192</v>
      </c>
      <c r="G622" s="15">
        <v>245</v>
      </c>
      <c r="H622" s="90">
        <f t="shared" si="591"/>
        <v>185</v>
      </c>
      <c r="I622" s="90">
        <f t="shared" si="592"/>
        <v>162.28571428571428</v>
      </c>
    </row>
    <row r="623" spans="1:9" ht="15.9" customHeight="1" x14ac:dyDescent="0.3">
      <c r="A623" s="12">
        <v>44448</v>
      </c>
      <c r="B623" s="13">
        <v>19</v>
      </c>
      <c r="C623" s="14">
        <v>20</v>
      </c>
      <c r="D623" s="91">
        <f t="shared" ref="D623:E623" si="633">AVERAGE(B620:B626)</f>
        <v>18.142857142857142</v>
      </c>
      <c r="E623" s="91">
        <f t="shared" si="633"/>
        <v>11.428571428571429</v>
      </c>
      <c r="F623" s="15">
        <v>187</v>
      </c>
      <c r="G623" s="15">
        <v>236</v>
      </c>
      <c r="H623" s="90">
        <f t="shared" si="591"/>
        <v>182.57142857142858</v>
      </c>
      <c r="I623" s="90">
        <f t="shared" si="592"/>
        <v>161.42857142857142</v>
      </c>
    </row>
    <row r="624" spans="1:9" ht="15.9" customHeight="1" x14ac:dyDescent="0.3">
      <c r="A624" s="12">
        <v>44449</v>
      </c>
      <c r="B624" s="13">
        <v>24</v>
      </c>
      <c r="C624" s="14">
        <v>14</v>
      </c>
      <c r="D624" s="91">
        <f t="shared" ref="D624:E624" si="634">AVERAGE(B621:B627)</f>
        <v>19.142857142857142</v>
      </c>
      <c r="E624" s="91">
        <f t="shared" si="634"/>
        <v>12.285714285714286</v>
      </c>
      <c r="F624" s="15">
        <v>183</v>
      </c>
      <c r="G624" s="15">
        <v>140</v>
      </c>
      <c r="H624" s="90">
        <f t="shared" si="591"/>
        <v>178.42857142857142</v>
      </c>
      <c r="I624" s="90">
        <f t="shared" si="592"/>
        <v>167.28571428571428</v>
      </c>
    </row>
    <row r="625" spans="1:9" ht="15.9" customHeight="1" x14ac:dyDescent="0.3">
      <c r="A625" s="12">
        <v>44450</v>
      </c>
      <c r="B625" s="13">
        <v>20</v>
      </c>
      <c r="C625" s="14">
        <v>0</v>
      </c>
      <c r="D625" s="91">
        <f t="shared" ref="D625:E625" si="635">AVERAGE(B622:B628)</f>
        <v>19.857142857142858</v>
      </c>
      <c r="E625" s="91">
        <f t="shared" si="635"/>
        <v>14</v>
      </c>
      <c r="F625" s="15">
        <v>180</v>
      </c>
      <c r="G625" s="15">
        <v>13</v>
      </c>
      <c r="H625" s="90">
        <f t="shared" si="591"/>
        <v>177.57142857142858</v>
      </c>
      <c r="I625" s="90">
        <f t="shared" si="592"/>
        <v>173.14285714285714</v>
      </c>
    </row>
    <row r="626" spans="1:9" ht="15.9" customHeight="1" x14ac:dyDescent="0.3">
      <c r="A626" s="12">
        <v>44451</v>
      </c>
      <c r="B626" s="13">
        <v>20</v>
      </c>
      <c r="C626" s="14">
        <v>0</v>
      </c>
      <c r="D626" s="91">
        <f t="shared" ref="D626:E626" si="636">AVERAGE(B623:B629)</f>
        <v>21</v>
      </c>
      <c r="E626" s="91">
        <f t="shared" si="636"/>
        <v>16.428571428571427</v>
      </c>
      <c r="F626" s="15">
        <v>162</v>
      </c>
      <c r="G626" s="15">
        <v>0</v>
      </c>
      <c r="H626" s="90">
        <f t="shared" si="591"/>
        <v>173.42857142857142</v>
      </c>
      <c r="I626" s="90">
        <f t="shared" si="592"/>
        <v>177.28571428571428</v>
      </c>
    </row>
    <row r="627" spans="1:9" ht="15.9" customHeight="1" x14ac:dyDescent="0.3">
      <c r="A627" s="12">
        <v>44452</v>
      </c>
      <c r="B627" s="13">
        <v>21</v>
      </c>
      <c r="C627" s="14">
        <v>22</v>
      </c>
      <c r="D627" s="91">
        <f t="shared" ref="D627:E627" si="637">AVERAGE(B624:B630)</f>
        <v>21</v>
      </c>
      <c r="E627" s="91">
        <f t="shared" si="637"/>
        <v>17.142857142857142</v>
      </c>
      <c r="F627" s="15">
        <v>166</v>
      </c>
      <c r="G627" s="15">
        <v>274</v>
      </c>
      <c r="H627" s="90">
        <f t="shared" si="591"/>
        <v>174.14285714285714</v>
      </c>
      <c r="I627" s="90">
        <f t="shared" si="592"/>
        <v>173.57142857142858</v>
      </c>
    </row>
    <row r="628" spans="1:9" ht="15.9" customHeight="1" x14ac:dyDescent="0.3">
      <c r="A628" s="12">
        <v>44453</v>
      </c>
      <c r="B628" s="13">
        <v>24</v>
      </c>
      <c r="C628" s="14">
        <v>30</v>
      </c>
      <c r="D628" s="91">
        <f t="shared" ref="D628:E628" si="638">AVERAGE(B625:B631)</f>
        <v>20.857142857142858</v>
      </c>
      <c r="E628" s="91">
        <f t="shared" si="638"/>
        <v>19.285714285714285</v>
      </c>
      <c r="F628" s="15">
        <v>173</v>
      </c>
      <c r="G628" s="15">
        <v>304</v>
      </c>
      <c r="H628" s="90">
        <f t="shared" si="591"/>
        <v>174.85714285714286</v>
      </c>
      <c r="I628" s="90">
        <f t="shared" si="592"/>
        <v>181</v>
      </c>
    </row>
    <row r="629" spans="1:9" ht="15.9" customHeight="1" x14ac:dyDescent="0.3">
      <c r="A629" s="12">
        <v>44454</v>
      </c>
      <c r="B629" s="13">
        <v>19</v>
      </c>
      <c r="C629" s="14">
        <v>29</v>
      </c>
      <c r="D629" s="91">
        <f t="shared" ref="D629:E629" si="639">AVERAGE(B626:B632)</f>
        <v>21.285714285714285</v>
      </c>
      <c r="E629" s="91">
        <f t="shared" si="639"/>
        <v>19.428571428571427</v>
      </c>
      <c r="F629" s="15">
        <v>163</v>
      </c>
      <c r="G629" s="15">
        <v>274</v>
      </c>
      <c r="H629" s="90">
        <f t="shared" si="591"/>
        <v>177.14285714285714</v>
      </c>
      <c r="I629" s="90">
        <f t="shared" si="592"/>
        <v>179.85714285714286</v>
      </c>
    </row>
    <row r="630" spans="1:9" ht="15.9" customHeight="1" x14ac:dyDescent="0.3">
      <c r="A630" s="12">
        <v>44455</v>
      </c>
      <c r="B630" s="13">
        <v>19</v>
      </c>
      <c r="C630" s="14">
        <v>25</v>
      </c>
      <c r="D630" s="91">
        <f t="shared" ref="D630:E630" si="640">AVERAGE(B627:B633)</f>
        <v>22.714285714285715</v>
      </c>
      <c r="E630" s="91">
        <f t="shared" si="640"/>
        <v>19.428571428571427</v>
      </c>
      <c r="F630" s="15">
        <v>192</v>
      </c>
      <c r="G630" s="15">
        <v>210</v>
      </c>
      <c r="H630" s="90">
        <f t="shared" si="591"/>
        <v>183.14285714285714</v>
      </c>
      <c r="I630" s="90">
        <f t="shared" si="592"/>
        <v>179.85714285714286</v>
      </c>
    </row>
    <row r="631" spans="1:9" ht="15.9" customHeight="1" x14ac:dyDescent="0.3">
      <c r="A631" s="12">
        <v>44456</v>
      </c>
      <c r="B631" s="13">
        <v>23</v>
      </c>
      <c r="C631" s="14">
        <v>29</v>
      </c>
      <c r="D631" s="91">
        <f t="shared" ref="D631:E631" si="641">AVERAGE(B628:B634)</f>
        <v>23.142857142857142</v>
      </c>
      <c r="E631" s="91">
        <f t="shared" si="641"/>
        <v>19</v>
      </c>
      <c r="F631" s="15">
        <v>188</v>
      </c>
      <c r="G631" s="15">
        <v>192</v>
      </c>
      <c r="H631" s="90">
        <f t="shared" si="591"/>
        <v>181.85714285714286</v>
      </c>
      <c r="I631" s="90">
        <f t="shared" si="592"/>
        <v>171.57142857142858</v>
      </c>
    </row>
    <row r="632" spans="1:9" ht="15.9" customHeight="1" x14ac:dyDescent="0.3">
      <c r="A632" s="12">
        <v>44457</v>
      </c>
      <c r="B632" s="13">
        <v>23</v>
      </c>
      <c r="C632" s="14">
        <v>1</v>
      </c>
      <c r="D632" s="91">
        <f t="shared" ref="D632:E632" si="642">AVERAGE(B629:B635)</f>
        <v>23.142857142857142</v>
      </c>
      <c r="E632" s="91">
        <f t="shared" si="642"/>
        <v>19.571428571428573</v>
      </c>
      <c r="F632" s="15">
        <v>196</v>
      </c>
      <c r="G632" s="15">
        <v>5</v>
      </c>
      <c r="H632" s="90">
        <f t="shared" si="591"/>
        <v>183.57142857142858</v>
      </c>
      <c r="I632" s="90">
        <f t="shared" si="592"/>
        <v>170.28571428571428</v>
      </c>
    </row>
    <row r="633" spans="1:9" ht="15.9" customHeight="1" x14ac:dyDescent="0.3">
      <c r="A633" s="12">
        <v>44458</v>
      </c>
      <c r="B633" s="13">
        <v>30</v>
      </c>
      <c r="C633" s="14">
        <v>0</v>
      </c>
      <c r="D633" s="91">
        <f t="shared" ref="D633:E633" si="643">AVERAGE(B630:B636)</f>
        <v>24.714285714285715</v>
      </c>
      <c r="E633" s="91">
        <f t="shared" si="643"/>
        <v>21.857142857142858</v>
      </c>
      <c r="F633" s="15">
        <v>204</v>
      </c>
      <c r="G633" s="15">
        <v>0</v>
      </c>
      <c r="H633" s="90">
        <f t="shared" si="591"/>
        <v>185.71428571428572</v>
      </c>
      <c r="I633" s="90">
        <f t="shared" si="592"/>
        <v>169.85714285714286</v>
      </c>
    </row>
    <row r="634" spans="1:9" ht="15.9" customHeight="1" x14ac:dyDescent="0.3">
      <c r="A634" s="12">
        <v>44459</v>
      </c>
      <c r="B634" s="13">
        <v>24</v>
      </c>
      <c r="C634" s="14">
        <v>19</v>
      </c>
      <c r="D634" s="91">
        <f t="shared" ref="D634:E634" si="644">AVERAGE(B631:B637)</f>
        <v>24.857142857142858</v>
      </c>
      <c r="E634" s="91">
        <f t="shared" si="644"/>
        <v>25.142857142857142</v>
      </c>
      <c r="F634" s="15">
        <v>157</v>
      </c>
      <c r="G634" s="15">
        <v>216</v>
      </c>
      <c r="H634" s="90">
        <f t="shared" si="591"/>
        <v>183</v>
      </c>
      <c r="I634" s="90">
        <f t="shared" si="592"/>
        <v>176.14285714285714</v>
      </c>
    </row>
    <row r="635" spans="1:9" ht="15.9" customHeight="1" x14ac:dyDescent="0.3">
      <c r="A635" s="12">
        <v>44460</v>
      </c>
      <c r="B635" s="13">
        <v>24</v>
      </c>
      <c r="C635" s="14">
        <v>34</v>
      </c>
      <c r="D635" s="91">
        <f t="shared" ref="D635:E635" si="645">AVERAGE(B632:B638)</f>
        <v>24.714285714285715</v>
      </c>
      <c r="E635" s="91">
        <f t="shared" si="645"/>
        <v>23.857142857142858</v>
      </c>
      <c r="F635" s="15">
        <v>185</v>
      </c>
      <c r="G635" s="15">
        <v>295</v>
      </c>
      <c r="H635" s="90">
        <f t="shared" si="591"/>
        <v>181</v>
      </c>
      <c r="I635" s="90">
        <f t="shared" si="592"/>
        <v>175</v>
      </c>
    </row>
    <row r="636" spans="1:9" ht="15.9" customHeight="1" x14ac:dyDescent="0.3">
      <c r="A636" s="12">
        <v>44461</v>
      </c>
      <c r="B636" s="13">
        <v>30</v>
      </c>
      <c r="C636" s="14">
        <v>45</v>
      </c>
      <c r="D636" s="91">
        <f t="shared" ref="D636:E636" si="646">AVERAGE(B633:B639)</f>
        <v>24.571428571428573</v>
      </c>
      <c r="E636" s="91">
        <f t="shared" si="646"/>
        <v>24</v>
      </c>
      <c r="F636" s="15">
        <v>178</v>
      </c>
      <c r="G636" s="15">
        <v>271</v>
      </c>
      <c r="H636" s="90">
        <f t="shared" si="591"/>
        <v>177.85714285714286</v>
      </c>
      <c r="I636" s="90">
        <f t="shared" si="592"/>
        <v>175.42857142857142</v>
      </c>
    </row>
    <row r="637" spans="1:9" ht="15.9" customHeight="1" x14ac:dyDescent="0.3">
      <c r="A637" s="12">
        <v>44462</v>
      </c>
      <c r="B637" s="13">
        <v>20</v>
      </c>
      <c r="C637" s="14">
        <v>48</v>
      </c>
      <c r="D637" s="91">
        <f t="shared" ref="D637:E637" si="647">AVERAGE(B634:B640)</f>
        <v>22.857142857142858</v>
      </c>
      <c r="E637" s="91">
        <f t="shared" si="647"/>
        <v>24</v>
      </c>
      <c r="F637" s="15">
        <v>173</v>
      </c>
      <c r="G637" s="15">
        <v>254</v>
      </c>
      <c r="H637" s="90">
        <f t="shared" si="591"/>
        <v>174.71428571428572</v>
      </c>
      <c r="I637" s="90">
        <f t="shared" si="592"/>
        <v>175.42857142857142</v>
      </c>
    </row>
    <row r="638" spans="1:9" ht="15.9" customHeight="1" x14ac:dyDescent="0.3">
      <c r="A638" s="12">
        <v>44463</v>
      </c>
      <c r="B638" s="13">
        <v>22</v>
      </c>
      <c r="C638" s="14">
        <v>20</v>
      </c>
      <c r="D638" s="91">
        <f t="shared" ref="D638:E638" si="648">AVERAGE(B635:B641)</f>
        <v>23</v>
      </c>
      <c r="E638" s="91">
        <f t="shared" si="648"/>
        <v>23.571428571428573</v>
      </c>
      <c r="F638" s="15">
        <v>174</v>
      </c>
      <c r="G638" s="15">
        <v>184</v>
      </c>
      <c r="H638" s="90">
        <f t="shared" si="591"/>
        <v>176.57142857142858</v>
      </c>
      <c r="I638" s="90">
        <f t="shared" si="592"/>
        <v>170</v>
      </c>
    </row>
    <row r="639" spans="1:9" ht="15.9" customHeight="1" x14ac:dyDescent="0.3">
      <c r="A639" s="12">
        <v>44464</v>
      </c>
      <c r="B639" s="13">
        <v>22</v>
      </c>
      <c r="C639" s="14">
        <v>2</v>
      </c>
      <c r="D639" s="91">
        <f t="shared" ref="D639:E639" si="649">AVERAGE(B636:B642)</f>
        <v>22.428571428571427</v>
      </c>
      <c r="E639" s="91">
        <f t="shared" si="649"/>
        <v>23.285714285714285</v>
      </c>
      <c r="F639" s="15">
        <v>174</v>
      </c>
      <c r="G639" s="15">
        <v>8</v>
      </c>
      <c r="H639" s="90">
        <f t="shared" si="591"/>
        <v>177.28571428571428</v>
      </c>
      <c r="I639" s="90">
        <f t="shared" si="592"/>
        <v>168.57142857142858</v>
      </c>
    </row>
    <row r="640" spans="1:9" ht="15.9" customHeight="1" x14ac:dyDescent="0.3">
      <c r="A640" s="12">
        <v>44465</v>
      </c>
      <c r="B640" s="13">
        <v>18</v>
      </c>
      <c r="C640" s="14">
        <v>0</v>
      </c>
      <c r="D640" s="91">
        <f t="shared" ref="D640:E640" si="650">AVERAGE(B637:B643)</f>
        <v>21.571428571428573</v>
      </c>
      <c r="E640" s="91">
        <f t="shared" si="650"/>
        <v>22.428571428571427</v>
      </c>
      <c r="F640" s="15">
        <v>182</v>
      </c>
      <c r="G640" s="15">
        <v>0</v>
      </c>
      <c r="H640" s="90">
        <f t="shared" si="591"/>
        <v>183</v>
      </c>
      <c r="I640" s="90">
        <f t="shared" si="592"/>
        <v>168.28571428571428</v>
      </c>
    </row>
    <row r="641" spans="1:9" ht="15.9" customHeight="1" x14ac:dyDescent="0.3">
      <c r="A641" s="12">
        <v>44466</v>
      </c>
      <c r="B641" s="13">
        <v>25</v>
      </c>
      <c r="C641" s="14">
        <v>16</v>
      </c>
      <c r="D641" s="91">
        <f t="shared" ref="D641:E641" si="651">AVERAGE(B638:B644)</f>
        <v>21</v>
      </c>
      <c r="E641" s="91">
        <f t="shared" si="651"/>
        <v>20.285714285714285</v>
      </c>
      <c r="F641" s="15">
        <v>170</v>
      </c>
      <c r="G641" s="15">
        <v>178</v>
      </c>
      <c r="H641" s="90">
        <f t="shared" si="591"/>
        <v>183.28571428571428</v>
      </c>
      <c r="I641" s="90">
        <f t="shared" si="592"/>
        <v>167.42857142857142</v>
      </c>
    </row>
    <row r="642" spans="1:9" ht="15.9" customHeight="1" x14ac:dyDescent="0.3">
      <c r="A642" s="12">
        <v>44467</v>
      </c>
      <c r="B642" s="13">
        <v>20</v>
      </c>
      <c r="C642" s="14">
        <v>32</v>
      </c>
      <c r="D642" s="91">
        <f t="shared" ref="D642:E642" si="652">AVERAGE(B639:B645)</f>
        <v>20.571428571428573</v>
      </c>
      <c r="E642" s="91">
        <f t="shared" si="652"/>
        <v>20.714285714285715</v>
      </c>
      <c r="F642" s="15">
        <v>190</v>
      </c>
      <c r="G642" s="15">
        <v>285</v>
      </c>
      <c r="H642" s="90">
        <f t="shared" si="591"/>
        <v>183.57142857142858</v>
      </c>
      <c r="I642" s="90">
        <f t="shared" si="592"/>
        <v>179.28571428571428</v>
      </c>
    </row>
    <row r="643" spans="1:9" ht="15.9" customHeight="1" x14ac:dyDescent="0.3">
      <c r="A643" s="12">
        <v>44468</v>
      </c>
      <c r="B643" s="13">
        <v>24</v>
      </c>
      <c r="C643" s="14">
        <v>39</v>
      </c>
      <c r="D643" s="91">
        <f t="shared" ref="D643:E643" si="653">AVERAGE(B640:B646)</f>
        <v>20.857142857142858</v>
      </c>
      <c r="E643" s="91">
        <f t="shared" si="653"/>
        <v>20.571428571428573</v>
      </c>
      <c r="F643" s="15">
        <v>218</v>
      </c>
      <c r="G643" s="15">
        <v>269</v>
      </c>
      <c r="H643" s="90">
        <f t="shared" si="591"/>
        <v>185.42857142857142</v>
      </c>
      <c r="I643" s="90">
        <f t="shared" si="592"/>
        <v>179.28571428571428</v>
      </c>
    </row>
    <row r="644" spans="1:9" ht="15.9" customHeight="1" x14ac:dyDescent="0.3">
      <c r="A644" s="12">
        <v>44469</v>
      </c>
      <c r="B644" s="13">
        <v>16</v>
      </c>
      <c r="C644" s="14">
        <v>33</v>
      </c>
      <c r="D644" s="91">
        <f t="shared" ref="D644:E644" si="654">AVERAGE(B641:B647)</f>
        <v>20.857142857142858</v>
      </c>
      <c r="E644" s="91">
        <f t="shared" si="654"/>
        <v>20.571428571428573</v>
      </c>
      <c r="F644" s="15">
        <v>175</v>
      </c>
      <c r="G644" s="15">
        <v>248</v>
      </c>
      <c r="H644" s="90">
        <f t="shared" si="591"/>
        <v>186.42857142857142</v>
      </c>
      <c r="I644" s="90">
        <f t="shared" si="592"/>
        <v>179.28571428571428</v>
      </c>
    </row>
    <row r="645" spans="1:9" ht="15.9" customHeight="1" x14ac:dyDescent="0.3">
      <c r="A645" s="12">
        <v>44470</v>
      </c>
      <c r="B645" s="13">
        <v>19</v>
      </c>
      <c r="C645" s="14">
        <v>23</v>
      </c>
      <c r="D645" s="91">
        <f t="shared" ref="D645:E645" si="655">AVERAGE(B642:B648)</f>
        <v>19.571428571428573</v>
      </c>
      <c r="E645" s="91">
        <f t="shared" si="655"/>
        <v>21.714285714285715</v>
      </c>
      <c r="F645" s="15">
        <v>176</v>
      </c>
      <c r="G645" s="15">
        <v>267</v>
      </c>
      <c r="H645" s="90">
        <f t="shared" si="591"/>
        <v>192.28571428571428</v>
      </c>
      <c r="I645" s="90">
        <f t="shared" si="592"/>
        <v>194.71428571428572</v>
      </c>
    </row>
    <row r="646" spans="1:9" ht="15.9" customHeight="1" x14ac:dyDescent="0.3">
      <c r="A646" s="12">
        <v>44471</v>
      </c>
      <c r="B646" s="13">
        <v>24</v>
      </c>
      <c r="C646" s="14">
        <v>1</v>
      </c>
      <c r="D646" s="91">
        <f t="shared" ref="D646:E646" si="656">AVERAGE(B643:B649)</f>
        <v>20.714285714285715</v>
      </c>
      <c r="E646" s="91">
        <f t="shared" si="656"/>
        <v>22.142857142857142</v>
      </c>
      <c r="F646" s="15">
        <v>187</v>
      </c>
      <c r="G646" s="15">
        <v>8</v>
      </c>
      <c r="H646" s="90">
        <f t="shared" ref="H646:H709" si="657">AVERAGE(F643:F649)</f>
        <v>193</v>
      </c>
      <c r="I646" s="90">
        <f t="shared" ref="I646:I709" si="658">AVERAGE(G643:G649)</f>
        <v>195.71428571428572</v>
      </c>
    </row>
    <row r="647" spans="1:9" ht="15.9" customHeight="1" x14ac:dyDescent="0.3">
      <c r="A647" s="12">
        <v>44472</v>
      </c>
      <c r="B647" s="13">
        <v>18</v>
      </c>
      <c r="C647" s="14">
        <v>0</v>
      </c>
      <c r="D647" s="91">
        <f t="shared" ref="D647:E647" si="659">AVERAGE(B644:B650)</f>
        <v>19.142857142857142</v>
      </c>
      <c r="E647" s="91">
        <f t="shared" si="659"/>
        <v>20.857142857142858</v>
      </c>
      <c r="F647" s="15">
        <v>189</v>
      </c>
      <c r="G647" s="15">
        <v>0</v>
      </c>
      <c r="H647" s="90">
        <f t="shared" si="657"/>
        <v>190.85714285714286</v>
      </c>
      <c r="I647" s="90">
        <f t="shared" si="658"/>
        <v>197</v>
      </c>
    </row>
    <row r="648" spans="1:9" ht="15.9" customHeight="1" x14ac:dyDescent="0.3">
      <c r="A648" s="12">
        <v>44473</v>
      </c>
      <c r="B648" s="13">
        <v>16</v>
      </c>
      <c r="C648" s="14">
        <v>24</v>
      </c>
      <c r="D648" s="91">
        <f t="shared" ref="D648:E648" si="660">AVERAGE(B645:B651)</f>
        <v>19.714285714285715</v>
      </c>
      <c r="E648" s="91">
        <f t="shared" si="660"/>
        <v>18.857142857142858</v>
      </c>
      <c r="F648" s="15">
        <v>211</v>
      </c>
      <c r="G648" s="15">
        <v>286</v>
      </c>
      <c r="H648" s="90">
        <f t="shared" si="657"/>
        <v>195.57142857142858</v>
      </c>
      <c r="I648" s="90">
        <f t="shared" si="658"/>
        <v>199</v>
      </c>
    </row>
    <row r="649" spans="1:9" ht="15.9" customHeight="1" x14ac:dyDescent="0.3">
      <c r="A649" s="12">
        <v>44474</v>
      </c>
      <c r="B649" s="13">
        <v>28</v>
      </c>
      <c r="C649" s="14">
        <v>35</v>
      </c>
      <c r="D649" s="91">
        <f t="shared" ref="D649:E649" si="661">AVERAGE(B646:B652)</f>
        <v>18.857142857142858</v>
      </c>
      <c r="E649" s="91">
        <f t="shared" si="661"/>
        <v>19</v>
      </c>
      <c r="F649" s="15">
        <v>195</v>
      </c>
      <c r="G649" s="15">
        <v>292</v>
      </c>
      <c r="H649" s="90">
        <f t="shared" si="657"/>
        <v>192.71428571428572</v>
      </c>
      <c r="I649" s="90">
        <f t="shared" si="658"/>
        <v>195.28571428571428</v>
      </c>
    </row>
    <row r="650" spans="1:9" ht="15.9" customHeight="1" x14ac:dyDescent="0.3">
      <c r="A650" s="12">
        <v>44475</v>
      </c>
      <c r="B650" s="13">
        <v>13</v>
      </c>
      <c r="C650" s="14">
        <v>30</v>
      </c>
      <c r="D650" s="91">
        <f t="shared" ref="D650:E650" si="662">AVERAGE(B647:B653)</f>
        <v>17.571428571428573</v>
      </c>
      <c r="E650" s="91">
        <f t="shared" si="662"/>
        <v>19</v>
      </c>
      <c r="F650" s="15">
        <v>203</v>
      </c>
      <c r="G650" s="15">
        <v>278</v>
      </c>
      <c r="H650" s="90">
        <f t="shared" si="657"/>
        <v>190</v>
      </c>
      <c r="I650" s="90">
        <f t="shared" si="658"/>
        <v>195.28571428571428</v>
      </c>
    </row>
    <row r="651" spans="1:9" ht="15.9" customHeight="1" x14ac:dyDescent="0.3">
      <c r="A651" s="12">
        <v>44476</v>
      </c>
      <c r="B651" s="13">
        <v>20</v>
      </c>
      <c r="C651" s="14">
        <v>19</v>
      </c>
      <c r="D651" s="91">
        <f t="shared" ref="D651:E651" si="663">AVERAGE(B648:B654)</f>
        <v>17.428571428571427</v>
      </c>
      <c r="E651" s="91">
        <f t="shared" si="663"/>
        <v>19</v>
      </c>
      <c r="F651" s="15">
        <v>208</v>
      </c>
      <c r="G651" s="15">
        <v>262</v>
      </c>
      <c r="H651" s="90">
        <f t="shared" si="657"/>
        <v>189.57142857142858</v>
      </c>
      <c r="I651" s="90">
        <f t="shared" si="658"/>
        <v>195.42857142857142</v>
      </c>
    </row>
    <row r="652" spans="1:9" ht="15.9" customHeight="1" x14ac:dyDescent="0.3">
      <c r="A652" s="12">
        <v>44477</v>
      </c>
      <c r="B652" s="13">
        <v>13</v>
      </c>
      <c r="C652" s="14">
        <v>24</v>
      </c>
      <c r="D652" s="91">
        <f t="shared" ref="D652:E652" si="664">AVERAGE(B649:B655)</f>
        <v>19</v>
      </c>
      <c r="E652" s="91">
        <f t="shared" si="664"/>
        <v>20.428571428571427</v>
      </c>
      <c r="F652" s="15">
        <v>156</v>
      </c>
      <c r="G652" s="15">
        <v>241</v>
      </c>
      <c r="H652" s="90">
        <f t="shared" si="657"/>
        <v>190</v>
      </c>
      <c r="I652" s="90">
        <f t="shared" si="658"/>
        <v>194</v>
      </c>
    </row>
    <row r="653" spans="1:9" ht="15.9" customHeight="1" x14ac:dyDescent="0.3">
      <c r="A653" s="12">
        <v>44478</v>
      </c>
      <c r="B653" s="13">
        <v>15</v>
      </c>
      <c r="C653" s="14">
        <v>1</v>
      </c>
      <c r="D653" s="91">
        <f t="shared" ref="D653:E653" si="665">AVERAGE(B650:B656)</f>
        <v>17.857142857142858</v>
      </c>
      <c r="E653" s="91">
        <f t="shared" si="665"/>
        <v>19.142857142857142</v>
      </c>
      <c r="F653" s="15">
        <v>168</v>
      </c>
      <c r="G653" s="15">
        <v>8</v>
      </c>
      <c r="H653" s="90">
        <f t="shared" si="657"/>
        <v>187.42857142857142</v>
      </c>
      <c r="I653" s="90">
        <f t="shared" si="658"/>
        <v>195.57142857142858</v>
      </c>
    </row>
    <row r="654" spans="1:9" ht="15.9" customHeight="1" x14ac:dyDescent="0.3">
      <c r="A654" s="12">
        <v>44479</v>
      </c>
      <c r="B654" s="13">
        <v>17</v>
      </c>
      <c r="C654" s="14">
        <v>0</v>
      </c>
      <c r="D654" s="91">
        <f t="shared" ref="D654:E654" si="666">AVERAGE(B651:B657)</f>
        <v>18.428571428571427</v>
      </c>
      <c r="E654" s="91">
        <f t="shared" si="666"/>
        <v>18.571428571428573</v>
      </c>
      <c r="F654" s="15">
        <v>186</v>
      </c>
      <c r="G654" s="15">
        <v>1</v>
      </c>
      <c r="H654" s="90">
        <f t="shared" si="657"/>
        <v>185.28571428571428</v>
      </c>
      <c r="I654" s="90">
        <f t="shared" si="658"/>
        <v>196</v>
      </c>
    </row>
    <row r="655" spans="1:9" ht="15.9" customHeight="1" x14ac:dyDescent="0.3">
      <c r="A655" s="12">
        <v>44480</v>
      </c>
      <c r="B655" s="13">
        <v>27</v>
      </c>
      <c r="C655" s="14">
        <v>34</v>
      </c>
      <c r="D655" s="91">
        <f t="shared" ref="D655:E655" si="667">AVERAGE(B652:B658)</f>
        <v>18.571428571428573</v>
      </c>
      <c r="E655" s="91">
        <f t="shared" si="667"/>
        <v>20</v>
      </c>
      <c r="F655" s="15">
        <v>214</v>
      </c>
      <c r="G655" s="15">
        <v>276</v>
      </c>
      <c r="H655" s="90">
        <f t="shared" si="657"/>
        <v>181.42857142857142</v>
      </c>
      <c r="I655" s="90">
        <f t="shared" si="658"/>
        <v>193.28571428571428</v>
      </c>
    </row>
    <row r="656" spans="1:9" ht="15.9" customHeight="1" x14ac:dyDescent="0.3">
      <c r="A656" s="12">
        <v>44481</v>
      </c>
      <c r="B656" s="13">
        <v>20</v>
      </c>
      <c r="C656" s="14">
        <v>26</v>
      </c>
      <c r="D656" s="91">
        <f t="shared" ref="D656:E656" si="668">AVERAGE(B653:B659)</f>
        <v>18.714285714285715</v>
      </c>
      <c r="E656" s="91">
        <f t="shared" si="668"/>
        <v>20.142857142857142</v>
      </c>
      <c r="F656" s="15">
        <v>177</v>
      </c>
      <c r="G656" s="15">
        <v>303</v>
      </c>
      <c r="H656" s="90">
        <f t="shared" si="657"/>
        <v>184.57142857142858</v>
      </c>
      <c r="I656" s="90">
        <f t="shared" si="658"/>
        <v>192.14285714285714</v>
      </c>
    </row>
    <row r="657" spans="1:9" ht="15.9" customHeight="1" x14ac:dyDescent="0.3">
      <c r="A657" s="12">
        <v>44482</v>
      </c>
      <c r="B657" s="13">
        <v>17</v>
      </c>
      <c r="C657" s="14">
        <v>26</v>
      </c>
      <c r="D657" s="91">
        <f t="shared" ref="D657:E657" si="669">AVERAGE(B654:B660)</f>
        <v>19.571428571428573</v>
      </c>
      <c r="E657" s="91">
        <f t="shared" si="669"/>
        <v>20.142857142857142</v>
      </c>
      <c r="F657" s="15">
        <v>188</v>
      </c>
      <c r="G657" s="15">
        <v>281</v>
      </c>
      <c r="H657" s="90">
        <f t="shared" si="657"/>
        <v>186.71428571428572</v>
      </c>
      <c r="I657" s="90">
        <f t="shared" si="658"/>
        <v>192.14285714285714</v>
      </c>
    </row>
    <row r="658" spans="1:9" ht="15.9" customHeight="1" x14ac:dyDescent="0.3">
      <c r="A658" s="12">
        <v>44483</v>
      </c>
      <c r="B658" s="13">
        <v>21</v>
      </c>
      <c r="C658" s="14">
        <v>29</v>
      </c>
      <c r="D658" s="91">
        <f t="shared" ref="D658:E658" si="670">AVERAGE(B655:B661)</f>
        <v>19.428571428571427</v>
      </c>
      <c r="E658" s="91">
        <f t="shared" si="670"/>
        <v>20.142857142857142</v>
      </c>
      <c r="F658" s="15">
        <v>181</v>
      </c>
      <c r="G658" s="15">
        <v>243</v>
      </c>
      <c r="H658" s="90">
        <f t="shared" si="657"/>
        <v>186.57142857142858</v>
      </c>
      <c r="I658" s="90">
        <f t="shared" si="658"/>
        <v>192.14285714285714</v>
      </c>
    </row>
    <row r="659" spans="1:9" ht="15.9" customHeight="1" x14ac:dyDescent="0.3">
      <c r="A659" s="12">
        <v>44484</v>
      </c>
      <c r="B659" s="13">
        <v>14</v>
      </c>
      <c r="C659" s="14">
        <v>25</v>
      </c>
      <c r="D659" s="91">
        <f t="shared" ref="D659:E659" si="671">AVERAGE(B656:B662)</f>
        <v>17.857142857142858</v>
      </c>
      <c r="E659" s="91">
        <f t="shared" si="671"/>
        <v>19.571428571428573</v>
      </c>
      <c r="F659" s="15">
        <v>178</v>
      </c>
      <c r="G659" s="15">
        <v>233</v>
      </c>
      <c r="H659" s="90">
        <f t="shared" si="657"/>
        <v>182</v>
      </c>
      <c r="I659" s="90">
        <f t="shared" si="658"/>
        <v>191.57142857142858</v>
      </c>
    </row>
    <row r="660" spans="1:9" ht="15.9" customHeight="1" x14ac:dyDescent="0.3">
      <c r="A660" s="12">
        <v>44485</v>
      </c>
      <c r="B660" s="13">
        <v>21</v>
      </c>
      <c r="C660" s="14">
        <v>1</v>
      </c>
      <c r="D660" s="91">
        <f t="shared" ref="D660:E660" si="672">AVERAGE(B657:B663)</f>
        <v>17</v>
      </c>
      <c r="E660" s="91">
        <f t="shared" si="672"/>
        <v>19.857142857142858</v>
      </c>
      <c r="F660" s="15">
        <v>183</v>
      </c>
      <c r="G660" s="15">
        <v>8</v>
      </c>
      <c r="H660" s="90">
        <f t="shared" si="657"/>
        <v>181.57142857142858</v>
      </c>
      <c r="I660" s="90">
        <f t="shared" si="658"/>
        <v>189.85714285714286</v>
      </c>
    </row>
    <row r="661" spans="1:9" ht="15.9" customHeight="1" x14ac:dyDescent="0.3">
      <c r="A661" s="12">
        <v>44486</v>
      </c>
      <c r="B661" s="13">
        <v>16</v>
      </c>
      <c r="C661" s="14">
        <v>0</v>
      </c>
      <c r="D661" s="91">
        <f t="shared" ref="D661:E661" si="673">AVERAGE(B658:B664)</f>
        <v>17.285714285714285</v>
      </c>
      <c r="E661" s="91">
        <f t="shared" si="673"/>
        <v>20</v>
      </c>
      <c r="F661" s="15">
        <v>185</v>
      </c>
      <c r="G661" s="15">
        <v>1</v>
      </c>
      <c r="H661" s="90">
        <f t="shared" si="657"/>
        <v>179.71428571428572</v>
      </c>
      <c r="I661" s="90">
        <f t="shared" si="658"/>
        <v>186.71428571428572</v>
      </c>
    </row>
    <row r="662" spans="1:9" ht="15.9" customHeight="1" x14ac:dyDescent="0.3">
      <c r="A662" s="12">
        <v>44487</v>
      </c>
      <c r="B662" s="13">
        <v>16</v>
      </c>
      <c r="C662" s="14">
        <v>30</v>
      </c>
      <c r="D662" s="91">
        <f t="shared" ref="D662:E662" si="674">AVERAGE(B659:B665)</f>
        <v>17.571428571428573</v>
      </c>
      <c r="E662" s="91">
        <f t="shared" si="674"/>
        <v>19</v>
      </c>
      <c r="F662" s="15">
        <v>182</v>
      </c>
      <c r="G662" s="15">
        <v>272</v>
      </c>
      <c r="H662" s="90">
        <f t="shared" si="657"/>
        <v>182.85714285714286</v>
      </c>
      <c r="I662" s="90">
        <f t="shared" si="658"/>
        <v>187.28571428571428</v>
      </c>
    </row>
    <row r="663" spans="1:9" ht="15.9" customHeight="1" x14ac:dyDescent="0.3">
      <c r="A663" s="12">
        <v>44488</v>
      </c>
      <c r="B663" s="13">
        <v>14</v>
      </c>
      <c r="C663" s="14">
        <v>28</v>
      </c>
      <c r="D663" s="91">
        <f t="shared" ref="D663:E663" si="675">AVERAGE(B660:B666)</f>
        <v>18.142857142857142</v>
      </c>
      <c r="E663" s="91">
        <f t="shared" si="675"/>
        <v>18.714285714285715</v>
      </c>
      <c r="F663" s="15">
        <v>174</v>
      </c>
      <c r="G663" s="15">
        <v>291</v>
      </c>
      <c r="H663" s="90">
        <f t="shared" si="657"/>
        <v>182.28571428571428</v>
      </c>
      <c r="I663" s="90">
        <f t="shared" si="658"/>
        <v>187.28571428571428</v>
      </c>
    </row>
    <row r="664" spans="1:9" ht="15.9" customHeight="1" x14ac:dyDescent="0.3">
      <c r="A664" s="12">
        <v>44489</v>
      </c>
      <c r="B664" s="13">
        <v>19</v>
      </c>
      <c r="C664" s="14">
        <v>27</v>
      </c>
      <c r="D664" s="91">
        <f t="shared" ref="D664:E664" si="676">AVERAGE(B661:B667)</f>
        <v>18.714285714285715</v>
      </c>
      <c r="E664" s="91">
        <f t="shared" si="676"/>
        <v>18.714285714285715</v>
      </c>
      <c r="F664" s="15">
        <v>175</v>
      </c>
      <c r="G664" s="15">
        <v>259</v>
      </c>
      <c r="H664" s="90">
        <f t="shared" si="657"/>
        <v>184.14285714285714</v>
      </c>
      <c r="I664" s="90">
        <f t="shared" si="658"/>
        <v>189.14285714285714</v>
      </c>
    </row>
    <row r="665" spans="1:9" ht="15.9" customHeight="1" x14ac:dyDescent="0.3">
      <c r="A665" s="12">
        <v>44490</v>
      </c>
      <c r="B665" s="13">
        <v>23</v>
      </c>
      <c r="C665" s="14">
        <v>22</v>
      </c>
      <c r="D665" s="91">
        <f t="shared" ref="D665:E665" si="677">AVERAGE(B662:B668)</f>
        <v>20.142857142857142</v>
      </c>
      <c r="E665" s="91">
        <f t="shared" si="677"/>
        <v>18.714285714285715</v>
      </c>
      <c r="F665" s="15">
        <v>203</v>
      </c>
      <c r="G665" s="15">
        <v>247</v>
      </c>
      <c r="H665" s="90">
        <f t="shared" si="657"/>
        <v>188</v>
      </c>
      <c r="I665" s="90">
        <f t="shared" si="658"/>
        <v>189</v>
      </c>
    </row>
    <row r="666" spans="1:9" ht="15.9" customHeight="1" x14ac:dyDescent="0.3">
      <c r="A666" s="12">
        <v>44491</v>
      </c>
      <c r="B666" s="13">
        <v>18</v>
      </c>
      <c r="C666" s="14">
        <v>23</v>
      </c>
      <c r="D666" s="91">
        <f t="shared" ref="D666:E666" si="678">AVERAGE(B663:B669)</f>
        <v>19.857142857142858</v>
      </c>
      <c r="E666" s="91">
        <f t="shared" si="678"/>
        <v>17.857142857142858</v>
      </c>
      <c r="F666" s="15">
        <v>174</v>
      </c>
      <c r="G666" s="15">
        <v>233</v>
      </c>
      <c r="H666" s="90">
        <f t="shared" si="657"/>
        <v>188.57142857142858</v>
      </c>
      <c r="I666" s="90">
        <f t="shared" si="658"/>
        <v>190.14285714285714</v>
      </c>
    </row>
    <row r="667" spans="1:9" ht="15.9" customHeight="1" x14ac:dyDescent="0.3">
      <c r="A667" s="12">
        <v>44492</v>
      </c>
      <c r="B667" s="13">
        <v>25</v>
      </c>
      <c r="C667" s="14">
        <v>1</v>
      </c>
      <c r="D667" s="91">
        <f t="shared" ref="D667:E667" si="679">AVERAGE(B664:B670)</f>
        <v>21.142857142857142</v>
      </c>
      <c r="E667" s="91">
        <f t="shared" si="679"/>
        <v>18.714285714285715</v>
      </c>
      <c r="F667" s="15">
        <v>196</v>
      </c>
      <c r="G667" s="15">
        <v>21</v>
      </c>
      <c r="H667" s="90">
        <f t="shared" si="657"/>
        <v>194.42857142857142</v>
      </c>
      <c r="I667" s="90">
        <f t="shared" si="658"/>
        <v>192.85714285714286</v>
      </c>
    </row>
    <row r="668" spans="1:9" ht="15.9" customHeight="1" x14ac:dyDescent="0.3">
      <c r="A668" s="12">
        <v>44493</v>
      </c>
      <c r="B668" s="13">
        <v>26</v>
      </c>
      <c r="C668" s="14">
        <v>0</v>
      </c>
      <c r="D668" s="91">
        <f t="shared" ref="D668:E668" si="680">AVERAGE(B665:B671)</f>
        <v>20.428571428571427</v>
      </c>
      <c r="E668" s="91">
        <f t="shared" si="680"/>
        <v>18.285714285714285</v>
      </c>
      <c r="F668" s="15">
        <v>212</v>
      </c>
      <c r="G668" s="15">
        <v>0</v>
      </c>
      <c r="H668" s="90">
        <f t="shared" si="657"/>
        <v>198</v>
      </c>
      <c r="I668" s="90">
        <f t="shared" si="658"/>
        <v>193.71428571428572</v>
      </c>
    </row>
    <row r="669" spans="1:9" ht="15.9" customHeight="1" x14ac:dyDescent="0.3">
      <c r="A669" s="12">
        <v>44494</v>
      </c>
      <c r="B669" s="13">
        <v>14</v>
      </c>
      <c r="C669" s="14">
        <v>24</v>
      </c>
      <c r="D669" s="91">
        <f t="shared" ref="D669:E669" si="681">AVERAGE(B666:B672)</f>
        <v>20.428571428571427</v>
      </c>
      <c r="E669" s="91">
        <f t="shared" si="681"/>
        <v>19</v>
      </c>
      <c r="F669" s="15">
        <v>186</v>
      </c>
      <c r="G669" s="15">
        <v>280</v>
      </c>
      <c r="H669" s="90">
        <f t="shared" si="657"/>
        <v>194.85714285714286</v>
      </c>
      <c r="I669" s="90">
        <f t="shared" si="658"/>
        <v>193.71428571428572</v>
      </c>
    </row>
    <row r="670" spans="1:9" ht="15.9" customHeight="1" x14ac:dyDescent="0.3">
      <c r="A670" s="12">
        <v>44495</v>
      </c>
      <c r="B670" s="13">
        <v>23</v>
      </c>
      <c r="C670" s="14">
        <v>34</v>
      </c>
      <c r="D670" s="91">
        <f t="shared" ref="D670:E670" si="682">AVERAGE(B667:B673)</f>
        <v>21.285714285714285</v>
      </c>
      <c r="E670" s="91">
        <f t="shared" si="682"/>
        <v>19.428571428571427</v>
      </c>
      <c r="F670" s="15">
        <v>215</v>
      </c>
      <c r="G670" s="15">
        <v>310</v>
      </c>
      <c r="H670" s="90">
        <f t="shared" si="657"/>
        <v>197.71428571428572</v>
      </c>
      <c r="I670" s="90">
        <f t="shared" si="658"/>
        <v>193.85714285714286</v>
      </c>
    </row>
    <row r="671" spans="1:9" ht="15.9" customHeight="1" x14ac:dyDescent="0.3">
      <c r="A671" s="12">
        <v>44496</v>
      </c>
      <c r="B671" s="13">
        <v>14</v>
      </c>
      <c r="C671" s="14">
        <v>24</v>
      </c>
      <c r="D671" s="91">
        <f t="shared" ref="D671:E671" si="683">AVERAGE(B668:B674)</f>
        <v>20.285714285714285</v>
      </c>
      <c r="E671" s="91">
        <f t="shared" si="683"/>
        <v>19.285714285714285</v>
      </c>
      <c r="F671" s="15">
        <v>200</v>
      </c>
      <c r="G671" s="15">
        <v>265</v>
      </c>
      <c r="H671" s="90">
        <f t="shared" si="657"/>
        <v>198</v>
      </c>
      <c r="I671" s="90">
        <f t="shared" si="658"/>
        <v>191.71428571428572</v>
      </c>
    </row>
    <row r="672" spans="1:9" ht="15.9" customHeight="1" x14ac:dyDescent="0.3">
      <c r="A672" s="12">
        <v>44497</v>
      </c>
      <c r="B672" s="13">
        <v>23</v>
      </c>
      <c r="C672" s="14">
        <v>27</v>
      </c>
      <c r="D672" s="91">
        <f t="shared" ref="D672:E672" si="684">AVERAGE(B669:B675)</f>
        <v>18.714285714285715</v>
      </c>
      <c r="E672" s="91">
        <f t="shared" si="684"/>
        <v>19.285714285714285</v>
      </c>
      <c r="F672" s="15">
        <v>181</v>
      </c>
      <c r="G672" s="15">
        <v>247</v>
      </c>
      <c r="H672" s="90">
        <f t="shared" si="657"/>
        <v>196.42857142857142</v>
      </c>
      <c r="I672" s="90">
        <f t="shared" si="658"/>
        <v>191.71428571428572</v>
      </c>
    </row>
    <row r="673" spans="1:9" ht="15.9" customHeight="1" x14ac:dyDescent="0.3">
      <c r="A673" s="12">
        <v>44498</v>
      </c>
      <c r="B673" s="13">
        <v>24</v>
      </c>
      <c r="C673" s="14">
        <v>26</v>
      </c>
      <c r="D673" s="91">
        <f t="shared" ref="D673:E673" si="685">AVERAGE(B670:B676)</f>
        <v>20.857142857142858</v>
      </c>
      <c r="E673" s="91">
        <f t="shared" si="685"/>
        <v>19.857142857142858</v>
      </c>
      <c r="F673" s="15">
        <v>194</v>
      </c>
      <c r="G673" s="15">
        <v>234</v>
      </c>
      <c r="H673" s="90">
        <f t="shared" si="657"/>
        <v>199.28571428571428</v>
      </c>
      <c r="I673" s="90">
        <f t="shared" si="658"/>
        <v>192.14285714285714</v>
      </c>
    </row>
    <row r="674" spans="1:9" ht="15.9" customHeight="1" x14ac:dyDescent="0.3">
      <c r="A674" s="12">
        <v>44499</v>
      </c>
      <c r="B674" s="13">
        <v>18</v>
      </c>
      <c r="C674" s="14">
        <v>0</v>
      </c>
      <c r="D674" s="91">
        <f t="shared" ref="D674:E674" si="686">AVERAGE(B671:B677)</f>
        <v>19.857142857142858</v>
      </c>
      <c r="E674" s="91">
        <f t="shared" si="686"/>
        <v>18.857142857142858</v>
      </c>
      <c r="F674" s="15">
        <v>198</v>
      </c>
      <c r="G674" s="15">
        <v>6</v>
      </c>
      <c r="H674" s="90">
        <f t="shared" si="657"/>
        <v>193.85714285714286</v>
      </c>
      <c r="I674" s="90">
        <f t="shared" si="658"/>
        <v>189.85714285714286</v>
      </c>
    </row>
    <row r="675" spans="1:9" ht="15.9" customHeight="1" x14ac:dyDescent="0.3">
      <c r="A675" s="12">
        <v>44500</v>
      </c>
      <c r="B675" s="13">
        <v>15</v>
      </c>
      <c r="C675" s="14">
        <v>0</v>
      </c>
      <c r="D675" s="91">
        <f t="shared" ref="D675:E675" si="687">AVERAGE(B672:B678)</f>
        <v>21</v>
      </c>
      <c r="E675" s="91">
        <f t="shared" si="687"/>
        <v>20.142857142857142</v>
      </c>
      <c r="F675" s="15">
        <v>201</v>
      </c>
      <c r="G675" s="15">
        <v>0</v>
      </c>
      <c r="H675" s="90">
        <f t="shared" si="657"/>
        <v>191.85714285714286</v>
      </c>
      <c r="I675" s="90">
        <f t="shared" si="658"/>
        <v>188.14285714285714</v>
      </c>
    </row>
    <row r="676" spans="1:9" ht="15.9" customHeight="1" x14ac:dyDescent="0.3">
      <c r="A676" s="12">
        <v>44501</v>
      </c>
      <c r="B676" s="13">
        <v>29</v>
      </c>
      <c r="C676" s="14">
        <v>28</v>
      </c>
      <c r="D676" s="91">
        <f t="shared" ref="D676:E676" si="688">AVERAGE(B673:B679)</f>
        <v>21</v>
      </c>
      <c r="E676" s="91">
        <f t="shared" si="688"/>
        <v>20.142857142857142</v>
      </c>
      <c r="F676" s="15">
        <v>206</v>
      </c>
      <c r="G676" s="15">
        <v>283</v>
      </c>
      <c r="H676" s="90">
        <f t="shared" si="657"/>
        <v>191.57142857142858</v>
      </c>
      <c r="I676" s="90">
        <f t="shared" si="658"/>
        <v>185.71428571428572</v>
      </c>
    </row>
    <row r="677" spans="1:9" ht="15.9" customHeight="1" x14ac:dyDescent="0.3">
      <c r="A677" s="12">
        <v>44502</v>
      </c>
      <c r="B677" s="13">
        <v>16</v>
      </c>
      <c r="C677" s="14">
        <v>27</v>
      </c>
      <c r="D677" s="91">
        <f t="shared" ref="D677:E677" si="689">AVERAGE(B674:B680)</f>
        <v>20</v>
      </c>
      <c r="E677" s="91">
        <f t="shared" si="689"/>
        <v>20.714285714285715</v>
      </c>
      <c r="F677" s="15">
        <v>177</v>
      </c>
      <c r="G677" s="15">
        <v>294</v>
      </c>
      <c r="H677" s="90">
        <f t="shared" si="657"/>
        <v>187.71428571428572</v>
      </c>
      <c r="I677" s="90">
        <f t="shared" si="658"/>
        <v>186.28571428571428</v>
      </c>
    </row>
    <row r="678" spans="1:9" ht="15.9" customHeight="1" x14ac:dyDescent="0.3">
      <c r="A678" s="12">
        <v>44503</v>
      </c>
      <c r="B678" s="13">
        <v>22</v>
      </c>
      <c r="C678" s="14">
        <v>33</v>
      </c>
      <c r="D678" s="91">
        <f t="shared" ref="D678:E678" si="690">AVERAGE(B675:B681)</f>
        <v>20.142857142857142</v>
      </c>
      <c r="E678" s="91">
        <f t="shared" si="690"/>
        <v>20.714285714285715</v>
      </c>
      <c r="F678" s="15">
        <v>186</v>
      </c>
      <c r="G678" s="15">
        <v>253</v>
      </c>
      <c r="H678" s="90">
        <f t="shared" si="657"/>
        <v>184.14285714285714</v>
      </c>
      <c r="I678" s="90">
        <f t="shared" si="658"/>
        <v>185.42857142857142</v>
      </c>
    </row>
    <row r="679" spans="1:9" ht="15.9" customHeight="1" x14ac:dyDescent="0.3">
      <c r="A679" s="12">
        <v>44504</v>
      </c>
      <c r="B679" s="13">
        <v>23</v>
      </c>
      <c r="C679" s="14">
        <v>27</v>
      </c>
      <c r="D679" s="91">
        <f t="shared" ref="D679:E679" si="691">AVERAGE(B676:B682)</f>
        <v>20.285714285714285</v>
      </c>
      <c r="E679" s="91">
        <f t="shared" si="691"/>
        <v>20.714285714285715</v>
      </c>
      <c r="F679" s="15">
        <v>179</v>
      </c>
      <c r="G679" s="15">
        <v>230</v>
      </c>
      <c r="H679" s="90">
        <f t="shared" si="657"/>
        <v>182.42857142857142</v>
      </c>
      <c r="I679" s="90">
        <f t="shared" si="658"/>
        <v>185.42857142857142</v>
      </c>
    </row>
    <row r="680" spans="1:9" ht="15.9" customHeight="1" x14ac:dyDescent="0.3">
      <c r="A680" s="12">
        <v>44505</v>
      </c>
      <c r="B680" s="13">
        <v>17</v>
      </c>
      <c r="C680" s="14">
        <v>30</v>
      </c>
      <c r="D680" s="91">
        <f t="shared" ref="D680:E680" si="692">AVERAGE(B677:B683)</f>
        <v>18.285714285714285</v>
      </c>
      <c r="E680" s="91">
        <f t="shared" si="692"/>
        <v>20.285714285714285</v>
      </c>
      <c r="F680" s="15">
        <v>167</v>
      </c>
      <c r="G680" s="15">
        <v>238</v>
      </c>
      <c r="H680" s="90">
        <f t="shared" si="657"/>
        <v>183.14285714285714</v>
      </c>
      <c r="I680" s="90">
        <f t="shared" si="658"/>
        <v>185.14285714285714</v>
      </c>
    </row>
    <row r="681" spans="1:9" ht="15.9" customHeight="1" x14ac:dyDescent="0.3">
      <c r="A681" s="12">
        <v>44506</v>
      </c>
      <c r="B681" s="13">
        <v>19</v>
      </c>
      <c r="C681" s="14">
        <v>0</v>
      </c>
      <c r="D681" s="91">
        <f t="shared" ref="D681:E681" si="693">AVERAGE(B678:B684)</f>
        <v>17</v>
      </c>
      <c r="E681" s="91">
        <f t="shared" si="693"/>
        <v>20.285714285714285</v>
      </c>
      <c r="F681" s="15">
        <v>173</v>
      </c>
      <c r="G681" s="15">
        <v>0</v>
      </c>
      <c r="H681" s="90">
        <f t="shared" si="657"/>
        <v>184.85714285714286</v>
      </c>
      <c r="I681" s="90">
        <f t="shared" si="658"/>
        <v>188.57142857142858</v>
      </c>
    </row>
    <row r="682" spans="1:9" ht="15.9" customHeight="1" x14ac:dyDescent="0.3">
      <c r="A682" s="12">
        <v>44507</v>
      </c>
      <c r="B682" s="13">
        <v>16</v>
      </c>
      <c r="C682" s="14">
        <v>0</v>
      </c>
      <c r="D682" s="91">
        <f t="shared" ref="D682:E682" si="694">AVERAGE(B679:B685)</f>
        <v>15.857142857142858</v>
      </c>
      <c r="E682" s="91">
        <f t="shared" si="694"/>
        <v>18.857142857142858</v>
      </c>
      <c r="F682" s="15">
        <v>189</v>
      </c>
      <c r="G682" s="15">
        <v>0</v>
      </c>
      <c r="H682" s="90">
        <f t="shared" si="657"/>
        <v>185.71428571428572</v>
      </c>
      <c r="I682" s="90">
        <f t="shared" si="658"/>
        <v>190.57142857142858</v>
      </c>
    </row>
    <row r="683" spans="1:9" ht="15.9" customHeight="1" x14ac:dyDescent="0.3">
      <c r="A683" s="12">
        <v>44508</v>
      </c>
      <c r="B683" s="13">
        <v>15</v>
      </c>
      <c r="C683" s="14">
        <v>25</v>
      </c>
      <c r="D683" s="91">
        <f t="shared" ref="D683:E683" si="695">AVERAGE(B680:B686)</f>
        <v>14.285714285714286</v>
      </c>
      <c r="E683" s="91">
        <f t="shared" si="695"/>
        <v>18.142857142857142</v>
      </c>
      <c r="F683" s="15">
        <v>211</v>
      </c>
      <c r="G683" s="15">
        <v>281</v>
      </c>
      <c r="H683" s="90">
        <f t="shared" si="657"/>
        <v>183</v>
      </c>
      <c r="I683" s="90">
        <f t="shared" si="658"/>
        <v>193.28571428571428</v>
      </c>
    </row>
    <row r="684" spans="1:9" ht="15.9" customHeight="1" x14ac:dyDescent="0.3">
      <c r="A684" s="12">
        <v>44509</v>
      </c>
      <c r="B684" s="13">
        <v>7</v>
      </c>
      <c r="C684" s="14">
        <v>27</v>
      </c>
      <c r="D684" s="91">
        <f t="shared" ref="D684:E684" si="696">AVERAGE(B681:B687)</f>
        <v>14.285714285714286</v>
      </c>
      <c r="E684" s="91">
        <f t="shared" si="696"/>
        <v>17.142857142857142</v>
      </c>
      <c r="F684" s="15">
        <v>189</v>
      </c>
      <c r="G684" s="15">
        <v>318</v>
      </c>
      <c r="H684" s="90">
        <f t="shared" si="657"/>
        <v>187.85714285714286</v>
      </c>
      <c r="I684" s="90">
        <f t="shared" si="658"/>
        <v>189.42857142857142</v>
      </c>
    </row>
    <row r="685" spans="1:9" ht="15.9" customHeight="1" x14ac:dyDescent="0.3">
      <c r="A685" s="12">
        <v>44510</v>
      </c>
      <c r="B685" s="13">
        <v>14</v>
      </c>
      <c r="C685" s="14">
        <v>23</v>
      </c>
      <c r="D685" s="91">
        <f t="shared" ref="D685:E685" si="697">AVERAGE(B682:B688)</f>
        <v>13.285714285714286</v>
      </c>
      <c r="E685" s="91">
        <f t="shared" si="697"/>
        <v>17.285714285714285</v>
      </c>
      <c r="F685" s="15">
        <v>192</v>
      </c>
      <c r="G685" s="15">
        <v>267</v>
      </c>
      <c r="H685" s="90">
        <f t="shared" si="657"/>
        <v>188.42857142857142</v>
      </c>
      <c r="I685" s="90">
        <f t="shared" si="658"/>
        <v>191.14285714285714</v>
      </c>
    </row>
    <row r="686" spans="1:9" ht="15.9" customHeight="1" x14ac:dyDescent="0.3">
      <c r="A686" s="12">
        <v>44511</v>
      </c>
      <c r="B686" s="13">
        <v>12</v>
      </c>
      <c r="C686" s="14">
        <v>22</v>
      </c>
      <c r="D686" s="91">
        <f t="shared" ref="D686:E686" si="698">AVERAGE(B683:B689)</f>
        <v>13.142857142857142</v>
      </c>
      <c r="E686" s="91">
        <f t="shared" si="698"/>
        <v>17.285714285714285</v>
      </c>
      <c r="F686" s="15">
        <v>160</v>
      </c>
      <c r="G686" s="15">
        <v>249</v>
      </c>
      <c r="H686" s="90">
        <f t="shared" si="657"/>
        <v>186.42857142857142</v>
      </c>
      <c r="I686" s="90">
        <f t="shared" si="658"/>
        <v>191.14285714285714</v>
      </c>
    </row>
    <row r="687" spans="1:9" ht="15.9" customHeight="1" x14ac:dyDescent="0.3">
      <c r="A687" s="12">
        <v>44512</v>
      </c>
      <c r="B687" s="13">
        <v>17</v>
      </c>
      <c r="C687" s="14">
        <v>23</v>
      </c>
      <c r="D687" s="91">
        <f t="shared" ref="D687:E687" si="699">AVERAGE(B684:B690)</f>
        <v>13.571428571428571</v>
      </c>
      <c r="E687" s="91">
        <f t="shared" si="699"/>
        <v>16.285714285714285</v>
      </c>
      <c r="F687" s="15">
        <v>201</v>
      </c>
      <c r="G687" s="15">
        <v>211</v>
      </c>
      <c r="H687" s="90">
        <f t="shared" si="657"/>
        <v>179.71428571428572</v>
      </c>
      <c r="I687" s="90">
        <f t="shared" si="658"/>
        <v>187</v>
      </c>
    </row>
    <row r="688" spans="1:9" ht="15.9" customHeight="1" x14ac:dyDescent="0.3">
      <c r="A688" s="12">
        <v>44513</v>
      </c>
      <c r="B688" s="13">
        <v>12</v>
      </c>
      <c r="C688" s="14">
        <v>1</v>
      </c>
      <c r="D688" s="91">
        <f t="shared" ref="D688:E688" si="700">AVERAGE(B685:B691)</f>
        <v>14.142857142857142</v>
      </c>
      <c r="E688" s="91">
        <f t="shared" si="700"/>
        <v>15</v>
      </c>
      <c r="F688" s="15">
        <v>177</v>
      </c>
      <c r="G688" s="15">
        <v>12</v>
      </c>
      <c r="H688" s="90">
        <f t="shared" si="657"/>
        <v>179</v>
      </c>
      <c r="I688" s="90">
        <f t="shared" si="658"/>
        <v>181.57142857142858</v>
      </c>
    </row>
    <row r="689" spans="1:9" ht="15.9" customHeight="1" x14ac:dyDescent="0.3">
      <c r="A689" s="12">
        <v>44514</v>
      </c>
      <c r="B689" s="13">
        <v>15</v>
      </c>
      <c r="C689" s="14">
        <v>0</v>
      </c>
      <c r="D689" s="91">
        <f t="shared" ref="D689:E689" si="701">AVERAGE(B686:B692)</f>
        <v>14.142857142857142</v>
      </c>
      <c r="E689" s="91">
        <f t="shared" si="701"/>
        <v>15.285714285714286</v>
      </c>
      <c r="F689" s="15">
        <v>175</v>
      </c>
      <c r="G689" s="15">
        <v>0</v>
      </c>
      <c r="H689" s="90">
        <f t="shared" si="657"/>
        <v>178</v>
      </c>
      <c r="I689" s="90">
        <f t="shared" si="658"/>
        <v>177.57142857142858</v>
      </c>
    </row>
    <row r="690" spans="1:9" ht="15.9" customHeight="1" x14ac:dyDescent="0.3">
      <c r="A690" s="12">
        <v>44515</v>
      </c>
      <c r="B690" s="13">
        <v>18</v>
      </c>
      <c r="C690" s="14">
        <v>18</v>
      </c>
      <c r="D690" s="91">
        <f t="shared" ref="D690:E690" si="702">AVERAGE(B687:B693)</f>
        <v>14.142857142857142</v>
      </c>
      <c r="E690" s="91">
        <f t="shared" si="702"/>
        <v>15</v>
      </c>
      <c r="F690" s="15">
        <v>164</v>
      </c>
      <c r="G690" s="15">
        <v>252</v>
      </c>
      <c r="H690" s="90">
        <f t="shared" si="657"/>
        <v>180</v>
      </c>
      <c r="I690" s="90">
        <f t="shared" si="658"/>
        <v>177.71428571428572</v>
      </c>
    </row>
    <row r="691" spans="1:9" ht="15.9" customHeight="1" x14ac:dyDescent="0.3">
      <c r="A691" s="12">
        <v>44516</v>
      </c>
      <c r="B691" s="13">
        <v>11</v>
      </c>
      <c r="C691" s="14">
        <v>18</v>
      </c>
      <c r="D691" s="91">
        <f t="shared" ref="D691:E691" si="703">AVERAGE(B688:B694)</f>
        <v>13.285714285714286</v>
      </c>
      <c r="E691" s="91">
        <f t="shared" si="703"/>
        <v>14</v>
      </c>
      <c r="F691" s="15">
        <v>184</v>
      </c>
      <c r="G691" s="15">
        <v>280</v>
      </c>
      <c r="H691" s="90">
        <f t="shared" si="657"/>
        <v>179.28571428571428</v>
      </c>
      <c r="I691" s="90">
        <f t="shared" si="658"/>
        <v>181.85714285714286</v>
      </c>
    </row>
    <row r="692" spans="1:9" ht="15.9" customHeight="1" x14ac:dyDescent="0.3">
      <c r="A692" s="12">
        <v>44517</v>
      </c>
      <c r="B692" s="13">
        <v>14</v>
      </c>
      <c r="C692" s="14">
        <v>25</v>
      </c>
      <c r="D692" s="91">
        <f t="shared" ref="D692:E692" si="704">AVERAGE(B689:B695)</f>
        <v>13.285714285714286</v>
      </c>
      <c r="E692" s="91">
        <f t="shared" si="704"/>
        <v>13.857142857142858</v>
      </c>
      <c r="F692" s="15">
        <v>185</v>
      </c>
      <c r="G692" s="15">
        <v>239</v>
      </c>
      <c r="H692" s="90">
        <f t="shared" si="657"/>
        <v>180.14285714285714</v>
      </c>
      <c r="I692" s="90">
        <f t="shared" si="658"/>
        <v>182.14285714285714</v>
      </c>
    </row>
    <row r="693" spans="1:9" ht="15.9" customHeight="1" x14ac:dyDescent="0.3">
      <c r="A693" s="12">
        <v>44518</v>
      </c>
      <c r="B693" s="13">
        <v>12</v>
      </c>
      <c r="C693" s="14">
        <v>20</v>
      </c>
      <c r="D693" s="91">
        <f t="shared" ref="D693:E693" si="705">AVERAGE(B690:B696)</f>
        <v>12.714285714285714</v>
      </c>
      <c r="E693" s="91">
        <f t="shared" si="705"/>
        <v>13.857142857142858</v>
      </c>
      <c r="F693" s="15">
        <v>174</v>
      </c>
      <c r="G693" s="15">
        <v>250</v>
      </c>
      <c r="H693" s="90">
        <f t="shared" si="657"/>
        <v>178.71428571428572</v>
      </c>
      <c r="I693" s="90">
        <f t="shared" si="658"/>
        <v>182.42857142857142</v>
      </c>
    </row>
    <row r="694" spans="1:9" ht="15.9" customHeight="1" x14ac:dyDescent="0.3">
      <c r="A694" s="12">
        <v>44519</v>
      </c>
      <c r="B694" s="13">
        <v>11</v>
      </c>
      <c r="C694" s="14">
        <v>16</v>
      </c>
      <c r="D694" s="91">
        <f t="shared" ref="D694:E694" si="706">AVERAGE(B691:B697)</f>
        <v>12.571428571428571</v>
      </c>
      <c r="E694" s="91">
        <f t="shared" si="706"/>
        <v>14.285714285714286</v>
      </c>
      <c r="F694" s="15">
        <v>196</v>
      </c>
      <c r="G694" s="15">
        <v>240</v>
      </c>
      <c r="H694" s="90">
        <f t="shared" si="657"/>
        <v>183.42857142857142</v>
      </c>
      <c r="I694" s="90">
        <f t="shared" si="658"/>
        <v>186.57142857142858</v>
      </c>
    </row>
    <row r="695" spans="1:9" ht="15.9" customHeight="1" x14ac:dyDescent="0.3">
      <c r="A695" s="12">
        <v>44520</v>
      </c>
      <c r="B695" s="13">
        <v>12</v>
      </c>
      <c r="C695" s="14">
        <v>0</v>
      </c>
      <c r="D695" s="91">
        <f t="shared" ref="D695:E695" si="707">AVERAGE(B692:B698)</f>
        <v>13</v>
      </c>
      <c r="E695" s="91">
        <f t="shared" si="707"/>
        <v>14</v>
      </c>
      <c r="F695" s="15">
        <v>183</v>
      </c>
      <c r="G695" s="15">
        <v>14</v>
      </c>
      <c r="H695" s="90">
        <f t="shared" si="657"/>
        <v>183.28571428571428</v>
      </c>
      <c r="I695" s="90">
        <f t="shared" si="658"/>
        <v>191</v>
      </c>
    </row>
    <row r="696" spans="1:9" ht="15.9" customHeight="1" x14ac:dyDescent="0.3">
      <c r="A696" s="12">
        <v>44521</v>
      </c>
      <c r="B696" s="13">
        <v>11</v>
      </c>
      <c r="C696" s="14">
        <v>0</v>
      </c>
      <c r="D696" s="91">
        <f t="shared" ref="D696:E696" si="708">AVERAGE(B693:B699)</f>
        <v>11.857142857142858</v>
      </c>
      <c r="E696" s="91">
        <f t="shared" si="708"/>
        <v>13.142857142857142</v>
      </c>
      <c r="F696" s="15">
        <v>165</v>
      </c>
      <c r="G696" s="15">
        <v>2</v>
      </c>
      <c r="H696" s="90">
        <f t="shared" si="657"/>
        <v>179.85714285714286</v>
      </c>
      <c r="I696" s="90">
        <f t="shared" si="658"/>
        <v>194.85714285714286</v>
      </c>
    </row>
    <row r="697" spans="1:9" ht="15.9" customHeight="1" x14ac:dyDescent="0.3">
      <c r="A697" s="12">
        <v>44522</v>
      </c>
      <c r="B697" s="13">
        <v>17</v>
      </c>
      <c r="C697" s="14">
        <v>21</v>
      </c>
      <c r="D697" s="91">
        <f t="shared" ref="D697:E697" si="709">AVERAGE(B694:B700)</f>
        <v>11.714285714285714</v>
      </c>
      <c r="E697" s="91">
        <f t="shared" si="709"/>
        <v>13.571428571428571</v>
      </c>
      <c r="F697" s="15">
        <v>197</v>
      </c>
      <c r="G697" s="15">
        <v>281</v>
      </c>
      <c r="H697" s="90">
        <f t="shared" si="657"/>
        <v>182.57142857142858</v>
      </c>
      <c r="I697" s="90">
        <f t="shared" si="658"/>
        <v>189.71428571428572</v>
      </c>
    </row>
    <row r="698" spans="1:9" ht="15.9" customHeight="1" x14ac:dyDescent="0.3">
      <c r="A698" s="12">
        <v>44523</v>
      </c>
      <c r="B698" s="13">
        <v>14</v>
      </c>
      <c r="C698" s="14">
        <v>16</v>
      </c>
      <c r="D698" s="91">
        <f t="shared" ref="D698:E698" si="710">AVERAGE(B695:B701)</f>
        <v>12.142857142857142</v>
      </c>
      <c r="E698" s="91">
        <f t="shared" si="710"/>
        <v>14.142857142857142</v>
      </c>
      <c r="F698" s="15">
        <v>183</v>
      </c>
      <c r="G698" s="15">
        <v>311</v>
      </c>
      <c r="H698" s="90">
        <f t="shared" si="657"/>
        <v>183.28571428571428</v>
      </c>
      <c r="I698" s="90">
        <f t="shared" si="658"/>
        <v>185.14285714285714</v>
      </c>
    </row>
    <row r="699" spans="1:9" ht="15.9" customHeight="1" x14ac:dyDescent="0.3">
      <c r="A699" s="12">
        <v>44524</v>
      </c>
      <c r="B699" s="13">
        <v>6</v>
      </c>
      <c r="C699" s="14">
        <v>19</v>
      </c>
      <c r="D699" s="91">
        <f t="shared" ref="D699:E699" si="711">AVERAGE(B696:B702)</f>
        <v>13</v>
      </c>
      <c r="E699" s="91">
        <f t="shared" si="711"/>
        <v>14.142857142857142</v>
      </c>
      <c r="F699" s="15">
        <v>161</v>
      </c>
      <c r="G699" s="15">
        <v>266</v>
      </c>
      <c r="H699" s="90">
        <f t="shared" si="657"/>
        <v>184.85714285714286</v>
      </c>
      <c r="I699" s="90">
        <f t="shared" si="658"/>
        <v>184</v>
      </c>
    </row>
    <row r="700" spans="1:9" ht="15.9" customHeight="1" x14ac:dyDescent="0.3">
      <c r="A700" s="12">
        <v>44525</v>
      </c>
      <c r="B700" s="13">
        <v>11</v>
      </c>
      <c r="C700" s="14">
        <v>23</v>
      </c>
      <c r="D700" s="91">
        <f t="shared" ref="D700:E700" si="712">AVERAGE(B697:B703)</f>
        <v>14</v>
      </c>
      <c r="E700" s="91">
        <f t="shared" si="712"/>
        <v>14.142857142857142</v>
      </c>
      <c r="F700" s="15">
        <v>193</v>
      </c>
      <c r="G700" s="15">
        <v>214</v>
      </c>
      <c r="H700" s="90">
        <f t="shared" si="657"/>
        <v>188.28571428571428</v>
      </c>
      <c r="I700" s="90">
        <f t="shared" si="658"/>
        <v>183.71428571428572</v>
      </c>
    </row>
    <row r="701" spans="1:9" ht="15.9" customHeight="1" x14ac:dyDescent="0.3">
      <c r="A701" s="12">
        <v>44526</v>
      </c>
      <c r="B701" s="13">
        <v>14</v>
      </c>
      <c r="C701" s="14">
        <v>20</v>
      </c>
      <c r="D701" s="91">
        <f t="shared" ref="D701:E701" si="713">AVERAGE(B698:B704)</f>
        <v>14</v>
      </c>
      <c r="E701" s="91">
        <f t="shared" si="713"/>
        <v>13</v>
      </c>
      <c r="F701" s="15">
        <v>201</v>
      </c>
      <c r="G701" s="15">
        <v>208</v>
      </c>
      <c r="H701" s="90">
        <f t="shared" si="657"/>
        <v>191.71428571428572</v>
      </c>
      <c r="I701" s="90">
        <f t="shared" si="658"/>
        <v>182.14285714285714</v>
      </c>
    </row>
    <row r="702" spans="1:9" ht="15.9" customHeight="1" x14ac:dyDescent="0.3">
      <c r="A702" s="12">
        <v>44527</v>
      </c>
      <c r="B702" s="13">
        <v>18</v>
      </c>
      <c r="C702" s="14">
        <v>0</v>
      </c>
      <c r="D702" s="91">
        <f t="shared" ref="D702:E702" si="714">AVERAGE(B699:B705)</f>
        <v>12.714285714285714</v>
      </c>
      <c r="E702" s="91">
        <f t="shared" si="714"/>
        <v>13.714285714285714</v>
      </c>
      <c r="F702" s="15">
        <v>194</v>
      </c>
      <c r="G702" s="15">
        <v>6</v>
      </c>
      <c r="H702" s="90">
        <f t="shared" si="657"/>
        <v>188.71428571428572</v>
      </c>
      <c r="I702" s="90">
        <f t="shared" si="658"/>
        <v>180.42857142857142</v>
      </c>
    </row>
    <row r="703" spans="1:9" ht="15.9" customHeight="1" x14ac:dyDescent="0.3">
      <c r="A703" s="12">
        <v>44528</v>
      </c>
      <c r="B703" s="13">
        <v>18</v>
      </c>
      <c r="C703" s="14">
        <v>0</v>
      </c>
      <c r="D703" s="91">
        <f t="shared" ref="D703:E703" si="715">AVERAGE(B700:B706)</f>
        <v>13.857142857142858</v>
      </c>
      <c r="E703" s="91">
        <f t="shared" si="715"/>
        <v>13.428571428571429</v>
      </c>
      <c r="F703" s="15">
        <v>189</v>
      </c>
      <c r="G703" s="15">
        <v>0</v>
      </c>
      <c r="H703" s="90">
        <f t="shared" si="657"/>
        <v>194.85714285714286</v>
      </c>
      <c r="I703" s="90">
        <f t="shared" si="658"/>
        <v>179.85714285714286</v>
      </c>
    </row>
    <row r="704" spans="1:9" ht="15.9" customHeight="1" x14ac:dyDescent="0.3">
      <c r="A704" s="12">
        <v>44529</v>
      </c>
      <c r="B704" s="13">
        <v>17</v>
      </c>
      <c r="C704" s="14">
        <v>13</v>
      </c>
      <c r="D704" s="91">
        <f t="shared" ref="D704:E704" si="716">AVERAGE(B701:B707)</f>
        <v>14.428571428571429</v>
      </c>
      <c r="E704" s="91">
        <f t="shared" si="716"/>
        <v>13</v>
      </c>
      <c r="F704" s="15">
        <v>221</v>
      </c>
      <c r="G704" s="15">
        <v>270</v>
      </c>
      <c r="H704" s="90">
        <f t="shared" si="657"/>
        <v>194.57142857142858</v>
      </c>
      <c r="I704" s="90">
        <f t="shared" si="658"/>
        <v>184.57142857142858</v>
      </c>
    </row>
    <row r="705" spans="1:9" ht="15.9" customHeight="1" x14ac:dyDescent="0.3">
      <c r="A705" s="12">
        <v>44530</v>
      </c>
      <c r="B705" s="13">
        <v>5</v>
      </c>
      <c r="C705" s="14">
        <v>21</v>
      </c>
      <c r="D705" s="91">
        <f t="shared" ref="D705:E705" si="717">AVERAGE(B702:B708)</f>
        <v>13.857142857142858</v>
      </c>
      <c r="E705" s="91">
        <f t="shared" si="717"/>
        <v>12.857142857142858</v>
      </c>
      <c r="F705" s="15">
        <v>162</v>
      </c>
      <c r="G705" s="15">
        <v>299</v>
      </c>
      <c r="H705" s="90">
        <f t="shared" si="657"/>
        <v>189.71428571428572</v>
      </c>
      <c r="I705" s="90">
        <f t="shared" si="658"/>
        <v>189.42857142857142</v>
      </c>
    </row>
    <row r="706" spans="1:9" ht="15.9" customHeight="1" x14ac:dyDescent="0.3">
      <c r="A706" s="12">
        <v>44531</v>
      </c>
      <c r="B706" s="13">
        <v>14</v>
      </c>
      <c r="C706" s="14">
        <v>17</v>
      </c>
      <c r="D706" s="91">
        <f t="shared" ref="D706:E706" si="718">AVERAGE(B703:B709)</f>
        <v>13.285714285714286</v>
      </c>
      <c r="E706" s="91">
        <f t="shared" si="718"/>
        <v>13</v>
      </c>
      <c r="F706" s="15">
        <v>204</v>
      </c>
      <c r="G706" s="15">
        <v>262</v>
      </c>
      <c r="H706" s="90">
        <f t="shared" si="657"/>
        <v>190.57142857142858</v>
      </c>
      <c r="I706" s="90">
        <f t="shared" si="658"/>
        <v>190.42857142857142</v>
      </c>
    </row>
    <row r="707" spans="1:9" ht="15.9" customHeight="1" x14ac:dyDescent="0.3">
      <c r="A707" s="12">
        <v>44532</v>
      </c>
      <c r="B707" s="13">
        <v>15</v>
      </c>
      <c r="C707" s="14">
        <v>20</v>
      </c>
      <c r="D707" s="91">
        <f t="shared" ref="D707:E707" si="719">AVERAGE(B704:B710)</f>
        <v>12.142857142857142</v>
      </c>
      <c r="E707" s="91">
        <f t="shared" si="719"/>
        <v>13</v>
      </c>
      <c r="F707" s="15">
        <v>191</v>
      </c>
      <c r="G707" s="15">
        <v>247</v>
      </c>
      <c r="H707" s="90">
        <f t="shared" si="657"/>
        <v>191.28571428571428</v>
      </c>
      <c r="I707" s="90">
        <f t="shared" si="658"/>
        <v>190.42857142857142</v>
      </c>
    </row>
    <row r="708" spans="1:9" ht="15.9" customHeight="1" x14ac:dyDescent="0.3">
      <c r="A708" s="12">
        <v>44533</v>
      </c>
      <c r="B708" s="13">
        <v>10</v>
      </c>
      <c r="C708" s="14">
        <v>19</v>
      </c>
      <c r="D708" s="91">
        <f t="shared" ref="D708:E708" si="720">AVERAGE(B705:B711)</f>
        <v>12.142857142857142</v>
      </c>
      <c r="E708" s="91">
        <f t="shared" si="720"/>
        <v>13.285714285714286</v>
      </c>
      <c r="F708" s="15">
        <v>167</v>
      </c>
      <c r="G708" s="15">
        <v>242</v>
      </c>
      <c r="H708" s="90">
        <f t="shared" si="657"/>
        <v>188</v>
      </c>
      <c r="I708" s="90">
        <f t="shared" si="658"/>
        <v>188.85714285714286</v>
      </c>
    </row>
    <row r="709" spans="1:9" ht="15.9" customHeight="1" x14ac:dyDescent="0.3">
      <c r="A709" s="12">
        <v>44534</v>
      </c>
      <c r="B709" s="13">
        <v>14</v>
      </c>
      <c r="C709" s="14">
        <v>1</v>
      </c>
      <c r="D709" s="91">
        <f t="shared" ref="D709:E709" si="721">AVERAGE(B706:B712)</f>
        <v>14.428571428571429</v>
      </c>
      <c r="E709" s="91">
        <f t="shared" si="721"/>
        <v>12.857142857142858</v>
      </c>
      <c r="F709" s="15">
        <v>200</v>
      </c>
      <c r="G709" s="15">
        <v>13</v>
      </c>
      <c r="H709" s="90">
        <f t="shared" si="657"/>
        <v>194.42857142857142</v>
      </c>
      <c r="I709" s="90">
        <f t="shared" si="658"/>
        <v>186.85714285714286</v>
      </c>
    </row>
    <row r="710" spans="1:9" ht="15.9" customHeight="1" x14ac:dyDescent="0.3">
      <c r="A710" s="12">
        <v>44535</v>
      </c>
      <c r="B710" s="13">
        <v>10</v>
      </c>
      <c r="C710" s="14">
        <v>0</v>
      </c>
      <c r="D710" s="91">
        <f t="shared" ref="D710:E710" si="722">AVERAGE(B707:B713)</f>
        <v>13.857142857142858</v>
      </c>
      <c r="E710" s="91">
        <f t="shared" si="722"/>
        <v>12.285714285714286</v>
      </c>
      <c r="F710" s="15">
        <v>194</v>
      </c>
      <c r="G710" s="15">
        <v>0</v>
      </c>
      <c r="H710" s="90">
        <f t="shared" ref="H710:H773" si="723">AVERAGE(F707:F713)</f>
        <v>190.85714285714286</v>
      </c>
      <c r="I710" s="90">
        <f t="shared" ref="I710:I773" si="724">AVERAGE(G707:G713)</f>
        <v>188</v>
      </c>
    </row>
    <row r="711" spans="1:9" ht="15.9" customHeight="1" x14ac:dyDescent="0.3">
      <c r="A711" s="12">
        <v>44536</v>
      </c>
      <c r="B711" s="13">
        <v>17</v>
      </c>
      <c r="C711" s="14">
        <v>15</v>
      </c>
      <c r="D711" s="91">
        <f t="shared" ref="D711:E711" si="725">AVERAGE(B708:B714)</f>
        <v>13.285714285714286</v>
      </c>
      <c r="E711" s="91">
        <f t="shared" si="725"/>
        <v>12.857142857142858</v>
      </c>
      <c r="F711" s="15">
        <v>198</v>
      </c>
      <c r="G711" s="15">
        <v>259</v>
      </c>
      <c r="H711" s="90">
        <f t="shared" si="723"/>
        <v>190</v>
      </c>
      <c r="I711" s="90">
        <f t="shared" si="724"/>
        <v>188.57142857142858</v>
      </c>
    </row>
    <row r="712" spans="1:9" ht="15.9" customHeight="1" x14ac:dyDescent="0.3">
      <c r="A712" s="12">
        <v>44537</v>
      </c>
      <c r="B712" s="13">
        <v>21</v>
      </c>
      <c r="C712" s="14">
        <v>18</v>
      </c>
      <c r="D712" s="91">
        <f t="shared" ref="D712:E712" si="726">AVERAGE(B709:B715)</f>
        <v>13.142857142857142</v>
      </c>
      <c r="E712" s="91">
        <f t="shared" si="726"/>
        <v>12.428571428571429</v>
      </c>
      <c r="F712" s="15">
        <v>207</v>
      </c>
      <c r="G712" s="15">
        <v>285</v>
      </c>
      <c r="H712" s="90">
        <f t="shared" si="723"/>
        <v>192.71428571428572</v>
      </c>
      <c r="I712" s="90">
        <f t="shared" si="724"/>
        <v>190.14285714285714</v>
      </c>
    </row>
    <row r="713" spans="1:9" ht="15.9" customHeight="1" x14ac:dyDescent="0.3">
      <c r="A713" s="12">
        <v>44538</v>
      </c>
      <c r="B713" s="13">
        <v>10</v>
      </c>
      <c r="C713" s="14">
        <v>13</v>
      </c>
      <c r="D713" s="91">
        <f t="shared" ref="D713:E713" si="727">AVERAGE(B710:B716)</f>
        <v>12.428571428571429</v>
      </c>
      <c r="E713" s="91">
        <f t="shared" si="727"/>
        <v>12.285714285714286</v>
      </c>
      <c r="F713" s="15">
        <v>179</v>
      </c>
      <c r="G713" s="15">
        <v>270</v>
      </c>
      <c r="H713" s="90">
        <f t="shared" si="723"/>
        <v>190</v>
      </c>
      <c r="I713" s="90">
        <f t="shared" si="724"/>
        <v>189.28571428571428</v>
      </c>
    </row>
    <row r="714" spans="1:9" ht="15.9" customHeight="1" x14ac:dyDescent="0.3">
      <c r="A714" s="12">
        <v>44539</v>
      </c>
      <c r="B714" s="13">
        <v>11</v>
      </c>
      <c r="C714" s="14">
        <v>24</v>
      </c>
      <c r="D714" s="91">
        <f t="shared" ref="D714:E714" si="728">AVERAGE(B711:B717)</f>
        <v>12.285714285714286</v>
      </c>
      <c r="E714" s="91">
        <f t="shared" si="728"/>
        <v>12.285714285714286</v>
      </c>
      <c r="F714" s="15">
        <v>185</v>
      </c>
      <c r="G714" s="15">
        <v>251</v>
      </c>
      <c r="H714" s="90">
        <f t="shared" si="723"/>
        <v>192.42857142857142</v>
      </c>
      <c r="I714" s="90">
        <f t="shared" si="724"/>
        <v>189.42857142857142</v>
      </c>
    </row>
    <row r="715" spans="1:9" ht="15.9" customHeight="1" x14ac:dyDescent="0.3">
      <c r="A715" s="12">
        <v>44540</v>
      </c>
      <c r="B715" s="13">
        <v>9</v>
      </c>
      <c r="C715" s="14">
        <v>16</v>
      </c>
      <c r="D715" s="91">
        <f t="shared" ref="D715:E715" si="729">AVERAGE(B712:B718)</f>
        <v>10.857142857142858</v>
      </c>
      <c r="E715" s="91">
        <f t="shared" si="729"/>
        <v>11.571428571428571</v>
      </c>
      <c r="F715" s="15">
        <v>186</v>
      </c>
      <c r="G715" s="15">
        <v>253</v>
      </c>
      <c r="H715" s="90">
        <f t="shared" si="723"/>
        <v>193.57142857142858</v>
      </c>
      <c r="I715" s="90">
        <f t="shared" si="724"/>
        <v>188.57142857142858</v>
      </c>
    </row>
    <row r="716" spans="1:9" ht="15.9" customHeight="1" x14ac:dyDescent="0.3">
      <c r="A716" s="12">
        <v>44541</v>
      </c>
      <c r="B716" s="13">
        <v>9</v>
      </c>
      <c r="C716" s="14">
        <v>0</v>
      </c>
      <c r="D716" s="91">
        <f t="shared" ref="D716:E716" si="730">AVERAGE(B713:B719)</f>
        <v>9.2857142857142865</v>
      </c>
      <c r="E716" s="91">
        <f t="shared" si="730"/>
        <v>12.142857142857142</v>
      </c>
      <c r="F716" s="15">
        <v>181</v>
      </c>
      <c r="G716" s="15">
        <v>7</v>
      </c>
      <c r="H716" s="90">
        <f t="shared" si="723"/>
        <v>191.71428571428572</v>
      </c>
      <c r="I716" s="90">
        <f t="shared" si="724"/>
        <v>195.28571428571428</v>
      </c>
    </row>
    <row r="717" spans="1:9" ht="15.9" customHeight="1" x14ac:dyDescent="0.3">
      <c r="A717" s="12">
        <v>44542</v>
      </c>
      <c r="B717" s="13">
        <v>9</v>
      </c>
      <c r="C717" s="14">
        <v>0</v>
      </c>
      <c r="D717" s="91">
        <f t="shared" ref="D717:E717" si="731">AVERAGE(B714:B720)</f>
        <v>8.7142857142857135</v>
      </c>
      <c r="E717" s="91">
        <f t="shared" si="731"/>
        <v>12.714285714285714</v>
      </c>
      <c r="F717" s="15">
        <v>211</v>
      </c>
      <c r="G717" s="15">
        <v>1</v>
      </c>
      <c r="H717" s="90">
        <f t="shared" si="723"/>
        <v>193.42857142857142</v>
      </c>
      <c r="I717" s="90">
        <f t="shared" si="724"/>
        <v>196.71428571428572</v>
      </c>
    </row>
    <row r="718" spans="1:9" ht="15.9" customHeight="1" x14ac:dyDescent="0.3">
      <c r="A718" s="12">
        <v>44543</v>
      </c>
      <c r="B718" s="13">
        <v>7</v>
      </c>
      <c r="C718" s="14">
        <v>10</v>
      </c>
      <c r="D718" s="91">
        <f t="shared" ref="D718:E718" si="732">AVERAGE(B715:B721)</f>
        <v>8.5714285714285712</v>
      </c>
      <c r="E718" s="91">
        <f t="shared" si="732"/>
        <v>10.714285714285714</v>
      </c>
      <c r="F718" s="15">
        <v>206</v>
      </c>
      <c r="G718" s="15">
        <v>253</v>
      </c>
      <c r="H718" s="90">
        <f t="shared" si="723"/>
        <v>194.85714285714286</v>
      </c>
      <c r="I718" s="90">
        <f t="shared" si="724"/>
        <v>198</v>
      </c>
    </row>
    <row r="719" spans="1:9" ht="15.9" customHeight="1" x14ac:dyDescent="0.3">
      <c r="A719" s="12">
        <v>44544</v>
      </c>
      <c r="B719" s="13">
        <v>10</v>
      </c>
      <c r="C719" s="14">
        <v>22</v>
      </c>
      <c r="D719" s="91">
        <f t="shared" ref="D719:E719" si="733">AVERAGE(B716:B722)</f>
        <v>7.8571428571428568</v>
      </c>
      <c r="E719" s="91">
        <f t="shared" si="733"/>
        <v>10.285714285714286</v>
      </c>
      <c r="F719" s="15">
        <v>194</v>
      </c>
      <c r="G719" s="15">
        <v>332</v>
      </c>
      <c r="H719" s="90">
        <f t="shared" si="723"/>
        <v>194.71428571428572</v>
      </c>
      <c r="I719" s="90">
        <f t="shared" si="724"/>
        <v>193.42857142857142</v>
      </c>
    </row>
    <row r="720" spans="1:9" ht="15.9" customHeight="1" x14ac:dyDescent="0.3">
      <c r="A720" s="12">
        <v>44545</v>
      </c>
      <c r="B720" s="13">
        <v>6</v>
      </c>
      <c r="C720" s="14">
        <v>17</v>
      </c>
      <c r="D720" s="91">
        <f t="shared" ref="D720:E720" si="734">AVERAGE(B717:B723)</f>
        <v>7.2857142857142856</v>
      </c>
      <c r="E720" s="91">
        <f t="shared" si="734"/>
        <v>10.428571428571429</v>
      </c>
      <c r="F720" s="15">
        <v>191</v>
      </c>
      <c r="G720" s="15">
        <v>280</v>
      </c>
      <c r="H720" s="90">
        <f t="shared" si="723"/>
        <v>193.14285714285714</v>
      </c>
      <c r="I720" s="90">
        <f t="shared" si="724"/>
        <v>193.71428571428572</v>
      </c>
    </row>
    <row r="721" spans="1:9" ht="15.9" customHeight="1" x14ac:dyDescent="0.3">
      <c r="A721" s="12">
        <v>44546</v>
      </c>
      <c r="B721" s="13">
        <v>10</v>
      </c>
      <c r="C721" s="14">
        <v>10</v>
      </c>
      <c r="D721" s="91">
        <f t="shared" ref="D721:E721" si="735">AVERAGE(B718:B724)</f>
        <v>6.8571428571428568</v>
      </c>
      <c r="E721" s="91">
        <f t="shared" si="735"/>
        <v>10.428571428571429</v>
      </c>
      <c r="F721" s="15">
        <v>195</v>
      </c>
      <c r="G721" s="15">
        <v>260</v>
      </c>
      <c r="H721" s="90">
        <f t="shared" si="723"/>
        <v>188.42857142857142</v>
      </c>
      <c r="I721" s="90">
        <f t="shared" si="724"/>
        <v>194.14285714285714</v>
      </c>
    </row>
    <row r="722" spans="1:9" ht="15.9" customHeight="1" x14ac:dyDescent="0.3">
      <c r="A722" s="12">
        <v>44547</v>
      </c>
      <c r="B722" s="13">
        <v>4</v>
      </c>
      <c r="C722" s="14">
        <v>13</v>
      </c>
      <c r="D722" s="91">
        <f t="shared" ref="D722:E722" si="736">AVERAGE(B719:B725)</f>
        <v>7.7142857142857144</v>
      </c>
      <c r="E722" s="91">
        <f t="shared" si="736"/>
        <v>10.857142857142858</v>
      </c>
      <c r="F722" s="15">
        <v>185</v>
      </c>
      <c r="G722" s="15">
        <v>221</v>
      </c>
      <c r="H722" s="90">
        <f t="shared" si="723"/>
        <v>183.28571428571428</v>
      </c>
      <c r="I722" s="90">
        <f t="shared" si="724"/>
        <v>197.71428571428572</v>
      </c>
    </row>
    <row r="723" spans="1:9" ht="15.9" customHeight="1" x14ac:dyDescent="0.3">
      <c r="A723" s="12">
        <v>44548</v>
      </c>
      <c r="B723" s="13">
        <v>5</v>
      </c>
      <c r="C723" s="14">
        <v>1</v>
      </c>
      <c r="D723" s="91">
        <f t="shared" ref="D723:E723" si="737">AVERAGE(B720:B726)</f>
        <v>8.4285714285714288</v>
      </c>
      <c r="E723" s="91">
        <f t="shared" si="737"/>
        <v>9</v>
      </c>
      <c r="F723" s="15">
        <v>170</v>
      </c>
      <c r="G723" s="15">
        <v>9</v>
      </c>
      <c r="H723" s="90">
        <f t="shared" si="723"/>
        <v>183.42857142857142</v>
      </c>
      <c r="I723" s="90">
        <f t="shared" si="724"/>
        <v>195.71428571428572</v>
      </c>
    </row>
    <row r="724" spans="1:9" ht="15.9" customHeight="1" x14ac:dyDescent="0.3">
      <c r="A724" s="12">
        <v>44549</v>
      </c>
      <c r="B724" s="13">
        <v>6</v>
      </c>
      <c r="C724" s="14">
        <v>0</v>
      </c>
      <c r="D724" s="91">
        <f t="shared" ref="D724:E724" si="738">AVERAGE(B721:B727)</f>
        <v>8.7142857142857135</v>
      </c>
      <c r="E724" s="91">
        <f t="shared" si="738"/>
        <v>7.5714285714285712</v>
      </c>
      <c r="F724" s="15">
        <v>178</v>
      </c>
      <c r="G724" s="15">
        <v>4</v>
      </c>
      <c r="H724" s="90">
        <f t="shared" si="723"/>
        <v>178.14285714285714</v>
      </c>
      <c r="I724" s="90">
        <f t="shared" si="724"/>
        <v>193.42857142857142</v>
      </c>
    </row>
    <row r="725" spans="1:9" ht="15.9" customHeight="1" x14ac:dyDescent="0.3">
      <c r="A725" s="12">
        <v>44550</v>
      </c>
      <c r="B725" s="13">
        <v>13</v>
      </c>
      <c r="C725" s="14">
        <v>13</v>
      </c>
      <c r="D725" s="91">
        <f t="shared" ref="D725:E725" si="739">AVERAGE(B722:B728)</f>
        <v>8.1428571428571423</v>
      </c>
      <c r="E725" s="91">
        <f t="shared" si="739"/>
        <v>8.4285714285714288</v>
      </c>
      <c r="F725" s="15">
        <v>170</v>
      </c>
      <c r="G725" s="15">
        <v>278</v>
      </c>
      <c r="H725" s="90">
        <f t="shared" si="723"/>
        <v>178.42857142857142</v>
      </c>
      <c r="I725" s="90">
        <f t="shared" si="724"/>
        <v>194.57142857142858</v>
      </c>
    </row>
    <row r="726" spans="1:9" ht="15.9" customHeight="1" x14ac:dyDescent="0.3">
      <c r="A726" s="12">
        <v>44551</v>
      </c>
      <c r="B726" s="13">
        <v>15</v>
      </c>
      <c r="C726" s="14">
        <v>9</v>
      </c>
      <c r="D726" s="91">
        <f t="shared" ref="D726:E726" si="740">AVERAGE(B723:B729)</f>
        <v>8.4285714285714288</v>
      </c>
      <c r="E726" s="91">
        <f t="shared" si="740"/>
        <v>8</v>
      </c>
      <c r="F726" s="15">
        <v>195</v>
      </c>
      <c r="G726" s="15">
        <v>318</v>
      </c>
      <c r="H726" s="90">
        <f t="shared" si="723"/>
        <v>178.85714285714286</v>
      </c>
      <c r="I726" s="90">
        <f t="shared" si="724"/>
        <v>192.71428571428572</v>
      </c>
    </row>
    <row r="727" spans="1:9" ht="15.9" customHeight="1" x14ac:dyDescent="0.3">
      <c r="A727" s="12">
        <v>44552</v>
      </c>
      <c r="B727" s="13">
        <v>8</v>
      </c>
      <c r="C727" s="14">
        <v>7</v>
      </c>
      <c r="D727" s="91">
        <f t="shared" ref="D727:E727" si="741">AVERAGE(B724:B730)</f>
        <v>9</v>
      </c>
      <c r="E727" s="91">
        <f t="shared" si="741"/>
        <v>7.8571428571428568</v>
      </c>
      <c r="F727" s="15">
        <v>154</v>
      </c>
      <c r="G727" s="15">
        <v>264</v>
      </c>
      <c r="H727" s="90">
        <f t="shared" si="723"/>
        <v>181.28571428571428</v>
      </c>
      <c r="I727" s="90">
        <f t="shared" si="724"/>
        <v>191.42857142857142</v>
      </c>
    </row>
    <row r="728" spans="1:9" ht="15.9" customHeight="1" x14ac:dyDescent="0.3">
      <c r="A728" s="12">
        <v>44553</v>
      </c>
      <c r="B728" s="13">
        <v>6</v>
      </c>
      <c r="C728" s="14">
        <v>16</v>
      </c>
      <c r="D728" s="91">
        <f t="shared" ref="D728:E728" si="742">AVERAGE(B725:B731)</f>
        <v>8.7142857142857135</v>
      </c>
      <c r="E728" s="91">
        <f t="shared" si="742"/>
        <v>7.8571428571428568</v>
      </c>
      <c r="F728" s="15">
        <v>197</v>
      </c>
      <c r="G728" s="15">
        <v>268</v>
      </c>
      <c r="H728" s="90">
        <f t="shared" si="723"/>
        <v>184.28571428571428</v>
      </c>
      <c r="I728" s="90">
        <f t="shared" si="724"/>
        <v>191</v>
      </c>
    </row>
    <row r="729" spans="1:9" ht="15.9" customHeight="1" x14ac:dyDescent="0.3">
      <c r="A729" s="12">
        <v>44554</v>
      </c>
      <c r="B729" s="13">
        <v>6</v>
      </c>
      <c r="C729" s="14">
        <v>10</v>
      </c>
      <c r="D729" s="91">
        <f t="shared" ref="D729:E729" si="743">AVERAGE(B726:B732)</f>
        <v>8</v>
      </c>
      <c r="E729" s="91">
        <f t="shared" si="743"/>
        <v>6.1428571428571432</v>
      </c>
      <c r="F729" s="15">
        <v>188</v>
      </c>
      <c r="G729" s="15">
        <v>208</v>
      </c>
      <c r="H729" s="90">
        <f t="shared" si="723"/>
        <v>188.28571428571428</v>
      </c>
      <c r="I729" s="90">
        <f t="shared" si="724"/>
        <v>152.57142857142858</v>
      </c>
    </row>
    <row r="730" spans="1:9" ht="15.9" customHeight="1" x14ac:dyDescent="0.3">
      <c r="A730" s="12">
        <v>44555</v>
      </c>
      <c r="B730" s="13">
        <v>9</v>
      </c>
      <c r="C730" s="14">
        <v>0</v>
      </c>
      <c r="D730" s="91">
        <f t="shared" ref="D730:E730" si="744">AVERAGE(B727:B733)</f>
        <v>8.5714285714285712</v>
      </c>
      <c r="E730" s="91">
        <f t="shared" si="744"/>
        <v>5</v>
      </c>
      <c r="F730" s="15">
        <v>187</v>
      </c>
      <c r="G730" s="15">
        <v>0</v>
      </c>
      <c r="H730" s="90">
        <f t="shared" si="723"/>
        <v>189.85714285714286</v>
      </c>
      <c r="I730" s="90">
        <f t="shared" si="724"/>
        <v>111.57142857142857</v>
      </c>
    </row>
    <row r="731" spans="1:9" ht="15.9" customHeight="1" x14ac:dyDescent="0.3">
      <c r="A731" s="12">
        <v>44556</v>
      </c>
      <c r="B731" s="13">
        <v>4</v>
      </c>
      <c r="C731" s="14">
        <v>0</v>
      </c>
      <c r="D731" s="91">
        <f t="shared" ref="D731:E731" si="745">AVERAGE(B728:B734)</f>
        <v>9</v>
      </c>
      <c r="E731" s="91">
        <f t="shared" si="745"/>
        <v>6.8571428571428568</v>
      </c>
      <c r="F731" s="15">
        <v>199</v>
      </c>
      <c r="G731" s="15">
        <v>1</v>
      </c>
      <c r="H731" s="90">
        <f t="shared" si="723"/>
        <v>197.85714285714286</v>
      </c>
      <c r="I731" s="90">
        <f t="shared" si="724"/>
        <v>123.14285714285714</v>
      </c>
    </row>
    <row r="732" spans="1:9" ht="15.9" customHeight="1" x14ac:dyDescent="0.3">
      <c r="A732" s="12">
        <v>44557</v>
      </c>
      <c r="B732" s="13">
        <v>8</v>
      </c>
      <c r="C732" s="14">
        <v>1</v>
      </c>
      <c r="D732" s="91">
        <f t="shared" ref="D732:E732" si="746">AVERAGE(B729:B735)</f>
        <v>9.5714285714285712</v>
      </c>
      <c r="E732" s="91">
        <f t="shared" si="746"/>
        <v>6.7142857142857144</v>
      </c>
      <c r="F732" s="15">
        <v>198</v>
      </c>
      <c r="G732" s="15">
        <v>9</v>
      </c>
      <c r="H732" s="90">
        <f t="shared" si="723"/>
        <v>197.42857142857142</v>
      </c>
      <c r="I732" s="90">
        <f t="shared" si="724"/>
        <v>142.85714285714286</v>
      </c>
    </row>
    <row r="733" spans="1:9" ht="15.9" customHeight="1" x14ac:dyDescent="0.3">
      <c r="A733" s="12">
        <v>44558</v>
      </c>
      <c r="B733" s="13">
        <v>19</v>
      </c>
      <c r="C733" s="14">
        <v>1</v>
      </c>
      <c r="D733" s="91">
        <f t="shared" ref="D733:E733" si="747">AVERAGE(B730:B736)</f>
        <v>10.142857142857142</v>
      </c>
      <c r="E733" s="91">
        <f t="shared" si="747"/>
        <v>6.7142857142857144</v>
      </c>
      <c r="F733" s="15">
        <v>206</v>
      </c>
      <c r="G733" s="15">
        <v>31</v>
      </c>
      <c r="H733" s="90">
        <f t="shared" si="723"/>
        <v>200.42857142857142</v>
      </c>
      <c r="I733" s="90">
        <f t="shared" si="724"/>
        <v>154.57142857142858</v>
      </c>
    </row>
    <row r="734" spans="1:9" ht="15.9" customHeight="1" x14ac:dyDescent="0.3">
      <c r="A734" s="12">
        <v>44559</v>
      </c>
      <c r="B734" s="13">
        <v>11</v>
      </c>
      <c r="C734" s="14">
        <v>20</v>
      </c>
      <c r="D734" s="91">
        <f t="shared" ref="D734:E734" si="748">AVERAGE(B731:B737)</f>
        <v>10.285714285714286</v>
      </c>
      <c r="E734" s="91">
        <f t="shared" si="748"/>
        <v>6.7142857142857144</v>
      </c>
      <c r="F734" s="15">
        <v>210</v>
      </c>
      <c r="G734" s="15">
        <v>345</v>
      </c>
      <c r="H734" s="90">
        <f t="shared" si="723"/>
        <v>202.28571428571428</v>
      </c>
      <c r="I734" s="90">
        <f t="shared" si="724"/>
        <v>154.85714285714286</v>
      </c>
    </row>
    <row r="735" spans="1:9" ht="15.9" customHeight="1" x14ac:dyDescent="0.3">
      <c r="A735" s="12">
        <v>44560</v>
      </c>
      <c r="B735" s="13">
        <v>10</v>
      </c>
      <c r="C735" s="14">
        <v>15</v>
      </c>
      <c r="D735" s="91">
        <f t="shared" ref="D735:E735" si="749">AVERAGE(B732:B738)</f>
        <v>11</v>
      </c>
      <c r="E735" s="91">
        <f t="shared" si="749"/>
        <v>6.7142857142857144</v>
      </c>
      <c r="F735" s="15">
        <v>194</v>
      </c>
      <c r="G735" s="15">
        <v>406</v>
      </c>
      <c r="H735" s="90">
        <f t="shared" si="723"/>
        <v>202.42857142857142</v>
      </c>
      <c r="I735" s="90">
        <f t="shared" si="724"/>
        <v>155</v>
      </c>
    </row>
    <row r="736" spans="1:9" ht="15.9" customHeight="1" x14ac:dyDescent="0.3">
      <c r="A736" s="12">
        <v>44561</v>
      </c>
      <c r="B736" s="13">
        <v>10</v>
      </c>
      <c r="C736" s="14">
        <v>10</v>
      </c>
      <c r="D736" s="91">
        <f t="shared" ref="D736:E736" si="750">AVERAGE(B733:B739)</f>
        <v>11</v>
      </c>
      <c r="E736" s="91">
        <f t="shared" si="750"/>
        <v>6.5714285714285712</v>
      </c>
      <c r="F736" s="15">
        <v>209</v>
      </c>
      <c r="G736" s="15">
        <v>290</v>
      </c>
      <c r="H736" s="90">
        <f t="shared" si="723"/>
        <v>200.14285714285714</v>
      </c>
      <c r="I736" s="90">
        <f t="shared" si="724"/>
        <v>154.71428571428572</v>
      </c>
    </row>
    <row r="737" spans="1:9" ht="15.9" customHeight="1" x14ac:dyDescent="0.3">
      <c r="A737" s="12">
        <v>44562</v>
      </c>
      <c r="B737" s="13">
        <v>10</v>
      </c>
      <c r="C737" s="14">
        <v>0</v>
      </c>
      <c r="D737" s="91">
        <f t="shared" ref="D737:E737" si="751">AVERAGE(B734:B740)</f>
        <v>11.714285714285714</v>
      </c>
      <c r="E737" s="91">
        <f t="shared" si="751"/>
        <v>7.5714285714285712</v>
      </c>
      <c r="F737" s="15">
        <v>200</v>
      </c>
      <c r="G737" s="15">
        <v>2</v>
      </c>
      <c r="H737" s="90">
        <f t="shared" si="723"/>
        <v>200.28571428571428</v>
      </c>
      <c r="I737" s="90">
        <f t="shared" si="724"/>
        <v>157.14285714285714</v>
      </c>
    </row>
    <row r="738" spans="1:9" ht="15.9" customHeight="1" x14ac:dyDescent="0.3">
      <c r="A738" s="12">
        <v>44563</v>
      </c>
      <c r="B738" s="13">
        <v>9</v>
      </c>
      <c r="C738" s="14">
        <v>0</v>
      </c>
      <c r="D738" s="91">
        <f t="shared" ref="D738:E738" si="752">AVERAGE(B735:B741)</f>
        <v>11.857142857142858</v>
      </c>
      <c r="E738" s="91">
        <f t="shared" si="752"/>
        <v>8.1428571428571423</v>
      </c>
      <c r="F738" s="15">
        <v>200</v>
      </c>
      <c r="G738" s="15">
        <v>2</v>
      </c>
      <c r="H738" s="90">
        <f t="shared" si="723"/>
        <v>195.71428571428572</v>
      </c>
      <c r="I738" s="90">
        <f t="shared" si="724"/>
        <v>162.57142857142858</v>
      </c>
    </row>
    <row r="739" spans="1:9" ht="15.9" customHeight="1" x14ac:dyDescent="0.3">
      <c r="A739" s="12">
        <v>44564</v>
      </c>
      <c r="B739" s="13">
        <v>8</v>
      </c>
      <c r="C739" s="14">
        <v>0</v>
      </c>
      <c r="D739" s="91">
        <f t="shared" ref="D739:E739" si="753">AVERAGE(B736:B742)</f>
        <v>13.285714285714286</v>
      </c>
      <c r="E739" s="91">
        <f t="shared" si="753"/>
        <v>8.2857142857142865</v>
      </c>
      <c r="F739" s="15">
        <v>182</v>
      </c>
      <c r="G739" s="15">
        <v>7</v>
      </c>
      <c r="H739" s="90">
        <f t="shared" si="723"/>
        <v>197.71428571428572</v>
      </c>
      <c r="I739" s="90">
        <f t="shared" si="724"/>
        <v>162.85714285714286</v>
      </c>
    </row>
    <row r="740" spans="1:9" ht="15.9" customHeight="1" x14ac:dyDescent="0.3">
      <c r="A740" s="12">
        <v>44565</v>
      </c>
      <c r="B740" s="13">
        <v>24</v>
      </c>
      <c r="C740" s="14">
        <v>8</v>
      </c>
      <c r="D740" s="91">
        <f t="shared" ref="D740:E740" si="754">AVERAGE(B737:B743)</f>
        <v>13.571428571428571</v>
      </c>
      <c r="E740" s="91">
        <f t="shared" si="754"/>
        <v>9.8571428571428577</v>
      </c>
      <c r="F740" s="15">
        <v>207</v>
      </c>
      <c r="G740" s="15">
        <v>48</v>
      </c>
      <c r="H740" s="90">
        <f t="shared" si="723"/>
        <v>194</v>
      </c>
      <c r="I740" s="90">
        <f t="shared" si="724"/>
        <v>173</v>
      </c>
    </row>
    <row r="741" spans="1:9" ht="15.9" customHeight="1" x14ac:dyDescent="0.3">
      <c r="A741" s="12">
        <v>44566</v>
      </c>
      <c r="B741" s="13">
        <v>12</v>
      </c>
      <c r="C741" s="14">
        <v>24</v>
      </c>
      <c r="D741" s="91">
        <f t="shared" ref="D741:E741" si="755">AVERAGE(B738:B744)</f>
        <v>14.142857142857142</v>
      </c>
      <c r="E741" s="91">
        <f t="shared" si="755"/>
        <v>10.285714285714286</v>
      </c>
      <c r="F741" s="15">
        <v>178</v>
      </c>
      <c r="G741" s="15">
        <v>383</v>
      </c>
      <c r="H741" s="90">
        <f t="shared" si="723"/>
        <v>190.71428571428572</v>
      </c>
      <c r="I741" s="90">
        <f t="shared" si="724"/>
        <v>176</v>
      </c>
    </row>
    <row r="742" spans="1:9" ht="15.9" customHeight="1" x14ac:dyDescent="0.3">
      <c r="A742" s="12">
        <v>44567</v>
      </c>
      <c r="B742" s="13">
        <v>20</v>
      </c>
      <c r="C742" s="14">
        <v>16</v>
      </c>
      <c r="D742" s="91">
        <f t="shared" ref="D742:E742" si="756">AVERAGE(B739:B745)</f>
        <v>15.428571428571429</v>
      </c>
      <c r="E742" s="91">
        <f t="shared" si="756"/>
        <v>10.285714285714286</v>
      </c>
      <c r="F742" s="15">
        <v>208</v>
      </c>
      <c r="G742" s="15">
        <v>408</v>
      </c>
      <c r="H742" s="90">
        <f t="shared" si="723"/>
        <v>188.85714285714286</v>
      </c>
      <c r="I742" s="90">
        <f t="shared" si="724"/>
        <v>175.85714285714286</v>
      </c>
    </row>
    <row r="743" spans="1:9" ht="15.9" customHeight="1" x14ac:dyDescent="0.3">
      <c r="A743" s="12">
        <v>44568</v>
      </c>
      <c r="B743" s="13">
        <v>12</v>
      </c>
      <c r="C743" s="14">
        <v>21</v>
      </c>
      <c r="D743" s="91">
        <f t="shared" ref="D743:E743" si="757">AVERAGE(B740:B746)</f>
        <v>17.857142857142858</v>
      </c>
      <c r="E743" s="91">
        <f t="shared" si="757"/>
        <v>13.857142857142858</v>
      </c>
      <c r="F743" s="15">
        <v>183</v>
      </c>
      <c r="G743" s="15">
        <v>361</v>
      </c>
      <c r="H743" s="90">
        <f t="shared" si="723"/>
        <v>190.85714285714286</v>
      </c>
      <c r="I743" s="90">
        <f t="shared" si="724"/>
        <v>221</v>
      </c>
    </row>
    <row r="744" spans="1:9" ht="15.9" customHeight="1" x14ac:dyDescent="0.3">
      <c r="A744" s="12">
        <v>44569</v>
      </c>
      <c r="B744" s="13">
        <v>14</v>
      </c>
      <c r="C744" s="14">
        <v>3</v>
      </c>
      <c r="D744" s="91">
        <f t="shared" ref="D744:E744" si="758">AVERAGE(B741:B747)</f>
        <v>16.714285714285715</v>
      </c>
      <c r="E744" s="91">
        <f t="shared" si="758"/>
        <v>15.428571428571429</v>
      </c>
      <c r="F744" s="15">
        <v>177</v>
      </c>
      <c r="G744" s="15">
        <v>23</v>
      </c>
      <c r="H744" s="90">
        <f t="shared" si="723"/>
        <v>190.42857142857142</v>
      </c>
      <c r="I744" s="90">
        <f t="shared" si="724"/>
        <v>261.28571428571428</v>
      </c>
    </row>
    <row r="745" spans="1:9" ht="15.9" customHeight="1" x14ac:dyDescent="0.3">
      <c r="A745" s="12">
        <v>44570</v>
      </c>
      <c r="B745" s="13">
        <v>18</v>
      </c>
      <c r="C745" s="14">
        <v>0</v>
      </c>
      <c r="D745" s="91">
        <f t="shared" ref="D745:E745" si="759">AVERAGE(B742:B748)</f>
        <v>17.285714285714285</v>
      </c>
      <c r="E745" s="91">
        <f t="shared" si="759"/>
        <v>15.714285714285714</v>
      </c>
      <c r="F745" s="15">
        <v>187</v>
      </c>
      <c r="G745" s="15">
        <v>1</v>
      </c>
      <c r="H745" s="90">
        <f t="shared" si="723"/>
        <v>194.71428571428572</v>
      </c>
      <c r="I745" s="90">
        <f t="shared" si="724"/>
        <v>247.42857142857142</v>
      </c>
    </row>
    <row r="746" spans="1:9" ht="15.9" customHeight="1" x14ac:dyDescent="0.3">
      <c r="A746" s="12">
        <v>44571</v>
      </c>
      <c r="B746" s="13">
        <v>25</v>
      </c>
      <c r="C746" s="14">
        <v>25</v>
      </c>
      <c r="D746" s="91">
        <f t="shared" ref="D746:E746" si="760">AVERAGE(B743:B749)</f>
        <v>18.571428571428573</v>
      </c>
      <c r="E746" s="91">
        <f t="shared" si="760"/>
        <v>19.142857142857142</v>
      </c>
      <c r="F746" s="15">
        <v>196</v>
      </c>
      <c r="G746" s="15">
        <v>323</v>
      </c>
      <c r="H746" s="90">
        <f t="shared" si="723"/>
        <v>195.85714285714286</v>
      </c>
      <c r="I746" s="90">
        <f t="shared" si="724"/>
        <v>229.85714285714286</v>
      </c>
    </row>
    <row r="747" spans="1:9" ht="15.9" customHeight="1" x14ac:dyDescent="0.3">
      <c r="A747" s="12">
        <v>44572</v>
      </c>
      <c r="B747" s="13">
        <v>16</v>
      </c>
      <c r="C747" s="14">
        <v>19</v>
      </c>
      <c r="D747" s="91">
        <f t="shared" ref="D747:E747" si="761">AVERAGE(B744:B750)</f>
        <v>19.714285714285715</v>
      </c>
      <c r="E747" s="91">
        <f t="shared" si="761"/>
        <v>19.571428571428573</v>
      </c>
      <c r="F747" s="15">
        <v>204</v>
      </c>
      <c r="G747" s="15">
        <v>330</v>
      </c>
      <c r="H747" s="90">
        <f t="shared" si="723"/>
        <v>195.28571428571428</v>
      </c>
      <c r="I747" s="90">
        <f t="shared" si="724"/>
        <v>217.85714285714286</v>
      </c>
    </row>
    <row r="748" spans="1:9" ht="15.9" customHeight="1" x14ac:dyDescent="0.3">
      <c r="A748" s="12">
        <v>44573</v>
      </c>
      <c r="B748" s="13">
        <v>16</v>
      </c>
      <c r="C748" s="14">
        <v>26</v>
      </c>
      <c r="D748" s="91">
        <f t="shared" ref="D748:E748" si="762">AVERAGE(B745:B751)</f>
        <v>21.142857142857142</v>
      </c>
      <c r="E748" s="91">
        <f t="shared" si="762"/>
        <v>19.428571428571427</v>
      </c>
      <c r="F748" s="15">
        <v>208</v>
      </c>
      <c r="G748" s="15">
        <v>286</v>
      </c>
      <c r="H748" s="90">
        <f t="shared" si="723"/>
        <v>195</v>
      </c>
      <c r="I748" s="90">
        <f t="shared" si="724"/>
        <v>216.57142857142858</v>
      </c>
    </row>
    <row r="749" spans="1:9" ht="15.9" customHeight="1" x14ac:dyDescent="0.3">
      <c r="A749" s="12">
        <v>44574</v>
      </c>
      <c r="B749" s="13">
        <v>29</v>
      </c>
      <c r="C749" s="14">
        <v>40</v>
      </c>
      <c r="D749" s="91">
        <f t="shared" ref="D749:E749" si="763">AVERAGE(B746:B752)</f>
        <v>21.285714285714285</v>
      </c>
      <c r="E749" s="91">
        <f t="shared" si="763"/>
        <v>19.428571428571427</v>
      </c>
      <c r="F749" s="15">
        <v>216</v>
      </c>
      <c r="G749" s="15">
        <v>285</v>
      </c>
      <c r="H749" s="90">
        <f t="shared" si="723"/>
        <v>194.42857142857142</v>
      </c>
      <c r="I749" s="90">
        <f t="shared" si="724"/>
        <v>216.71428571428572</v>
      </c>
    </row>
    <row r="750" spans="1:9" ht="15.9" customHeight="1" x14ac:dyDescent="0.3">
      <c r="A750" s="12">
        <v>44575</v>
      </c>
      <c r="B750" s="13">
        <v>20</v>
      </c>
      <c r="C750" s="14">
        <v>24</v>
      </c>
      <c r="D750" s="91">
        <f t="shared" ref="D750:E750" si="764">AVERAGE(B747:B753)</f>
        <v>20.142857142857142</v>
      </c>
      <c r="E750" s="91">
        <f t="shared" si="764"/>
        <v>21</v>
      </c>
      <c r="F750" s="15">
        <v>179</v>
      </c>
      <c r="G750" s="15">
        <v>277</v>
      </c>
      <c r="H750" s="90">
        <f t="shared" si="723"/>
        <v>188.57142857142858</v>
      </c>
      <c r="I750" s="90">
        <f t="shared" si="724"/>
        <v>213.42857142857142</v>
      </c>
    </row>
    <row r="751" spans="1:9" ht="15.9" customHeight="1" x14ac:dyDescent="0.3">
      <c r="A751" s="12">
        <v>44576</v>
      </c>
      <c r="B751" s="13">
        <v>24</v>
      </c>
      <c r="C751" s="14">
        <v>2</v>
      </c>
      <c r="D751" s="91">
        <f t="shared" ref="D751:E751" si="765">AVERAGE(B748:B754)</f>
        <v>19.857142857142858</v>
      </c>
      <c r="E751" s="91">
        <f t="shared" si="765"/>
        <v>23.142857142857142</v>
      </c>
      <c r="F751" s="15">
        <v>175</v>
      </c>
      <c r="G751" s="15">
        <v>14</v>
      </c>
      <c r="H751" s="90">
        <f t="shared" si="723"/>
        <v>181.14285714285714</v>
      </c>
      <c r="I751" s="90">
        <f t="shared" si="724"/>
        <v>210.42857142857142</v>
      </c>
    </row>
    <row r="752" spans="1:9" ht="15.9" customHeight="1" x14ac:dyDescent="0.3">
      <c r="A752" s="12">
        <v>44577</v>
      </c>
      <c r="B752" s="13">
        <v>19</v>
      </c>
      <c r="C752" s="14">
        <v>0</v>
      </c>
      <c r="D752" s="91">
        <f t="shared" ref="D752:E752" si="766">AVERAGE(B749:B755)</f>
        <v>20.571428571428573</v>
      </c>
      <c r="E752" s="91">
        <f t="shared" si="766"/>
        <v>24.142857142857142</v>
      </c>
      <c r="F752" s="15">
        <v>183</v>
      </c>
      <c r="G752" s="15">
        <v>2</v>
      </c>
      <c r="H752" s="90">
        <f t="shared" si="723"/>
        <v>179.42857142857142</v>
      </c>
      <c r="I752" s="90">
        <f t="shared" si="724"/>
        <v>209.14285714285714</v>
      </c>
    </row>
    <row r="753" spans="1:9" ht="15.9" customHeight="1" x14ac:dyDescent="0.3">
      <c r="A753" s="12">
        <v>44578</v>
      </c>
      <c r="B753" s="13">
        <v>17</v>
      </c>
      <c r="C753" s="14">
        <v>36</v>
      </c>
      <c r="D753" s="91">
        <f t="shared" ref="D753:E753" si="767">AVERAGE(B750:B756)</f>
        <v>19.428571428571427</v>
      </c>
      <c r="E753" s="91">
        <f t="shared" si="767"/>
        <v>20.428571428571427</v>
      </c>
      <c r="F753" s="15">
        <v>155</v>
      </c>
      <c r="G753" s="15">
        <v>300</v>
      </c>
      <c r="H753" s="90">
        <f t="shared" si="723"/>
        <v>175</v>
      </c>
      <c r="I753" s="90">
        <f t="shared" si="724"/>
        <v>201.85714285714286</v>
      </c>
    </row>
    <row r="754" spans="1:9" ht="15.9" customHeight="1" x14ac:dyDescent="0.3">
      <c r="A754" s="12">
        <v>44579</v>
      </c>
      <c r="B754" s="13">
        <v>14</v>
      </c>
      <c r="C754" s="14">
        <v>34</v>
      </c>
      <c r="D754" s="91">
        <f t="shared" ref="D754:E754" si="768">AVERAGE(B751:B757)</f>
        <v>19.285714285714285</v>
      </c>
      <c r="E754" s="91">
        <f t="shared" si="768"/>
        <v>20.571428571428573</v>
      </c>
      <c r="F754" s="15">
        <v>152</v>
      </c>
      <c r="G754" s="15">
        <v>309</v>
      </c>
      <c r="H754" s="90">
        <f t="shared" si="723"/>
        <v>174.14285714285714</v>
      </c>
      <c r="I754" s="90">
        <f t="shared" si="724"/>
        <v>193.42857142857142</v>
      </c>
    </row>
    <row r="755" spans="1:9" ht="15.9" customHeight="1" x14ac:dyDescent="0.3">
      <c r="A755" s="12">
        <v>44580</v>
      </c>
      <c r="B755" s="13">
        <v>21</v>
      </c>
      <c r="C755" s="14">
        <v>33</v>
      </c>
      <c r="D755" s="91">
        <f t="shared" ref="D755:E755" si="769">AVERAGE(B752:B758)</f>
        <v>18.142857142857142</v>
      </c>
      <c r="E755" s="91">
        <f t="shared" si="769"/>
        <v>20.857142857142858</v>
      </c>
      <c r="F755" s="15">
        <v>196</v>
      </c>
      <c r="G755" s="15">
        <v>277</v>
      </c>
      <c r="H755" s="90">
        <f t="shared" si="723"/>
        <v>174.71428571428572</v>
      </c>
      <c r="I755" s="90">
        <f t="shared" si="724"/>
        <v>192.71428571428572</v>
      </c>
    </row>
    <row r="756" spans="1:9" ht="15.9" customHeight="1" x14ac:dyDescent="0.3">
      <c r="A756" s="12">
        <v>44581</v>
      </c>
      <c r="B756" s="13">
        <v>21</v>
      </c>
      <c r="C756" s="14">
        <v>14</v>
      </c>
      <c r="D756" s="91">
        <f t="shared" ref="D756:E756" si="770">AVERAGE(B753:B759)</f>
        <v>18.571428571428573</v>
      </c>
      <c r="E756" s="91">
        <f t="shared" si="770"/>
        <v>20.857142857142858</v>
      </c>
      <c r="F756" s="15">
        <v>185</v>
      </c>
      <c r="G756" s="15">
        <v>234</v>
      </c>
      <c r="H756" s="90">
        <f t="shared" si="723"/>
        <v>173.28571428571428</v>
      </c>
      <c r="I756" s="90">
        <f t="shared" si="724"/>
        <v>192.42857142857142</v>
      </c>
    </row>
    <row r="757" spans="1:9" ht="15.9" customHeight="1" x14ac:dyDescent="0.3">
      <c r="A757" s="12">
        <v>44582</v>
      </c>
      <c r="B757" s="13">
        <v>19</v>
      </c>
      <c r="C757" s="14">
        <v>25</v>
      </c>
      <c r="D757" s="91">
        <f t="shared" ref="D757:E757" si="771">AVERAGE(B754:B760)</f>
        <v>18.142857142857142</v>
      </c>
      <c r="E757" s="91">
        <f t="shared" si="771"/>
        <v>19.571428571428573</v>
      </c>
      <c r="F757" s="15">
        <v>173</v>
      </c>
      <c r="G757" s="15">
        <v>218</v>
      </c>
      <c r="H757" s="90">
        <f t="shared" si="723"/>
        <v>175.42857142857142</v>
      </c>
      <c r="I757" s="90">
        <f t="shared" si="724"/>
        <v>186</v>
      </c>
    </row>
    <row r="758" spans="1:9" ht="15.9" customHeight="1" x14ac:dyDescent="0.3">
      <c r="A758" s="12">
        <v>44583</v>
      </c>
      <c r="B758" s="13">
        <v>16</v>
      </c>
      <c r="C758" s="14">
        <v>4</v>
      </c>
      <c r="D758" s="91">
        <f t="shared" ref="D758:E758" si="772">AVERAGE(B755:B761)</f>
        <v>18.857142857142858</v>
      </c>
      <c r="E758" s="91">
        <f t="shared" si="772"/>
        <v>19.285714285714285</v>
      </c>
      <c r="F758" s="15">
        <v>179</v>
      </c>
      <c r="G758" s="15">
        <v>9</v>
      </c>
      <c r="H758" s="90">
        <f t="shared" si="723"/>
        <v>180.42857142857142</v>
      </c>
      <c r="I758" s="90">
        <f t="shared" si="724"/>
        <v>184</v>
      </c>
    </row>
    <row r="759" spans="1:9" ht="15.9" customHeight="1" x14ac:dyDescent="0.3">
      <c r="A759" s="12">
        <v>44584</v>
      </c>
      <c r="B759" s="13">
        <v>22</v>
      </c>
      <c r="C759" s="14">
        <v>0</v>
      </c>
      <c r="D759" s="91">
        <f t="shared" ref="D759:E759" si="773">AVERAGE(B756:B762)</f>
        <v>17.571428571428573</v>
      </c>
      <c r="E759" s="91">
        <f t="shared" si="773"/>
        <v>17.571428571428573</v>
      </c>
      <c r="F759" s="15">
        <v>173</v>
      </c>
      <c r="G759" s="15">
        <v>0</v>
      </c>
      <c r="H759" s="90">
        <f t="shared" si="723"/>
        <v>177.85714285714286</v>
      </c>
      <c r="I759" s="90">
        <f t="shared" si="724"/>
        <v>178.28571428571428</v>
      </c>
    </row>
    <row r="760" spans="1:9" ht="15.9" customHeight="1" x14ac:dyDescent="0.3">
      <c r="A760" s="12">
        <v>44585</v>
      </c>
      <c r="B760" s="13">
        <v>14</v>
      </c>
      <c r="C760" s="14">
        <v>27</v>
      </c>
      <c r="D760" s="91">
        <f t="shared" ref="D760:E760" si="774">AVERAGE(B757:B763)</f>
        <v>17.285714285714285</v>
      </c>
      <c r="E760" s="91">
        <f t="shared" si="774"/>
        <v>18.142857142857142</v>
      </c>
      <c r="F760" s="15">
        <v>170</v>
      </c>
      <c r="G760" s="15">
        <v>255</v>
      </c>
      <c r="H760" s="90">
        <f t="shared" si="723"/>
        <v>173.71428571428572</v>
      </c>
      <c r="I760" s="90">
        <f t="shared" si="724"/>
        <v>180</v>
      </c>
    </row>
    <row r="761" spans="1:9" ht="15.9" customHeight="1" x14ac:dyDescent="0.3">
      <c r="A761" s="12">
        <v>44586</v>
      </c>
      <c r="B761" s="13">
        <v>19</v>
      </c>
      <c r="C761" s="14">
        <v>32</v>
      </c>
      <c r="D761" s="91">
        <f t="shared" ref="D761:E761" si="775">AVERAGE(B758:B764)</f>
        <v>17.571428571428573</v>
      </c>
      <c r="E761" s="91">
        <f t="shared" si="775"/>
        <v>17.714285714285715</v>
      </c>
      <c r="F761" s="15">
        <v>187</v>
      </c>
      <c r="G761" s="15">
        <v>295</v>
      </c>
      <c r="H761" s="90">
        <f t="shared" si="723"/>
        <v>173.28571428571428</v>
      </c>
      <c r="I761" s="90">
        <f t="shared" si="724"/>
        <v>178.42857142857142</v>
      </c>
    </row>
    <row r="762" spans="1:9" ht="15.9" customHeight="1" x14ac:dyDescent="0.3">
      <c r="A762" s="12">
        <v>44587</v>
      </c>
      <c r="B762" s="13">
        <v>12</v>
      </c>
      <c r="C762" s="14">
        <v>21</v>
      </c>
      <c r="D762" s="91">
        <f t="shared" ref="D762:E762" si="776">AVERAGE(B759:B765)</f>
        <v>17.142857142857142</v>
      </c>
      <c r="E762" s="91">
        <f t="shared" si="776"/>
        <v>17.428571428571427</v>
      </c>
      <c r="F762" s="15">
        <v>178</v>
      </c>
      <c r="G762" s="15">
        <v>237</v>
      </c>
      <c r="H762" s="90">
        <f t="shared" si="723"/>
        <v>174.42857142857142</v>
      </c>
      <c r="I762" s="90">
        <f t="shared" si="724"/>
        <v>180.14285714285714</v>
      </c>
    </row>
    <row r="763" spans="1:9" ht="15.9" customHeight="1" x14ac:dyDescent="0.3">
      <c r="A763" s="12">
        <v>44588</v>
      </c>
      <c r="B763" s="13">
        <v>19</v>
      </c>
      <c r="C763" s="14">
        <v>18</v>
      </c>
      <c r="D763" s="91">
        <f t="shared" ref="D763:E763" si="777">AVERAGE(B760:B766)</f>
        <v>15.857142857142858</v>
      </c>
      <c r="E763" s="91">
        <f t="shared" si="777"/>
        <v>17.428571428571427</v>
      </c>
      <c r="F763" s="15">
        <v>156</v>
      </c>
      <c r="G763" s="15">
        <v>246</v>
      </c>
      <c r="H763" s="90">
        <f t="shared" si="723"/>
        <v>176.14285714285714</v>
      </c>
      <c r="I763" s="90">
        <f t="shared" si="724"/>
        <v>180.14285714285714</v>
      </c>
    </row>
    <row r="764" spans="1:9" ht="15.9" customHeight="1" x14ac:dyDescent="0.3">
      <c r="A764" s="12">
        <v>44589</v>
      </c>
      <c r="B764" s="13">
        <v>21</v>
      </c>
      <c r="C764" s="14">
        <v>22</v>
      </c>
      <c r="D764" s="91">
        <f t="shared" ref="D764:E764" si="778">AVERAGE(B761:B767)</f>
        <v>15.857142857142858</v>
      </c>
      <c r="E764" s="91">
        <f t="shared" si="778"/>
        <v>17.142857142857142</v>
      </c>
      <c r="F764" s="15">
        <v>170</v>
      </c>
      <c r="G764" s="15">
        <v>207</v>
      </c>
      <c r="H764" s="90">
        <f t="shared" si="723"/>
        <v>174.85714285714286</v>
      </c>
      <c r="I764" s="90">
        <f t="shared" si="724"/>
        <v>178</v>
      </c>
    </row>
    <row r="765" spans="1:9" ht="15.9" customHeight="1" x14ac:dyDescent="0.3">
      <c r="A765" s="12">
        <v>44590</v>
      </c>
      <c r="B765" s="13">
        <v>13</v>
      </c>
      <c r="C765" s="14">
        <v>2</v>
      </c>
      <c r="D765" s="91">
        <f t="shared" ref="D765:E765" si="779">AVERAGE(B762:B768)</f>
        <v>15.714285714285714</v>
      </c>
      <c r="E765" s="91">
        <f t="shared" si="779"/>
        <v>15.714285714285714</v>
      </c>
      <c r="F765" s="15">
        <v>187</v>
      </c>
      <c r="G765" s="15">
        <v>21</v>
      </c>
      <c r="H765" s="90">
        <f t="shared" si="723"/>
        <v>174.14285714285714</v>
      </c>
      <c r="I765" s="90">
        <f t="shared" si="724"/>
        <v>176.57142857142858</v>
      </c>
    </row>
    <row r="766" spans="1:9" ht="15.9" customHeight="1" x14ac:dyDescent="0.3">
      <c r="A766" s="12">
        <v>44591</v>
      </c>
      <c r="B766" s="13">
        <v>13</v>
      </c>
      <c r="C766" s="14">
        <v>0</v>
      </c>
      <c r="D766" s="91">
        <f t="shared" ref="D766:E766" si="780">AVERAGE(B763:B769)</f>
        <v>15.571428571428571</v>
      </c>
      <c r="E766" s="91">
        <f t="shared" si="780"/>
        <v>16.571428571428573</v>
      </c>
      <c r="F766" s="15">
        <v>185</v>
      </c>
      <c r="G766" s="15">
        <v>0</v>
      </c>
      <c r="H766" s="90">
        <f t="shared" si="723"/>
        <v>172.14285714285714</v>
      </c>
      <c r="I766" s="90">
        <f t="shared" si="724"/>
        <v>183.85714285714286</v>
      </c>
    </row>
    <row r="767" spans="1:9" ht="15.9" customHeight="1" x14ac:dyDescent="0.3">
      <c r="A767" s="12">
        <v>44592</v>
      </c>
      <c r="B767" s="13">
        <v>14</v>
      </c>
      <c r="C767" s="14">
        <v>25</v>
      </c>
      <c r="D767" s="91">
        <f t="shared" ref="D767:E767" si="781">AVERAGE(B764:B770)</f>
        <v>15</v>
      </c>
      <c r="E767" s="91">
        <f t="shared" si="781"/>
        <v>17.142857142857142</v>
      </c>
      <c r="F767" s="15">
        <v>161</v>
      </c>
      <c r="G767" s="15">
        <v>240</v>
      </c>
      <c r="H767" s="90">
        <f t="shared" si="723"/>
        <v>177.14285714285714</v>
      </c>
      <c r="I767" s="90">
        <f t="shared" si="724"/>
        <v>178.57142857142858</v>
      </c>
    </row>
    <row r="768" spans="1:9" ht="15.9" customHeight="1" x14ac:dyDescent="0.3">
      <c r="A768" s="12">
        <v>44593</v>
      </c>
      <c r="B768" s="13">
        <v>18</v>
      </c>
      <c r="C768" s="14">
        <v>22</v>
      </c>
      <c r="D768" s="91">
        <f t="shared" ref="D768:E768" si="782">AVERAGE(B765:B771)</f>
        <v>13</v>
      </c>
      <c r="E768" s="91">
        <f t="shared" si="782"/>
        <v>17.142857142857142</v>
      </c>
      <c r="F768" s="15">
        <v>182</v>
      </c>
      <c r="G768" s="15">
        <v>285</v>
      </c>
      <c r="H768" s="90">
        <f t="shared" si="723"/>
        <v>174.85714285714286</v>
      </c>
      <c r="I768" s="90">
        <f t="shared" si="724"/>
        <v>182.14285714285714</v>
      </c>
    </row>
    <row r="769" spans="1:9" ht="15.9" customHeight="1" x14ac:dyDescent="0.3">
      <c r="A769" s="12">
        <v>44594</v>
      </c>
      <c r="B769" s="13">
        <v>11</v>
      </c>
      <c r="C769" s="14">
        <v>27</v>
      </c>
      <c r="D769" s="91">
        <f t="shared" ref="D769:E769" si="783">AVERAGE(B766:B772)</f>
        <v>12.857142857142858</v>
      </c>
      <c r="E769" s="91">
        <f t="shared" si="783"/>
        <v>17</v>
      </c>
      <c r="F769" s="15">
        <v>164</v>
      </c>
      <c r="G769" s="15">
        <v>288</v>
      </c>
      <c r="H769" s="90">
        <f t="shared" si="723"/>
        <v>176</v>
      </c>
      <c r="I769" s="90">
        <f t="shared" si="724"/>
        <v>179.85714285714286</v>
      </c>
    </row>
    <row r="770" spans="1:9" ht="15.9" customHeight="1" x14ac:dyDescent="0.3">
      <c r="A770" s="12">
        <v>44595</v>
      </c>
      <c r="B770" s="13">
        <v>15</v>
      </c>
      <c r="C770" s="14">
        <v>22</v>
      </c>
      <c r="D770" s="91">
        <f t="shared" ref="D770:E770" si="784">AVERAGE(B767:B773)</f>
        <v>12.857142857142858</v>
      </c>
      <c r="E770" s="91">
        <f t="shared" si="784"/>
        <v>17</v>
      </c>
      <c r="F770" s="15">
        <v>191</v>
      </c>
      <c r="G770" s="15">
        <v>209</v>
      </c>
      <c r="H770" s="90">
        <f t="shared" si="723"/>
        <v>173</v>
      </c>
      <c r="I770" s="90">
        <f t="shared" si="724"/>
        <v>180</v>
      </c>
    </row>
    <row r="771" spans="1:9" ht="15.9" customHeight="1" x14ac:dyDescent="0.3">
      <c r="A771" s="12">
        <v>44596</v>
      </c>
      <c r="B771" s="13">
        <v>7</v>
      </c>
      <c r="C771" s="14">
        <v>22</v>
      </c>
      <c r="D771" s="91">
        <f t="shared" ref="D771:E771" si="785">AVERAGE(B768:B774)</f>
        <v>12</v>
      </c>
      <c r="E771" s="91">
        <f t="shared" si="785"/>
        <v>15.714285714285714</v>
      </c>
      <c r="F771" s="15">
        <v>154</v>
      </c>
      <c r="G771" s="15">
        <v>232</v>
      </c>
      <c r="H771" s="90">
        <f t="shared" si="723"/>
        <v>173</v>
      </c>
      <c r="I771" s="90">
        <f t="shared" si="724"/>
        <v>183.57142857142858</v>
      </c>
    </row>
    <row r="772" spans="1:9" ht="15.9" customHeight="1" x14ac:dyDescent="0.3">
      <c r="A772" s="12">
        <v>44597</v>
      </c>
      <c r="B772" s="13">
        <v>12</v>
      </c>
      <c r="C772" s="14">
        <v>1</v>
      </c>
      <c r="D772" s="91">
        <f t="shared" ref="D772:E772" si="786">AVERAGE(B769:B775)</f>
        <v>11.142857142857142</v>
      </c>
      <c r="E772" s="91">
        <f t="shared" si="786"/>
        <v>14.857142857142858</v>
      </c>
      <c r="F772" s="15">
        <v>195</v>
      </c>
      <c r="G772" s="15">
        <v>5</v>
      </c>
      <c r="H772" s="90">
        <f t="shared" si="723"/>
        <v>172.71428571428572</v>
      </c>
      <c r="I772" s="90">
        <f t="shared" si="724"/>
        <v>180.42857142857142</v>
      </c>
    </row>
    <row r="773" spans="1:9" ht="15.9" customHeight="1" x14ac:dyDescent="0.3">
      <c r="A773" s="12">
        <v>44598</v>
      </c>
      <c r="B773" s="13">
        <v>13</v>
      </c>
      <c r="C773" s="14">
        <v>0</v>
      </c>
      <c r="D773" s="91">
        <f t="shared" ref="D773:E773" si="787">AVERAGE(B770:B776)</f>
        <v>11</v>
      </c>
      <c r="E773" s="91">
        <f t="shared" si="787"/>
        <v>12.714285714285714</v>
      </c>
      <c r="F773" s="15">
        <v>164</v>
      </c>
      <c r="G773" s="15">
        <v>1</v>
      </c>
      <c r="H773" s="90">
        <f t="shared" si="723"/>
        <v>171</v>
      </c>
      <c r="I773" s="90">
        <f t="shared" si="724"/>
        <v>175.85714285714286</v>
      </c>
    </row>
    <row r="774" spans="1:9" ht="15.9" customHeight="1" x14ac:dyDescent="0.3">
      <c r="A774" s="12">
        <v>44599</v>
      </c>
      <c r="B774" s="13">
        <v>8</v>
      </c>
      <c r="C774" s="14">
        <v>16</v>
      </c>
      <c r="D774" s="91">
        <f t="shared" ref="D774:E774" si="788">AVERAGE(B771:B777)</f>
        <v>10.428571428571429</v>
      </c>
      <c r="E774" s="91">
        <f t="shared" si="788"/>
        <v>12.428571428571429</v>
      </c>
      <c r="F774" s="15">
        <v>161</v>
      </c>
      <c r="G774" s="15">
        <v>265</v>
      </c>
      <c r="H774" s="90">
        <f t="shared" ref="H774:H837" si="789">AVERAGE(F771:F777)</f>
        <v>166.57142857142858</v>
      </c>
      <c r="I774" s="90">
        <f t="shared" ref="I774:I837" si="790">AVERAGE(G771:G777)</f>
        <v>182.14285714285714</v>
      </c>
    </row>
    <row r="775" spans="1:9" ht="15.9" customHeight="1" x14ac:dyDescent="0.3">
      <c r="A775" s="12">
        <v>44600</v>
      </c>
      <c r="B775" s="13">
        <v>12</v>
      </c>
      <c r="C775" s="14">
        <v>16</v>
      </c>
      <c r="D775" s="91">
        <f t="shared" ref="D775:E775" si="791">AVERAGE(B772:B778)</f>
        <v>10.142857142857142</v>
      </c>
      <c r="E775" s="91">
        <f t="shared" si="791"/>
        <v>11.571428571428571</v>
      </c>
      <c r="F775" s="15">
        <v>180</v>
      </c>
      <c r="G775" s="15">
        <v>263</v>
      </c>
      <c r="H775" s="90">
        <f t="shared" si="789"/>
        <v>169.42857142857142</v>
      </c>
      <c r="I775" s="90">
        <f t="shared" si="790"/>
        <v>177.28571428571428</v>
      </c>
    </row>
    <row r="776" spans="1:9" ht="15.9" customHeight="1" x14ac:dyDescent="0.3">
      <c r="A776" s="12">
        <v>44601</v>
      </c>
      <c r="B776" s="13">
        <v>10</v>
      </c>
      <c r="C776" s="14">
        <v>12</v>
      </c>
      <c r="D776" s="91">
        <f t="shared" ref="D776:E776" si="792">AVERAGE(B773:B779)</f>
        <v>9.8571428571428577</v>
      </c>
      <c r="E776" s="91">
        <f t="shared" si="792"/>
        <v>11.428571428571429</v>
      </c>
      <c r="F776" s="15">
        <v>152</v>
      </c>
      <c r="G776" s="15">
        <v>256</v>
      </c>
      <c r="H776" s="90">
        <f t="shared" si="789"/>
        <v>166.42857142857142</v>
      </c>
      <c r="I776" s="90">
        <f t="shared" si="790"/>
        <v>177</v>
      </c>
    </row>
    <row r="777" spans="1:9" ht="15.9" customHeight="1" x14ac:dyDescent="0.3">
      <c r="A777" s="12">
        <v>44602</v>
      </c>
      <c r="B777" s="13">
        <v>11</v>
      </c>
      <c r="C777" s="14">
        <v>20</v>
      </c>
      <c r="D777" s="91">
        <f t="shared" ref="D777:E777" si="793">AVERAGE(B774:B780)</f>
        <v>9.1428571428571423</v>
      </c>
      <c r="E777" s="91">
        <f t="shared" si="793"/>
        <v>11.428571428571429</v>
      </c>
      <c r="F777" s="15">
        <v>160</v>
      </c>
      <c r="G777" s="15">
        <v>253</v>
      </c>
      <c r="H777" s="90">
        <f t="shared" si="789"/>
        <v>165.42857142857142</v>
      </c>
      <c r="I777" s="90">
        <f t="shared" si="790"/>
        <v>176.85714285714286</v>
      </c>
    </row>
    <row r="778" spans="1:9" ht="15.9" customHeight="1" x14ac:dyDescent="0.3">
      <c r="A778" s="12">
        <v>44603</v>
      </c>
      <c r="B778" s="13">
        <v>5</v>
      </c>
      <c r="C778" s="14">
        <v>16</v>
      </c>
      <c r="D778" s="91">
        <f t="shared" ref="D778:E778" si="794">AVERAGE(B775:B781)</f>
        <v>10.142857142857142</v>
      </c>
      <c r="E778" s="91">
        <f t="shared" si="794"/>
        <v>11.285714285714286</v>
      </c>
      <c r="F778" s="15">
        <v>174</v>
      </c>
      <c r="G778" s="15">
        <v>198</v>
      </c>
      <c r="H778" s="90">
        <f t="shared" si="789"/>
        <v>167.57142857142858</v>
      </c>
      <c r="I778" s="90">
        <f t="shared" si="790"/>
        <v>170.57142857142858</v>
      </c>
    </row>
    <row r="779" spans="1:9" ht="15.9" customHeight="1" x14ac:dyDescent="0.3">
      <c r="A779" s="12">
        <v>44604</v>
      </c>
      <c r="B779" s="13">
        <v>10</v>
      </c>
      <c r="C779" s="14">
        <v>0</v>
      </c>
      <c r="D779" s="91">
        <f t="shared" ref="D779:E779" si="795">AVERAGE(B776:B782)</f>
        <v>10.285714285714286</v>
      </c>
      <c r="E779" s="91">
        <f t="shared" si="795"/>
        <v>11.142857142857142</v>
      </c>
      <c r="F779" s="15">
        <v>174</v>
      </c>
      <c r="G779" s="15">
        <v>3</v>
      </c>
      <c r="H779" s="90">
        <f t="shared" si="789"/>
        <v>167</v>
      </c>
      <c r="I779" s="90">
        <f t="shared" si="790"/>
        <v>173.42857142857142</v>
      </c>
    </row>
    <row r="780" spans="1:9" ht="15.9" customHeight="1" x14ac:dyDescent="0.3">
      <c r="A780" s="12">
        <v>44605</v>
      </c>
      <c r="B780" s="13">
        <v>8</v>
      </c>
      <c r="C780" s="14">
        <v>0</v>
      </c>
      <c r="D780" s="91">
        <f t="shared" ref="D780:E780" si="796">AVERAGE(B777:B783)</f>
        <v>10.285714285714286</v>
      </c>
      <c r="E780" s="91">
        <f t="shared" si="796"/>
        <v>12</v>
      </c>
      <c r="F780" s="15">
        <v>157</v>
      </c>
      <c r="G780" s="15">
        <v>0</v>
      </c>
      <c r="H780" s="90">
        <f t="shared" si="789"/>
        <v>171.14285714285714</v>
      </c>
      <c r="I780" s="90">
        <f t="shared" si="790"/>
        <v>170</v>
      </c>
    </row>
    <row r="781" spans="1:9" ht="15.9" customHeight="1" x14ac:dyDescent="0.3">
      <c r="A781" s="12">
        <v>44606</v>
      </c>
      <c r="B781" s="13">
        <v>15</v>
      </c>
      <c r="C781" s="14">
        <v>15</v>
      </c>
      <c r="D781" s="91">
        <f t="shared" ref="D781:E781" si="797">AVERAGE(B778:B784)</f>
        <v>10.285714285714286</v>
      </c>
      <c r="E781" s="91">
        <f t="shared" si="797"/>
        <v>10.857142857142858</v>
      </c>
      <c r="F781" s="15">
        <v>176</v>
      </c>
      <c r="G781" s="15">
        <v>221</v>
      </c>
      <c r="H781" s="90">
        <f t="shared" si="789"/>
        <v>172.71428571428572</v>
      </c>
      <c r="I781" s="90">
        <f t="shared" si="790"/>
        <v>163.85714285714286</v>
      </c>
    </row>
    <row r="782" spans="1:9" ht="15.9" customHeight="1" x14ac:dyDescent="0.3">
      <c r="A782" s="12">
        <v>44607</v>
      </c>
      <c r="B782" s="13">
        <v>13</v>
      </c>
      <c r="C782" s="14">
        <v>15</v>
      </c>
      <c r="D782" s="91">
        <f t="shared" ref="D782:E782" si="798">AVERAGE(B779:B785)</f>
        <v>11.857142857142858</v>
      </c>
      <c r="E782" s="91">
        <f t="shared" si="798"/>
        <v>10.857142857142858</v>
      </c>
      <c r="F782" s="15">
        <v>176</v>
      </c>
      <c r="G782" s="15">
        <v>283</v>
      </c>
      <c r="H782" s="90">
        <f t="shared" si="789"/>
        <v>173</v>
      </c>
      <c r="I782" s="90">
        <f t="shared" si="790"/>
        <v>164.71428571428572</v>
      </c>
    </row>
    <row r="783" spans="1:9" ht="15.9" customHeight="1" x14ac:dyDescent="0.3">
      <c r="A783" s="12">
        <v>44608</v>
      </c>
      <c r="B783" s="13">
        <v>10</v>
      </c>
      <c r="C783" s="14">
        <v>18</v>
      </c>
      <c r="D783" s="91">
        <f t="shared" ref="D783:E783" si="799">AVERAGE(B780:B786)</f>
        <v>11.571428571428571</v>
      </c>
      <c r="E783" s="91">
        <f t="shared" si="799"/>
        <v>10.857142857142858</v>
      </c>
      <c r="F783" s="15">
        <v>181</v>
      </c>
      <c r="G783" s="15">
        <v>232</v>
      </c>
      <c r="H783" s="90">
        <f t="shared" si="789"/>
        <v>169.28571428571428</v>
      </c>
      <c r="I783" s="90">
        <f t="shared" si="790"/>
        <v>165.28571428571428</v>
      </c>
    </row>
    <row r="784" spans="1:9" ht="15.9" customHeight="1" x14ac:dyDescent="0.3">
      <c r="A784" s="12">
        <v>44609</v>
      </c>
      <c r="B784" s="13">
        <v>11</v>
      </c>
      <c r="C784" s="14">
        <v>12</v>
      </c>
      <c r="D784" s="91">
        <f t="shared" ref="D784:E784" si="800">AVERAGE(B781:B787)</f>
        <v>12.142857142857142</v>
      </c>
      <c r="E784" s="91">
        <f t="shared" si="800"/>
        <v>10.857142857142858</v>
      </c>
      <c r="F784" s="15">
        <v>171</v>
      </c>
      <c r="G784" s="15">
        <v>210</v>
      </c>
      <c r="H784" s="90">
        <f t="shared" si="789"/>
        <v>172.85714285714286</v>
      </c>
      <c r="I784" s="90">
        <f t="shared" si="790"/>
        <v>165.42857142857142</v>
      </c>
    </row>
    <row r="785" spans="1:9" ht="15.9" customHeight="1" x14ac:dyDescent="0.3">
      <c r="A785" s="12">
        <v>44610</v>
      </c>
      <c r="B785" s="13">
        <v>16</v>
      </c>
      <c r="C785" s="14">
        <v>16</v>
      </c>
      <c r="D785" s="91">
        <f t="shared" ref="D785:E785" si="801">AVERAGE(B782:B788)</f>
        <v>11.571428571428571</v>
      </c>
      <c r="E785" s="91">
        <f t="shared" si="801"/>
        <v>11.285714285714286</v>
      </c>
      <c r="F785" s="15">
        <v>176</v>
      </c>
      <c r="G785" s="15">
        <v>204</v>
      </c>
      <c r="H785" s="90">
        <f t="shared" si="789"/>
        <v>173.42857142857142</v>
      </c>
      <c r="I785" s="90">
        <f t="shared" si="790"/>
        <v>166</v>
      </c>
    </row>
    <row r="786" spans="1:9" ht="15.9" customHeight="1" x14ac:dyDescent="0.3">
      <c r="A786" s="12">
        <v>44611</v>
      </c>
      <c r="B786" s="13">
        <v>8</v>
      </c>
      <c r="C786" s="14">
        <v>0</v>
      </c>
      <c r="D786" s="91">
        <f t="shared" ref="D786:E786" si="802">AVERAGE(B783:B789)</f>
        <v>12</v>
      </c>
      <c r="E786" s="91">
        <f t="shared" si="802"/>
        <v>11.714285714285714</v>
      </c>
      <c r="F786" s="15">
        <v>148</v>
      </c>
      <c r="G786" s="15">
        <v>7</v>
      </c>
      <c r="H786" s="90">
        <f t="shared" si="789"/>
        <v>173.28571428571428</v>
      </c>
      <c r="I786" s="90">
        <f t="shared" si="790"/>
        <v>164.57142857142858</v>
      </c>
    </row>
    <row r="787" spans="1:9" ht="15.9" customHeight="1" x14ac:dyDescent="0.3">
      <c r="A787" s="12">
        <v>44612</v>
      </c>
      <c r="B787" s="13">
        <v>12</v>
      </c>
      <c r="C787" s="14">
        <v>0</v>
      </c>
      <c r="D787" s="91">
        <f t="shared" ref="D787:E787" si="803">AVERAGE(B784:B790)</f>
        <v>13</v>
      </c>
      <c r="E787" s="91">
        <f t="shared" si="803"/>
        <v>10.857142857142858</v>
      </c>
      <c r="F787" s="15">
        <v>182</v>
      </c>
      <c r="G787" s="15">
        <v>1</v>
      </c>
      <c r="H787" s="90">
        <f t="shared" si="789"/>
        <v>172.28571428571428</v>
      </c>
      <c r="I787" s="90">
        <f t="shared" si="790"/>
        <v>167.42857142857142</v>
      </c>
    </row>
    <row r="788" spans="1:9" ht="15.9" customHeight="1" x14ac:dyDescent="0.3">
      <c r="A788" s="12">
        <v>44613</v>
      </c>
      <c r="B788" s="13">
        <v>11</v>
      </c>
      <c r="C788" s="14">
        <v>18</v>
      </c>
      <c r="D788" s="91">
        <f t="shared" ref="D788:E788" si="804">AVERAGE(B785:B791)</f>
        <v>13.714285714285714</v>
      </c>
      <c r="E788" s="91">
        <f t="shared" si="804"/>
        <v>11.428571428571429</v>
      </c>
      <c r="F788" s="15">
        <v>180</v>
      </c>
      <c r="G788" s="15">
        <v>225</v>
      </c>
      <c r="H788" s="90">
        <f t="shared" si="789"/>
        <v>171.85714285714286</v>
      </c>
      <c r="I788" s="90">
        <f t="shared" si="790"/>
        <v>170.85714285714286</v>
      </c>
    </row>
    <row r="789" spans="1:9" ht="15.9" customHeight="1" x14ac:dyDescent="0.3">
      <c r="A789" s="12">
        <v>44614</v>
      </c>
      <c r="B789" s="13">
        <v>16</v>
      </c>
      <c r="C789" s="14">
        <v>18</v>
      </c>
      <c r="D789" s="91">
        <f t="shared" ref="D789:E789" si="805">AVERAGE(B786:B792)</f>
        <v>13</v>
      </c>
      <c r="E789" s="91">
        <f t="shared" si="805"/>
        <v>11.285714285714286</v>
      </c>
      <c r="F789" s="15">
        <v>175</v>
      </c>
      <c r="G789" s="15">
        <v>273</v>
      </c>
      <c r="H789" s="90">
        <f t="shared" si="789"/>
        <v>171.14285714285714</v>
      </c>
      <c r="I789" s="90">
        <f t="shared" si="790"/>
        <v>169.71428571428572</v>
      </c>
    </row>
    <row r="790" spans="1:9" ht="15.9" customHeight="1" x14ac:dyDescent="0.3">
      <c r="A790" s="12">
        <v>44615</v>
      </c>
      <c r="B790" s="13">
        <v>17</v>
      </c>
      <c r="C790" s="14">
        <v>12</v>
      </c>
      <c r="D790" s="91">
        <f t="shared" ref="D790:E790" si="806">AVERAGE(B787:B793)</f>
        <v>14</v>
      </c>
      <c r="E790" s="91">
        <f t="shared" si="806"/>
        <v>11.428571428571429</v>
      </c>
      <c r="F790" s="15">
        <v>174</v>
      </c>
      <c r="G790" s="15">
        <v>252</v>
      </c>
      <c r="H790" s="90">
        <f t="shared" si="789"/>
        <v>171.71428571428572</v>
      </c>
      <c r="I790" s="90">
        <f t="shared" si="790"/>
        <v>170.14285714285714</v>
      </c>
    </row>
    <row r="791" spans="1:9" ht="15.9" customHeight="1" x14ac:dyDescent="0.3">
      <c r="A791" s="12">
        <v>44616</v>
      </c>
      <c r="B791" s="13">
        <v>16</v>
      </c>
      <c r="C791" s="14">
        <v>16</v>
      </c>
      <c r="D791" s="91">
        <f t="shared" ref="D791:E791" si="807">AVERAGE(B788:B794)</f>
        <v>14.857142857142858</v>
      </c>
      <c r="E791" s="91">
        <f t="shared" si="807"/>
        <v>11.428571428571429</v>
      </c>
      <c r="F791" s="15">
        <v>168</v>
      </c>
      <c r="G791" s="15">
        <v>234</v>
      </c>
      <c r="H791" s="90">
        <f t="shared" si="789"/>
        <v>167.85714285714286</v>
      </c>
      <c r="I791" s="90">
        <f t="shared" si="790"/>
        <v>170</v>
      </c>
    </row>
    <row r="792" spans="1:9" ht="15.9" customHeight="1" x14ac:dyDescent="0.3">
      <c r="A792" s="12">
        <v>44617</v>
      </c>
      <c r="B792" s="13">
        <v>11</v>
      </c>
      <c r="C792" s="14">
        <v>15</v>
      </c>
      <c r="D792" s="91">
        <f t="shared" ref="D792:E792" si="808">AVERAGE(B789:B795)</f>
        <v>15.142857142857142</v>
      </c>
      <c r="E792" s="91">
        <f t="shared" si="808"/>
        <v>11.857142857142858</v>
      </c>
      <c r="F792" s="15">
        <v>171</v>
      </c>
      <c r="G792" s="15">
        <v>196</v>
      </c>
      <c r="H792" s="90">
        <f t="shared" si="789"/>
        <v>166.85714285714286</v>
      </c>
      <c r="I792" s="90">
        <f t="shared" si="790"/>
        <v>171.57142857142858</v>
      </c>
    </row>
    <row r="793" spans="1:9" ht="15.9" customHeight="1" x14ac:dyDescent="0.3">
      <c r="A793" s="12">
        <v>44618</v>
      </c>
      <c r="B793" s="13">
        <v>15</v>
      </c>
      <c r="C793" s="14">
        <v>1</v>
      </c>
      <c r="D793" s="91">
        <f t="shared" ref="D793:E793" si="809">AVERAGE(B790:B796)</f>
        <v>14.857142857142858</v>
      </c>
      <c r="E793" s="91">
        <f t="shared" si="809"/>
        <v>12</v>
      </c>
      <c r="F793" s="15">
        <v>152</v>
      </c>
      <c r="G793" s="15">
        <v>10</v>
      </c>
      <c r="H793" s="90">
        <f t="shared" si="789"/>
        <v>169.28571428571428</v>
      </c>
      <c r="I793" s="90">
        <f t="shared" si="790"/>
        <v>170.28571428571428</v>
      </c>
    </row>
    <row r="794" spans="1:9" ht="15.9" customHeight="1" x14ac:dyDescent="0.3">
      <c r="A794" s="12">
        <v>44619</v>
      </c>
      <c r="B794" s="13">
        <v>18</v>
      </c>
      <c r="C794" s="14">
        <v>0</v>
      </c>
      <c r="D794" s="91">
        <f t="shared" ref="D794:E794" si="810">AVERAGE(B791:B797)</f>
        <v>16.285714285714285</v>
      </c>
      <c r="E794" s="91">
        <f t="shared" si="810"/>
        <v>13.714285714285714</v>
      </c>
      <c r="F794" s="15">
        <v>155</v>
      </c>
      <c r="G794" s="15">
        <v>0</v>
      </c>
      <c r="H794" s="90">
        <f t="shared" si="789"/>
        <v>169.57142857142858</v>
      </c>
      <c r="I794" s="90">
        <f t="shared" si="790"/>
        <v>168.57142857142858</v>
      </c>
    </row>
    <row r="795" spans="1:9" ht="15.9" customHeight="1" x14ac:dyDescent="0.3">
      <c r="A795" s="12">
        <v>44620</v>
      </c>
      <c r="B795" s="13">
        <v>13</v>
      </c>
      <c r="C795" s="14">
        <v>21</v>
      </c>
      <c r="D795" s="91">
        <f t="shared" ref="D795:E795" si="811">AVERAGE(B792:B798)</f>
        <v>16.714285714285715</v>
      </c>
      <c r="E795" s="91">
        <f t="shared" si="811"/>
        <v>15.285714285714286</v>
      </c>
      <c r="F795" s="15">
        <v>173</v>
      </c>
      <c r="G795" s="15">
        <v>236</v>
      </c>
      <c r="H795" s="90">
        <f t="shared" si="789"/>
        <v>172.71428571428572</v>
      </c>
      <c r="I795" s="90">
        <f t="shared" si="790"/>
        <v>168.71428571428572</v>
      </c>
    </row>
    <row r="796" spans="1:9" ht="15.9" customHeight="1" x14ac:dyDescent="0.3">
      <c r="A796" s="12">
        <v>44621</v>
      </c>
      <c r="B796" s="13">
        <v>14</v>
      </c>
      <c r="C796" s="14">
        <v>19</v>
      </c>
      <c r="D796" s="91">
        <f t="shared" ref="D796:E796" si="812">AVERAGE(B793:B799)</f>
        <v>17.571428571428573</v>
      </c>
      <c r="E796" s="91">
        <f t="shared" si="812"/>
        <v>16</v>
      </c>
      <c r="F796" s="15">
        <v>192</v>
      </c>
      <c r="G796" s="15">
        <v>264</v>
      </c>
      <c r="H796" s="90">
        <f t="shared" si="789"/>
        <v>172.71428571428572</v>
      </c>
      <c r="I796" s="90">
        <f t="shared" si="790"/>
        <v>171.14285714285714</v>
      </c>
    </row>
    <row r="797" spans="1:9" ht="15.9" customHeight="1" x14ac:dyDescent="0.3">
      <c r="A797" s="12">
        <v>44622</v>
      </c>
      <c r="B797" s="13">
        <v>27</v>
      </c>
      <c r="C797" s="14">
        <v>24</v>
      </c>
      <c r="D797" s="91">
        <f t="shared" ref="D797:E797" si="813">AVERAGE(B794:B800)</f>
        <v>17</v>
      </c>
      <c r="E797" s="91">
        <f t="shared" si="813"/>
        <v>16</v>
      </c>
      <c r="F797" s="15">
        <v>176</v>
      </c>
      <c r="G797" s="15">
        <v>240</v>
      </c>
      <c r="H797" s="90">
        <f t="shared" si="789"/>
        <v>174.71428571428572</v>
      </c>
      <c r="I797" s="90">
        <f t="shared" si="790"/>
        <v>170.28571428571428</v>
      </c>
    </row>
    <row r="798" spans="1:9" ht="15.9" customHeight="1" x14ac:dyDescent="0.3">
      <c r="A798" s="12">
        <v>44623</v>
      </c>
      <c r="B798" s="13">
        <v>19</v>
      </c>
      <c r="C798" s="14">
        <v>27</v>
      </c>
      <c r="D798" s="91">
        <f t="shared" ref="D798:E798" si="814">AVERAGE(B795:B801)</f>
        <v>16.857142857142858</v>
      </c>
      <c r="E798" s="91">
        <f t="shared" si="814"/>
        <v>16</v>
      </c>
      <c r="F798" s="15">
        <v>190</v>
      </c>
      <c r="G798" s="15">
        <v>235</v>
      </c>
      <c r="H798" s="90">
        <f t="shared" si="789"/>
        <v>178.85714285714286</v>
      </c>
      <c r="I798" s="90">
        <f t="shared" si="790"/>
        <v>170.28571428571428</v>
      </c>
    </row>
    <row r="799" spans="1:9" ht="15.9" customHeight="1" x14ac:dyDescent="0.3">
      <c r="A799" s="12">
        <v>44624</v>
      </c>
      <c r="B799" s="13">
        <v>17</v>
      </c>
      <c r="C799" s="14">
        <v>20</v>
      </c>
      <c r="D799" s="91">
        <f t="shared" ref="D799:E799" si="815">AVERAGE(B796:B802)</f>
        <v>17.714285714285715</v>
      </c>
      <c r="E799" s="91">
        <f t="shared" si="815"/>
        <v>15.428571428571429</v>
      </c>
      <c r="F799" s="15">
        <v>171</v>
      </c>
      <c r="G799" s="15">
        <v>213</v>
      </c>
      <c r="H799" s="90">
        <f t="shared" si="789"/>
        <v>182.14285714285714</v>
      </c>
      <c r="I799" s="90">
        <f t="shared" si="790"/>
        <v>174</v>
      </c>
    </row>
    <row r="800" spans="1:9" ht="15.9" customHeight="1" x14ac:dyDescent="0.3">
      <c r="A800" s="12">
        <v>44625</v>
      </c>
      <c r="B800" s="13">
        <v>11</v>
      </c>
      <c r="C800" s="14">
        <v>1</v>
      </c>
      <c r="D800" s="91">
        <f t="shared" ref="D800:E800" si="816">AVERAGE(B797:B803)</f>
        <v>17.857142857142858</v>
      </c>
      <c r="E800" s="91">
        <f t="shared" si="816"/>
        <v>16</v>
      </c>
      <c r="F800" s="15">
        <v>166</v>
      </c>
      <c r="G800" s="15">
        <v>4</v>
      </c>
      <c r="H800" s="90">
        <f t="shared" si="789"/>
        <v>178.57142857142858</v>
      </c>
      <c r="I800" s="90">
        <f t="shared" si="790"/>
        <v>168</v>
      </c>
    </row>
    <row r="801" spans="1:9" ht="15.9" customHeight="1" x14ac:dyDescent="0.3">
      <c r="A801" s="12">
        <v>44626</v>
      </c>
      <c r="B801" s="13">
        <v>17</v>
      </c>
      <c r="C801" s="14">
        <v>0</v>
      </c>
      <c r="D801" s="91">
        <f t="shared" ref="D801:E801" si="817">AVERAGE(B798:B804)</f>
        <v>16</v>
      </c>
      <c r="E801" s="91">
        <f t="shared" si="817"/>
        <v>17.285714285714285</v>
      </c>
      <c r="F801" s="15">
        <v>184</v>
      </c>
      <c r="G801" s="15">
        <v>0</v>
      </c>
      <c r="H801" s="90">
        <f t="shared" si="789"/>
        <v>177.85714285714286</v>
      </c>
      <c r="I801" s="90">
        <f t="shared" si="790"/>
        <v>173.42857142857142</v>
      </c>
    </row>
    <row r="802" spans="1:9" ht="15.9" customHeight="1" x14ac:dyDescent="0.3">
      <c r="A802" s="12">
        <v>44627</v>
      </c>
      <c r="B802" s="13">
        <v>19</v>
      </c>
      <c r="C802" s="14">
        <v>17</v>
      </c>
      <c r="D802" s="91">
        <f t="shared" ref="D802:E802" si="818">AVERAGE(B799:B805)</f>
        <v>15.857142857142858</v>
      </c>
      <c r="E802" s="91">
        <f t="shared" si="818"/>
        <v>16.571428571428573</v>
      </c>
      <c r="F802" s="15">
        <v>196</v>
      </c>
      <c r="G802" s="15">
        <v>262</v>
      </c>
      <c r="H802" s="90">
        <f t="shared" si="789"/>
        <v>173.14285714285714</v>
      </c>
      <c r="I802" s="90">
        <f t="shared" si="790"/>
        <v>175.14285714285714</v>
      </c>
    </row>
    <row r="803" spans="1:9" ht="15.9" customHeight="1" x14ac:dyDescent="0.3">
      <c r="A803" s="12">
        <v>44628</v>
      </c>
      <c r="B803" s="13">
        <v>15</v>
      </c>
      <c r="C803" s="14">
        <v>23</v>
      </c>
      <c r="D803" s="91">
        <f t="shared" ref="D803:E803" si="819">AVERAGE(B800:B806)</f>
        <v>15.285714285714286</v>
      </c>
      <c r="E803" s="91">
        <f t="shared" si="819"/>
        <v>16.857142857142858</v>
      </c>
      <c r="F803" s="15">
        <v>167</v>
      </c>
      <c r="G803" s="15">
        <v>222</v>
      </c>
      <c r="H803" s="90">
        <f t="shared" si="789"/>
        <v>173.71428571428572</v>
      </c>
      <c r="I803" s="90">
        <f t="shared" si="790"/>
        <v>173.71428571428572</v>
      </c>
    </row>
    <row r="804" spans="1:9" ht="15.9" customHeight="1" x14ac:dyDescent="0.3">
      <c r="A804" s="12">
        <v>44629</v>
      </c>
      <c r="B804" s="13">
        <v>14</v>
      </c>
      <c r="C804" s="14">
        <v>33</v>
      </c>
      <c r="D804" s="91">
        <f t="shared" ref="D804:E804" si="820">AVERAGE(B801:B807)</f>
        <v>16.142857142857142</v>
      </c>
      <c r="E804" s="91">
        <f t="shared" si="820"/>
        <v>16.857142857142858</v>
      </c>
      <c r="F804" s="15">
        <v>171</v>
      </c>
      <c r="G804" s="15">
        <v>278</v>
      </c>
      <c r="H804" s="90">
        <f t="shared" si="789"/>
        <v>174</v>
      </c>
      <c r="I804" s="90">
        <f t="shared" si="790"/>
        <v>174.57142857142858</v>
      </c>
    </row>
    <row r="805" spans="1:9" ht="15.9" customHeight="1" x14ac:dyDescent="0.3">
      <c r="A805" s="12">
        <v>44630</v>
      </c>
      <c r="B805" s="13">
        <v>18</v>
      </c>
      <c r="C805" s="14">
        <v>22</v>
      </c>
      <c r="D805" s="91">
        <f t="shared" ref="D805:E805" si="821">AVERAGE(B802:B808)</f>
        <v>16.714285714285715</v>
      </c>
      <c r="E805" s="91">
        <f t="shared" si="821"/>
        <v>16.857142857142858</v>
      </c>
      <c r="F805" s="15">
        <v>157</v>
      </c>
      <c r="G805" s="15">
        <v>247</v>
      </c>
      <c r="H805" s="90">
        <f t="shared" si="789"/>
        <v>173.85714285714286</v>
      </c>
      <c r="I805" s="90">
        <f t="shared" si="790"/>
        <v>174.57142857142858</v>
      </c>
    </row>
    <row r="806" spans="1:9" ht="15.9" customHeight="1" x14ac:dyDescent="0.3">
      <c r="A806" s="12">
        <v>44631</v>
      </c>
      <c r="B806" s="13">
        <v>13</v>
      </c>
      <c r="C806" s="14">
        <v>22</v>
      </c>
      <c r="D806" s="91">
        <f t="shared" ref="D806:E806" si="822">AVERAGE(B803:B809)</f>
        <v>16.571428571428573</v>
      </c>
      <c r="E806" s="91">
        <f t="shared" si="822"/>
        <v>16.714285714285715</v>
      </c>
      <c r="F806" s="15">
        <v>175</v>
      </c>
      <c r="G806" s="15">
        <v>203</v>
      </c>
      <c r="H806" s="90">
        <f t="shared" si="789"/>
        <v>172.28571428571428</v>
      </c>
      <c r="I806" s="90">
        <f t="shared" si="790"/>
        <v>171.42857142857142</v>
      </c>
    </row>
    <row r="807" spans="1:9" ht="15.9" customHeight="1" x14ac:dyDescent="0.3">
      <c r="A807" s="12">
        <v>44632</v>
      </c>
      <c r="B807" s="13">
        <v>17</v>
      </c>
      <c r="C807" s="14">
        <v>1</v>
      </c>
      <c r="D807" s="91">
        <f t="shared" ref="D807:E807" si="823">AVERAGE(B804:B810)</f>
        <v>16.571428571428573</v>
      </c>
      <c r="E807" s="91">
        <f t="shared" si="823"/>
        <v>17.142857142857142</v>
      </c>
      <c r="F807" s="15">
        <v>168</v>
      </c>
      <c r="G807" s="15">
        <v>10</v>
      </c>
      <c r="H807" s="90">
        <f t="shared" si="789"/>
        <v>172.42857142857142</v>
      </c>
      <c r="I807" s="90">
        <f t="shared" si="790"/>
        <v>184.14285714285714</v>
      </c>
    </row>
    <row r="808" spans="1:9" ht="15.9" customHeight="1" x14ac:dyDescent="0.3">
      <c r="A808" s="12">
        <v>44633</v>
      </c>
      <c r="B808" s="13">
        <v>21</v>
      </c>
      <c r="C808" s="14">
        <v>0</v>
      </c>
      <c r="D808" s="91">
        <f t="shared" ref="D808:E808" si="824">AVERAGE(B805:B811)</f>
        <v>18</v>
      </c>
      <c r="E808" s="91">
        <f t="shared" si="824"/>
        <v>15.285714285714286</v>
      </c>
      <c r="F808" s="15">
        <v>183</v>
      </c>
      <c r="G808" s="15">
        <v>0</v>
      </c>
      <c r="H808" s="90">
        <f t="shared" si="789"/>
        <v>173.71428571428572</v>
      </c>
      <c r="I808" s="90">
        <f t="shared" si="790"/>
        <v>178.85714285714286</v>
      </c>
    </row>
    <row r="809" spans="1:9" ht="15.9" customHeight="1" x14ac:dyDescent="0.3">
      <c r="A809" s="12">
        <v>44634</v>
      </c>
      <c r="B809" s="13">
        <v>18</v>
      </c>
      <c r="C809" s="14">
        <v>16</v>
      </c>
      <c r="D809" s="91">
        <f t="shared" ref="D809:E809" si="825">AVERAGE(B806:B812)</f>
        <v>19</v>
      </c>
      <c r="E809" s="91">
        <f t="shared" si="825"/>
        <v>15.857142857142858</v>
      </c>
      <c r="F809" s="15">
        <v>185</v>
      </c>
      <c r="G809" s="15">
        <v>240</v>
      </c>
      <c r="H809" s="90">
        <f t="shared" si="789"/>
        <v>174.14285714285714</v>
      </c>
      <c r="I809" s="90">
        <f t="shared" si="790"/>
        <v>177</v>
      </c>
    </row>
    <row r="810" spans="1:9" ht="15.9" customHeight="1" x14ac:dyDescent="0.3">
      <c r="A810" s="12">
        <v>44635</v>
      </c>
      <c r="B810" s="13">
        <v>15</v>
      </c>
      <c r="C810" s="14">
        <v>26</v>
      </c>
      <c r="D810" s="91">
        <f t="shared" ref="D810:E810" si="826">AVERAGE(B807:B813)</f>
        <v>21.571428571428573</v>
      </c>
      <c r="E810" s="91">
        <f t="shared" si="826"/>
        <v>17</v>
      </c>
      <c r="F810" s="15">
        <v>168</v>
      </c>
      <c r="G810" s="15">
        <v>311</v>
      </c>
      <c r="H810" s="90">
        <f t="shared" si="789"/>
        <v>176.42857142857142</v>
      </c>
      <c r="I810" s="90">
        <f t="shared" si="790"/>
        <v>181.14285714285714</v>
      </c>
    </row>
    <row r="811" spans="1:9" ht="15.9" customHeight="1" x14ac:dyDescent="0.3">
      <c r="A811" s="12">
        <v>44636</v>
      </c>
      <c r="B811" s="13">
        <v>24</v>
      </c>
      <c r="C811" s="14">
        <v>20</v>
      </c>
      <c r="D811" s="91">
        <f t="shared" ref="D811:E811" si="827">AVERAGE(B808:B814)</f>
        <v>23.571428571428573</v>
      </c>
      <c r="E811" s="91">
        <f t="shared" si="827"/>
        <v>17.285714285714285</v>
      </c>
      <c r="F811" s="15">
        <v>180</v>
      </c>
      <c r="G811" s="15">
        <v>241</v>
      </c>
      <c r="H811" s="90">
        <f t="shared" si="789"/>
        <v>175.28571428571428</v>
      </c>
      <c r="I811" s="90">
        <f t="shared" si="790"/>
        <v>180.85714285714286</v>
      </c>
    </row>
    <row r="812" spans="1:9" ht="15.9" customHeight="1" x14ac:dyDescent="0.3">
      <c r="A812" s="12">
        <v>44637</v>
      </c>
      <c r="B812" s="13">
        <v>25</v>
      </c>
      <c r="C812" s="14">
        <v>26</v>
      </c>
      <c r="D812" s="91">
        <f t="shared" ref="D812:E812" si="828">AVERAGE(B809:B815)</f>
        <v>25.428571428571427</v>
      </c>
      <c r="E812" s="91">
        <f t="shared" si="828"/>
        <v>17.285714285714285</v>
      </c>
      <c r="F812" s="15">
        <v>160</v>
      </c>
      <c r="G812" s="15">
        <v>234</v>
      </c>
      <c r="H812" s="90">
        <f t="shared" si="789"/>
        <v>176.85714285714286</v>
      </c>
      <c r="I812" s="90">
        <f t="shared" si="790"/>
        <v>181</v>
      </c>
    </row>
    <row r="813" spans="1:9" ht="15.9" customHeight="1" x14ac:dyDescent="0.3">
      <c r="A813" s="12">
        <v>44638</v>
      </c>
      <c r="B813" s="13">
        <v>31</v>
      </c>
      <c r="C813" s="14">
        <v>30</v>
      </c>
      <c r="D813" s="91">
        <f t="shared" ref="D813:E813" si="829">AVERAGE(B810:B816)</f>
        <v>26.571428571428573</v>
      </c>
      <c r="E813" s="91">
        <f t="shared" si="829"/>
        <v>20.428571428571427</v>
      </c>
      <c r="F813" s="15">
        <v>191</v>
      </c>
      <c r="G813" s="15">
        <v>232</v>
      </c>
      <c r="H813" s="90">
        <f t="shared" si="789"/>
        <v>176.71428571428572</v>
      </c>
      <c r="I813" s="90">
        <f t="shared" si="790"/>
        <v>183.57142857142858</v>
      </c>
    </row>
    <row r="814" spans="1:9" ht="15.9" customHeight="1" x14ac:dyDescent="0.3">
      <c r="A814" s="12">
        <v>44639</v>
      </c>
      <c r="B814" s="13">
        <v>31</v>
      </c>
      <c r="C814" s="14">
        <v>3</v>
      </c>
      <c r="D814" s="91">
        <f t="shared" ref="D814:E814" si="830">AVERAGE(B811:B817)</f>
        <v>28.428571428571427</v>
      </c>
      <c r="E814" s="91">
        <f t="shared" si="830"/>
        <v>22.285714285714285</v>
      </c>
      <c r="F814" s="15">
        <v>160</v>
      </c>
      <c r="G814" s="15">
        <v>8</v>
      </c>
      <c r="H814" s="90">
        <f t="shared" si="789"/>
        <v>182</v>
      </c>
      <c r="I814" s="90">
        <f t="shared" si="790"/>
        <v>177.28571428571428</v>
      </c>
    </row>
    <row r="815" spans="1:9" ht="15.9" customHeight="1" x14ac:dyDescent="0.3">
      <c r="A815" s="12">
        <v>44640</v>
      </c>
      <c r="B815" s="13">
        <v>34</v>
      </c>
      <c r="C815" s="14">
        <v>0</v>
      </c>
      <c r="D815" s="91">
        <f t="shared" ref="D815:E815" si="831">AVERAGE(B812:B818)</f>
        <v>28.428571428571427</v>
      </c>
      <c r="E815" s="91">
        <f t="shared" si="831"/>
        <v>25.571428571428573</v>
      </c>
      <c r="F815" s="15">
        <v>194</v>
      </c>
      <c r="G815" s="15">
        <v>1</v>
      </c>
      <c r="H815" s="90">
        <f t="shared" si="789"/>
        <v>178.42857142857142</v>
      </c>
      <c r="I815" s="90">
        <f t="shared" si="790"/>
        <v>179.14285714285714</v>
      </c>
    </row>
    <row r="816" spans="1:9" ht="15.9" customHeight="1" x14ac:dyDescent="0.3">
      <c r="A816" s="12">
        <v>44641</v>
      </c>
      <c r="B816" s="13">
        <v>26</v>
      </c>
      <c r="C816" s="14">
        <v>38</v>
      </c>
      <c r="D816" s="91">
        <f t="shared" ref="D816:E816" si="832">AVERAGE(B813:B819)</f>
        <v>29.571428571428573</v>
      </c>
      <c r="E816" s="91">
        <f t="shared" si="832"/>
        <v>27.857142857142858</v>
      </c>
      <c r="F816" s="15">
        <v>184</v>
      </c>
      <c r="G816" s="15">
        <v>258</v>
      </c>
      <c r="H816" s="90">
        <f t="shared" si="789"/>
        <v>184</v>
      </c>
      <c r="I816" s="90">
        <f t="shared" si="790"/>
        <v>178.28571428571428</v>
      </c>
    </row>
    <row r="817" spans="1:9" ht="15.9" customHeight="1" x14ac:dyDescent="0.3">
      <c r="A817" s="12">
        <v>44642</v>
      </c>
      <c r="B817" s="13">
        <v>28</v>
      </c>
      <c r="C817" s="14">
        <v>39</v>
      </c>
      <c r="D817" s="91">
        <f t="shared" ref="D817:E817" si="833">AVERAGE(B814:B820)</f>
        <v>28.428571428571427</v>
      </c>
      <c r="E817" s="91">
        <f t="shared" si="833"/>
        <v>28</v>
      </c>
      <c r="F817" s="15">
        <v>205</v>
      </c>
      <c r="G817" s="15">
        <v>267</v>
      </c>
      <c r="H817" s="90">
        <f t="shared" si="789"/>
        <v>183</v>
      </c>
      <c r="I817" s="90">
        <f t="shared" si="790"/>
        <v>179.28571428571428</v>
      </c>
    </row>
    <row r="818" spans="1:9" ht="15.9" customHeight="1" x14ac:dyDescent="0.3">
      <c r="A818" s="12">
        <v>44643</v>
      </c>
      <c r="B818" s="13">
        <v>24</v>
      </c>
      <c r="C818" s="14">
        <v>43</v>
      </c>
      <c r="D818" s="91">
        <f t="shared" ref="D818:E818" si="834">AVERAGE(B815:B821)</f>
        <v>27</v>
      </c>
      <c r="E818" s="91">
        <f t="shared" si="834"/>
        <v>27.571428571428573</v>
      </c>
      <c r="F818" s="15">
        <v>155</v>
      </c>
      <c r="G818" s="15">
        <v>254</v>
      </c>
      <c r="H818" s="90">
        <f t="shared" si="789"/>
        <v>186.14285714285714</v>
      </c>
      <c r="I818" s="90">
        <f t="shared" si="790"/>
        <v>178.42857142857142</v>
      </c>
    </row>
    <row r="819" spans="1:9" ht="15.9" customHeight="1" x14ac:dyDescent="0.3">
      <c r="A819" s="12">
        <v>44644</v>
      </c>
      <c r="B819" s="13">
        <v>33</v>
      </c>
      <c r="C819" s="14">
        <v>42</v>
      </c>
      <c r="D819" s="91">
        <f t="shared" ref="D819:E819" si="835">AVERAGE(B816:B822)</f>
        <v>25</v>
      </c>
      <c r="E819" s="91">
        <f t="shared" si="835"/>
        <v>27.571428571428573</v>
      </c>
      <c r="F819" s="15">
        <v>199</v>
      </c>
      <c r="G819" s="15">
        <v>228</v>
      </c>
      <c r="H819" s="90">
        <f t="shared" si="789"/>
        <v>183.71428571428572</v>
      </c>
      <c r="I819" s="90">
        <f t="shared" si="790"/>
        <v>178.28571428571428</v>
      </c>
    </row>
    <row r="820" spans="1:9" ht="15.9" customHeight="1" x14ac:dyDescent="0.3">
      <c r="A820" s="12">
        <v>44645</v>
      </c>
      <c r="B820" s="13">
        <v>23</v>
      </c>
      <c r="C820" s="14">
        <v>31</v>
      </c>
      <c r="D820" s="91">
        <f t="shared" ref="D820:E820" si="836">AVERAGE(B817:B823)</f>
        <v>25.142857142857142</v>
      </c>
      <c r="E820" s="91">
        <f t="shared" si="836"/>
        <v>27</v>
      </c>
      <c r="F820" s="15">
        <v>184</v>
      </c>
      <c r="G820" s="15">
        <v>239</v>
      </c>
      <c r="H820" s="90">
        <f t="shared" si="789"/>
        <v>184.42857142857142</v>
      </c>
      <c r="I820" s="90">
        <f t="shared" si="790"/>
        <v>178.28571428571428</v>
      </c>
    </row>
    <row r="821" spans="1:9" ht="15.9" customHeight="1" x14ac:dyDescent="0.3">
      <c r="A821" s="12">
        <v>44646</v>
      </c>
      <c r="B821" s="13">
        <v>21</v>
      </c>
      <c r="C821" s="14">
        <v>0</v>
      </c>
      <c r="D821" s="91">
        <f t="shared" ref="D821:E821" si="837">AVERAGE(B818:B824)</f>
        <v>25.285714285714285</v>
      </c>
      <c r="E821" s="91">
        <f t="shared" si="837"/>
        <v>26.571428571428573</v>
      </c>
      <c r="F821" s="15">
        <v>182</v>
      </c>
      <c r="G821" s="15">
        <v>2</v>
      </c>
      <c r="H821" s="90">
        <f t="shared" si="789"/>
        <v>182</v>
      </c>
      <c r="I821" s="90">
        <f t="shared" si="790"/>
        <v>179.85714285714286</v>
      </c>
    </row>
    <row r="822" spans="1:9" ht="15.9" customHeight="1" x14ac:dyDescent="0.3">
      <c r="A822" s="12">
        <v>44647</v>
      </c>
      <c r="B822" s="13">
        <v>20</v>
      </c>
      <c r="C822" s="14">
        <v>0</v>
      </c>
      <c r="D822" s="91">
        <f t="shared" ref="D822:E822" si="838">AVERAGE(B819:B825)</f>
        <v>24.857142857142858</v>
      </c>
      <c r="E822" s="91">
        <f t="shared" si="838"/>
        <v>24.714285714285715</v>
      </c>
      <c r="F822" s="15">
        <v>177</v>
      </c>
      <c r="G822" s="15">
        <v>0</v>
      </c>
      <c r="H822" s="90">
        <f t="shared" si="789"/>
        <v>182.85714285714286</v>
      </c>
      <c r="I822" s="90">
        <f t="shared" si="790"/>
        <v>180.71428571428572</v>
      </c>
    </row>
    <row r="823" spans="1:9" ht="15.9" customHeight="1" x14ac:dyDescent="0.3">
      <c r="A823" s="12">
        <v>44648</v>
      </c>
      <c r="B823" s="13">
        <v>27</v>
      </c>
      <c r="C823" s="14">
        <v>34</v>
      </c>
      <c r="D823" s="91">
        <f t="shared" ref="D823:E823" si="839">AVERAGE(B820:B826)</f>
        <v>23.571428571428573</v>
      </c>
      <c r="E823" s="91">
        <f t="shared" si="839"/>
        <v>24.142857142857142</v>
      </c>
      <c r="F823" s="15">
        <v>189</v>
      </c>
      <c r="G823" s="15">
        <v>258</v>
      </c>
      <c r="H823" s="90">
        <f t="shared" si="789"/>
        <v>183.14285714285714</v>
      </c>
      <c r="I823" s="90">
        <f t="shared" si="790"/>
        <v>184.85714285714286</v>
      </c>
    </row>
    <row r="824" spans="1:9" ht="15.9" customHeight="1" x14ac:dyDescent="0.3">
      <c r="A824" s="12">
        <v>44649</v>
      </c>
      <c r="B824" s="13">
        <v>29</v>
      </c>
      <c r="C824" s="14">
        <v>36</v>
      </c>
      <c r="D824" s="91">
        <f t="shared" ref="D824:E824" si="840">AVERAGE(B821:B827)</f>
        <v>24</v>
      </c>
      <c r="E824" s="91">
        <f t="shared" si="840"/>
        <v>24.571428571428573</v>
      </c>
      <c r="F824" s="15">
        <v>188</v>
      </c>
      <c r="G824" s="15">
        <v>278</v>
      </c>
      <c r="H824" s="90">
        <f t="shared" si="789"/>
        <v>183.42857142857142</v>
      </c>
      <c r="I824" s="90">
        <f t="shared" si="790"/>
        <v>181.14285714285714</v>
      </c>
    </row>
    <row r="825" spans="1:9" ht="15.9" customHeight="1" x14ac:dyDescent="0.3">
      <c r="A825" s="12">
        <v>44650</v>
      </c>
      <c r="B825" s="13">
        <v>21</v>
      </c>
      <c r="C825" s="14">
        <v>30</v>
      </c>
      <c r="D825" s="91">
        <f t="shared" ref="D825:E825" si="841">AVERAGE(B822:B828)</f>
        <v>23</v>
      </c>
      <c r="E825" s="91">
        <f t="shared" si="841"/>
        <v>24.571428571428573</v>
      </c>
      <c r="F825" s="15">
        <v>161</v>
      </c>
      <c r="G825" s="15">
        <v>260</v>
      </c>
      <c r="H825" s="90">
        <f t="shared" si="789"/>
        <v>181.14285714285714</v>
      </c>
      <c r="I825" s="90">
        <f t="shared" si="790"/>
        <v>181.57142857142858</v>
      </c>
    </row>
    <row r="826" spans="1:9" ht="15.9" customHeight="1" x14ac:dyDescent="0.3">
      <c r="A826" s="12">
        <v>44651</v>
      </c>
      <c r="B826" s="13">
        <v>24</v>
      </c>
      <c r="C826" s="14">
        <v>38</v>
      </c>
      <c r="D826" s="91">
        <f t="shared" ref="D826:E826" si="842">AVERAGE(B823:B829)</f>
        <v>22.857142857142858</v>
      </c>
      <c r="E826" s="91">
        <f t="shared" si="842"/>
        <v>24.571428571428573</v>
      </c>
      <c r="F826" s="15">
        <v>201</v>
      </c>
      <c r="G826" s="15">
        <v>257</v>
      </c>
      <c r="H826" s="90">
        <f t="shared" si="789"/>
        <v>182.28571428571428</v>
      </c>
      <c r="I826" s="90">
        <f t="shared" si="790"/>
        <v>181.57142857142858</v>
      </c>
    </row>
    <row r="827" spans="1:9" ht="15.9" customHeight="1" x14ac:dyDescent="0.3">
      <c r="A827" s="12">
        <v>44652</v>
      </c>
      <c r="B827" s="13">
        <v>26</v>
      </c>
      <c r="C827" s="14">
        <v>34</v>
      </c>
      <c r="D827" s="91">
        <f t="shared" ref="D827:E827" si="843">AVERAGE(B824:B830)</f>
        <v>22.285714285714285</v>
      </c>
      <c r="E827" s="91">
        <f t="shared" si="843"/>
        <v>24.857142857142858</v>
      </c>
      <c r="F827" s="15">
        <v>186</v>
      </c>
      <c r="G827" s="15">
        <v>213</v>
      </c>
      <c r="H827" s="90">
        <f t="shared" si="789"/>
        <v>181</v>
      </c>
      <c r="I827" s="90">
        <f t="shared" si="790"/>
        <v>182.85714285714286</v>
      </c>
    </row>
    <row r="828" spans="1:9" ht="15.9" customHeight="1" x14ac:dyDescent="0.3">
      <c r="A828" s="12">
        <v>44653</v>
      </c>
      <c r="B828" s="13">
        <v>14</v>
      </c>
      <c r="C828" s="14">
        <v>0</v>
      </c>
      <c r="D828" s="91">
        <f t="shared" ref="D828:E828" si="844">AVERAGE(B825:B831)</f>
        <v>21.857142857142858</v>
      </c>
      <c r="E828" s="91">
        <f t="shared" si="844"/>
        <v>23.428571428571427</v>
      </c>
      <c r="F828" s="15">
        <v>166</v>
      </c>
      <c r="G828" s="15">
        <v>5</v>
      </c>
      <c r="H828" s="90">
        <f t="shared" si="789"/>
        <v>178.28571428571428</v>
      </c>
      <c r="I828" s="90">
        <f t="shared" si="790"/>
        <v>181</v>
      </c>
    </row>
    <row r="829" spans="1:9" ht="15.9" customHeight="1" x14ac:dyDescent="0.3">
      <c r="A829" s="12">
        <v>44654</v>
      </c>
      <c r="B829" s="13">
        <v>19</v>
      </c>
      <c r="C829" s="14">
        <v>0</v>
      </c>
      <c r="D829" s="91">
        <f t="shared" ref="D829:E829" si="845">AVERAGE(B826:B832)</f>
        <v>21.428571428571427</v>
      </c>
      <c r="E829" s="91">
        <f t="shared" si="845"/>
        <v>23.142857142857142</v>
      </c>
      <c r="F829" s="15">
        <v>185</v>
      </c>
      <c r="G829" s="15">
        <v>0</v>
      </c>
      <c r="H829" s="90">
        <f t="shared" si="789"/>
        <v>182</v>
      </c>
      <c r="I829" s="90">
        <f t="shared" si="790"/>
        <v>178.71428571428572</v>
      </c>
    </row>
    <row r="830" spans="1:9" ht="15.9" customHeight="1" x14ac:dyDescent="0.3">
      <c r="A830" s="12">
        <v>44655</v>
      </c>
      <c r="B830" s="13">
        <v>23</v>
      </c>
      <c r="C830" s="14">
        <v>36</v>
      </c>
      <c r="D830" s="91">
        <f t="shared" ref="D830:E830" si="846">AVERAGE(B827:B833)</f>
        <v>21.285714285714285</v>
      </c>
      <c r="E830" s="91">
        <f t="shared" si="846"/>
        <v>22</v>
      </c>
      <c r="F830" s="15">
        <v>180</v>
      </c>
      <c r="G830" s="15">
        <v>267</v>
      </c>
      <c r="H830" s="90">
        <f t="shared" si="789"/>
        <v>174.85714285714286</v>
      </c>
      <c r="I830" s="90">
        <f t="shared" si="790"/>
        <v>177.42857142857142</v>
      </c>
    </row>
    <row r="831" spans="1:9" ht="15.9" customHeight="1" x14ac:dyDescent="0.3">
      <c r="A831" s="12">
        <v>44656</v>
      </c>
      <c r="B831" s="13">
        <v>26</v>
      </c>
      <c r="C831" s="14">
        <v>26</v>
      </c>
      <c r="D831" s="91">
        <f t="shared" ref="D831:E831" si="847">AVERAGE(B828:B834)</f>
        <v>21.142857142857142</v>
      </c>
      <c r="E831" s="91">
        <f t="shared" si="847"/>
        <v>20.285714285714285</v>
      </c>
      <c r="F831" s="15">
        <v>169</v>
      </c>
      <c r="G831" s="15">
        <v>265</v>
      </c>
      <c r="H831" s="90">
        <f t="shared" si="789"/>
        <v>175.42857142857142</v>
      </c>
      <c r="I831" s="90">
        <f t="shared" si="790"/>
        <v>176.85714285714286</v>
      </c>
    </row>
    <row r="832" spans="1:9" ht="15.9" customHeight="1" x14ac:dyDescent="0.3">
      <c r="A832" s="12">
        <v>44657</v>
      </c>
      <c r="B832" s="13">
        <v>18</v>
      </c>
      <c r="C832" s="14">
        <v>28</v>
      </c>
      <c r="D832" s="91">
        <f t="shared" ref="D832:E832" si="848">AVERAGE(B829:B835)</f>
        <v>20.857142857142858</v>
      </c>
      <c r="E832" s="91">
        <f t="shared" si="848"/>
        <v>20.285714285714285</v>
      </c>
      <c r="F832" s="15">
        <v>187</v>
      </c>
      <c r="G832" s="15">
        <v>244</v>
      </c>
      <c r="H832" s="90">
        <f t="shared" si="789"/>
        <v>174.42857142857142</v>
      </c>
      <c r="I832" s="90">
        <f t="shared" si="790"/>
        <v>176.57142857142858</v>
      </c>
    </row>
    <row r="833" spans="1:9" ht="15.9" customHeight="1" x14ac:dyDescent="0.3">
      <c r="A833" s="12">
        <v>44658</v>
      </c>
      <c r="B833" s="13">
        <v>23</v>
      </c>
      <c r="C833" s="14">
        <v>30</v>
      </c>
      <c r="D833" s="91">
        <f t="shared" ref="D833:E833" si="849">AVERAGE(B830:B836)</f>
        <v>21.142857142857142</v>
      </c>
      <c r="E833" s="91">
        <f t="shared" si="849"/>
        <v>20.285714285714285</v>
      </c>
      <c r="F833" s="15">
        <v>151</v>
      </c>
      <c r="G833" s="15">
        <v>248</v>
      </c>
      <c r="H833" s="90">
        <f t="shared" si="789"/>
        <v>169.57142857142858</v>
      </c>
      <c r="I833" s="90">
        <f t="shared" si="790"/>
        <v>176.57142857142858</v>
      </c>
    </row>
    <row r="834" spans="1:9" ht="15.9" customHeight="1" x14ac:dyDescent="0.3">
      <c r="A834" s="12">
        <v>44659</v>
      </c>
      <c r="B834" s="13">
        <v>25</v>
      </c>
      <c r="C834" s="14">
        <v>22</v>
      </c>
      <c r="D834" s="91">
        <f t="shared" ref="D834:E834" si="850">AVERAGE(B831:B837)</f>
        <v>20</v>
      </c>
      <c r="E834" s="91">
        <f t="shared" si="850"/>
        <v>19.714285714285715</v>
      </c>
      <c r="F834" s="15">
        <v>190</v>
      </c>
      <c r="G834" s="15">
        <v>209</v>
      </c>
      <c r="H834" s="90">
        <f t="shared" si="789"/>
        <v>169.71428571428572</v>
      </c>
      <c r="I834" s="90">
        <f t="shared" si="790"/>
        <v>171.57142857142858</v>
      </c>
    </row>
    <row r="835" spans="1:9" ht="15.9" customHeight="1" x14ac:dyDescent="0.3">
      <c r="A835" s="12">
        <v>44660</v>
      </c>
      <c r="B835" s="13">
        <v>12</v>
      </c>
      <c r="C835" s="14">
        <v>0</v>
      </c>
      <c r="D835" s="91">
        <f t="shared" ref="D835:E835" si="851">AVERAGE(B832:B838)</f>
        <v>19.571428571428573</v>
      </c>
      <c r="E835" s="91">
        <f t="shared" si="851"/>
        <v>20.428571428571427</v>
      </c>
      <c r="F835" s="15">
        <v>159</v>
      </c>
      <c r="G835" s="15">
        <v>3</v>
      </c>
      <c r="H835" s="90">
        <f t="shared" si="789"/>
        <v>174.28571428571428</v>
      </c>
      <c r="I835" s="90">
        <f t="shared" si="790"/>
        <v>170</v>
      </c>
    </row>
    <row r="836" spans="1:9" ht="15.9" customHeight="1" x14ac:dyDescent="0.3">
      <c r="A836" s="12">
        <v>44661</v>
      </c>
      <c r="B836" s="13">
        <v>21</v>
      </c>
      <c r="C836" s="14">
        <v>0</v>
      </c>
      <c r="D836" s="91">
        <f t="shared" ref="D836:E836" si="852">AVERAGE(B833:B839)</f>
        <v>20.142857142857142</v>
      </c>
      <c r="E836" s="91">
        <f t="shared" si="852"/>
        <v>19.857142857142858</v>
      </c>
      <c r="F836" s="15">
        <v>151</v>
      </c>
      <c r="G836" s="15">
        <v>0</v>
      </c>
      <c r="H836" s="90">
        <f t="shared" si="789"/>
        <v>174.42857142857142</v>
      </c>
      <c r="I836" s="90">
        <f t="shared" si="790"/>
        <v>169.28571428571428</v>
      </c>
    </row>
    <row r="837" spans="1:9" ht="15.9" customHeight="1" x14ac:dyDescent="0.3">
      <c r="A837" s="12">
        <v>44662</v>
      </c>
      <c r="B837" s="13">
        <v>15</v>
      </c>
      <c r="C837" s="14">
        <v>32</v>
      </c>
      <c r="D837" s="91">
        <f t="shared" ref="D837:E837" si="853">AVERAGE(B834:B840)</f>
        <v>20</v>
      </c>
      <c r="E837" s="91">
        <f t="shared" si="853"/>
        <v>20.428571428571427</v>
      </c>
      <c r="F837" s="15">
        <v>181</v>
      </c>
      <c r="G837" s="15">
        <v>232</v>
      </c>
      <c r="H837" s="90">
        <f t="shared" si="789"/>
        <v>178.28571428571428</v>
      </c>
      <c r="I837" s="90">
        <f t="shared" si="790"/>
        <v>172.42857142857142</v>
      </c>
    </row>
    <row r="838" spans="1:9" ht="15.9" customHeight="1" x14ac:dyDescent="0.3">
      <c r="A838" s="12">
        <v>44663</v>
      </c>
      <c r="B838" s="13">
        <v>23</v>
      </c>
      <c r="C838" s="14">
        <v>31</v>
      </c>
      <c r="D838" s="91">
        <f t="shared" ref="D838:E838" si="854">AVERAGE(B835:B841)</f>
        <v>18.714285714285715</v>
      </c>
      <c r="E838" s="91">
        <f t="shared" si="854"/>
        <v>18.428571428571427</v>
      </c>
      <c r="F838" s="15">
        <v>201</v>
      </c>
      <c r="G838" s="15">
        <v>254</v>
      </c>
      <c r="H838" s="90">
        <f t="shared" ref="H838:H896" si="855">AVERAGE(F835:F841)</f>
        <v>175.85714285714286</v>
      </c>
      <c r="I838" s="90">
        <f t="shared" ref="I838:I901" si="856">AVERAGE(G835:G841)</f>
        <v>150.42857142857142</v>
      </c>
    </row>
    <row r="839" spans="1:9" ht="15.9" customHeight="1" x14ac:dyDescent="0.3">
      <c r="A839" s="12">
        <v>44664</v>
      </c>
      <c r="B839" s="13">
        <v>22</v>
      </c>
      <c r="C839" s="14">
        <v>24</v>
      </c>
      <c r="D839" s="91">
        <f t="shared" ref="D839:E839" si="857">AVERAGE(B836:B842)</f>
        <v>18.857142857142858</v>
      </c>
      <c r="E839" s="91">
        <f t="shared" si="857"/>
        <v>18.428571428571427</v>
      </c>
      <c r="F839" s="15">
        <v>188</v>
      </c>
      <c r="G839" s="15">
        <v>239</v>
      </c>
      <c r="H839" s="90">
        <f t="shared" si="855"/>
        <v>177.71428571428572</v>
      </c>
      <c r="I839" s="90">
        <f t="shared" si="856"/>
        <v>150.14285714285714</v>
      </c>
    </row>
    <row r="840" spans="1:9" ht="15.9" customHeight="1" x14ac:dyDescent="0.3">
      <c r="A840" s="12">
        <v>44665</v>
      </c>
      <c r="B840" s="13">
        <v>22</v>
      </c>
      <c r="C840" s="14">
        <v>34</v>
      </c>
      <c r="D840" s="91">
        <f t="shared" ref="D840:E840" si="858">AVERAGE(B837:B843)</f>
        <v>17.428571428571427</v>
      </c>
      <c r="E840" s="91">
        <f t="shared" si="858"/>
        <v>18.428571428571427</v>
      </c>
      <c r="F840" s="15">
        <v>178</v>
      </c>
      <c r="G840" s="15">
        <v>270</v>
      </c>
      <c r="H840" s="90">
        <f t="shared" si="855"/>
        <v>178.28571428571428</v>
      </c>
      <c r="I840" s="90">
        <f t="shared" si="856"/>
        <v>150.14285714285714</v>
      </c>
    </row>
    <row r="841" spans="1:9" ht="15.9" customHeight="1" x14ac:dyDescent="0.3">
      <c r="A841" s="12">
        <v>44666</v>
      </c>
      <c r="B841" s="13">
        <v>16</v>
      </c>
      <c r="C841" s="14">
        <v>8</v>
      </c>
      <c r="D841" s="91">
        <f t="shared" ref="D841:E841" si="859">AVERAGE(B838:B844)</f>
        <v>17.142857142857142</v>
      </c>
      <c r="E841" s="91">
        <f t="shared" si="859"/>
        <v>15</v>
      </c>
      <c r="F841" s="15">
        <v>173</v>
      </c>
      <c r="G841" s="15">
        <v>55</v>
      </c>
      <c r="H841" s="90">
        <f t="shared" si="855"/>
        <v>176.57142857142858</v>
      </c>
      <c r="I841" s="90">
        <f t="shared" si="856"/>
        <v>127.28571428571429</v>
      </c>
    </row>
    <row r="842" spans="1:9" ht="15.9" customHeight="1" x14ac:dyDescent="0.3">
      <c r="A842" s="12">
        <v>44667</v>
      </c>
      <c r="B842" s="13">
        <v>13</v>
      </c>
      <c r="C842" s="14">
        <v>0</v>
      </c>
      <c r="D842" s="91">
        <f t="shared" ref="D842:E842" si="860">AVERAGE(B839:B845)</f>
        <v>15.857142857142858</v>
      </c>
      <c r="E842" s="91">
        <f t="shared" si="860"/>
        <v>16</v>
      </c>
      <c r="F842" s="15">
        <v>172</v>
      </c>
      <c r="G842" s="15">
        <v>1</v>
      </c>
      <c r="H842" s="90">
        <f t="shared" si="855"/>
        <v>174.71428571428572</v>
      </c>
      <c r="I842" s="90">
        <f t="shared" si="856"/>
        <v>136.14285714285714</v>
      </c>
    </row>
    <row r="843" spans="1:9" ht="15.9" customHeight="1" x14ac:dyDescent="0.3">
      <c r="A843" s="12">
        <v>44668</v>
      </c>
      <c r="B843" s="13">
        <v>11</v>
      </c>
      <c r="C843" s="14">
        <v>0</v>
      </c>
      <c r="D843" s="91">
        <f t="shared" ref="D843:E843" si="861">AVERAGE(B840:B846)</f>
        <v>14.714285714285714</v>
      </c>
      <c r="E843" s="91">
        <f t="shared" si="861"/>
        <v>16.714285714285715</v>
      </c>
      <c r="F843" s="15">
        <v>155</v>
      </c>
      <c r="G843" s="15">
        <v>0</v>
      </c>
      <c r="H843" s="90">
        <f t="shared" si="855"/>
        <v>172.28571428571428</v>
      </c>
      <c r="I843" s="90">
        <f t="shared" si="856"/>
        <v>146.42857142857142</v>
      </c>
    </row>
    <row r="844" spans="1:9" ht="15.9" customHeight="1" x14ac:dyDescent="0.3">
      <c r="A844" s="12">
        <v>44669</v>
      </c>
      <c r="B844" s="13">
        <v>13</v>
      </c>
      <c r="C844" s="14">
        <v>8</v>
      </c>
      <c r="D844" s="91">
        <f t="shared" ref="D844:E844" si="862">AVERAGE(B841:B847)</f>
        <v>13.571428571428571</v>
      </c>
      <c r="E844" s="91">
        <f t="shared" si="862"/>
        <v>15.142857142857142</v>
      </c>
      <c r="F844" s="15">
        <v>169</v>
      </c>
      <c r="G844" s="15">
        <v>72</v>
      </c>
      <c r="H844" s="90">
        <f t="shared" si="855"/>
        <v>169.85714285714286</v>
      </c>
      <c r="I844" s="90">
        <f t="shared" si="856"/>
        <v>152.42857142857142</v>
      </c>
    </row>
    <row r="845" spans="1:9" ht="15.9" customHeight="1" x14ac:dyDescent="0.3">
      <c r="A845" s="12">
        <v>44670</v>
      </c>
      <c r="B845" s="13">
        <v>14</v>
      </c>
      <c r="C845" s="14">
        <v>38</v>
      </c>
      <c r="D845" s="91">
        <f t="shared" ref="D845:E845" si="863">AVERAGE(B842:B848)</f>
        <v>13.285714285714286</v>
      </c>
      <c r="E845" s="91">
        <f t="shared" si="863"/>
        <v>17</v>
      </c>
      <c r="F845" s="15">
        <v>188</v>
      </c>
      <c r="G845" s="15">
        <v>316</v>
      </c>
      <c r="H845" s="90">
        <f t="shared" si="855"/>
        <v>169.85714285714286</v>
      </c>
      <c r="I845" s="90">
        <f t="shared" si="856"/>
        <v>178.85714285714286</v>
      </c>
    </row>
    <row r="846" spans="1:9" ht="15.9" customHeight="1" x14ac:dyDescent="0.3">
      <c r="A846" s="12">
        <v>44671</v>
      </c>
      <c r="B846" s="13">
        <v>14</v>
      </c>
      <c r="C846" s="14">
        <v>29</v>
      </c>
      <c r="D846" s="91">
        <f t="shared" ref="D846:E846" si="864">AVERAGE(B843:B849)</f>
        <v>13.571428571428571</v>
      </c>
      <c r="E846" s="91">
        <f t="shared" si="864"/>
        <v>17.142857142857142</v>
      </c>
      <c r="F846" s="15">
        <v>171</v>
      </c>
      <c r="G846" s="15">
        <v>311</v>
      </c>
      <c r="H846" s="90">
        <f t="shared" si="855"/>
        <v>171.57142857142858</v>
      </c>
      <c r="I846" s="90">
        <f t="shared" si="856"/>
        <v>179</v>
      </c>
    </row>
    <row r="847" spans="1:9" ht="15.9" customHeight="1" x14ac:dyDescent="0.3">
      <c r="A847" s="12">
        <v>44672</v>
      </c>
      <c r="B847" s="13">
        <v>14</v>
      </c>
      <c r="C847" s="14">
        <v>23</v>
      </c>
      <c r="D847" s="91">
        <f t="shared" ref="D847:E847" si="865">AVERAGE(B844:B850)</f>
        <v>13.285714285714286</v>
      </c>
      <c r="E847" s="91">
        <f t="shared" si="865"/>
        <v>17.285714285714285</v>
      </c>
      <c r="F847" s="15">
        <v>161</v>
      </c>
      <c r="G847" s="15">
        <v>312</v>
      </c>
      <c r="H847" s="90">
        <f t="shared" si="855"/>
        <v>171.28571428571428</v>
      </c>
      <c r="I847" s="90">
        <f t="shared" si="856"/>
        <v>179.42857142857142</v>
      </c>
    </row>
    <row r="848" spans="1:9" ht="15.9" customHeight="1" x14ac:dyDescent="0.3">
      <c r="A848" s="12">
        <v>44673</v>
      </c>
      <c r="B848" s="13">
        <v>14</v>
      </c>
      <c r="C848" s="14">
        <v>21</v>
      </c>
      <c r="D848" s="91">
        <f t="shared" ref="D848:E848" si="866">AVERAGE(B845:B851)</f>
        <v>12.857142857142858</v>
      </c>
      <c r="E848" s="91">
        <f t="shared" si="866"/>
        <v>18.714285714285715</v>
      </c>
      <c r="F848" s="15">
        <v>173</v>
      </c>
      <c r="G848" s="15">
        <v>240</v>
      </c>
      <c r="H848" s="90">
        <f t="shared" si="855"/>
        <v>169.85714285714286</v>
      </c>
      <c r="I848" s="90">
        <f t="shared" si="856"/>
        <v>205.57142857142858</v>
      </c>
    </row>
    <row r="849" spans="1:9" ht="15.9" customHeight="1" x14ac:dyDescent="0.3">
      <c r="A849" s="12">
        <v>44674</v>
      </c>
      <c r="B849" s="13">
        <v>15</v>
      </c>
      <c r="C849" s="14">
        <v>1</v>
      </c>
      <c r="D849" s="91">
        <f t="shared" ref="D849:E849" si="867">AVERAGE(B846:B852)</f>
        <v>13.285714285714286</v>
      </c>
      <c r="E849" s="91">
        <f t="shared" si="867"/>
        <v>16.142857142857142</v>
      </c>
      <c r="F849" s="15">
        <v>184</v>
      </c>
      <c r="G849" s="15">
        <v>2</v>
      </c>
      <c r="H849" s="90">
        <f t="shared" si="855"/>
        <v>168.42857142857142</v>
      </c>
      <c r="I849" s="90">
        <f t="shared" si="856"/>
        <v>202.14285714285714</v>
      </c>
    </row>
    <row r="850" spans="1:9" ht="15.9" customHeight="1" x14ac:dyDescent="0.3">
      <c r="A850" s="12">
        <v>44675</v>
      </c>
      <c r="B850" s="13">
        <v>9</v>
      </c>
      <c r="C850" s="14">
        <v>1</v>
      </c>
      <c r="D850" s="91">
        <f t="shared" ref="D850:E850" si="868">AVERAGE(B847:B853)</f>
        <v>12.428571428571429</v>
      </c>
      <c r="E850" s="91">
        <f t="shared" si="868"/>
        <v>14.714285714285714</v>
      </c>
      <c r="F850" s="15">
        <v>153</v>
      </c>
      <c r="G850" s="15">
        <v>3</v>
      </c>
      <c r="H850" s="90">
        <f t="shared" si="855"/>
        <v>168.85714285714286</v>
      </c>
      <c r="I850" s="90">
        <f t="shared" si="856"/>
        <v>190.57142857142858</v>
      </c>
    </row>
    <row r="851" spans="1:9" ht="15.9" customHeight="1" x14ac:dyDescent="0.3">
      <c r="A851" s="12">
        <v>44676</v>
      </c>
      <c r="B851" s="13">
        <v>10</v>
      </c>
      <c r="C851" s="14">
        <v>18</v>
      </c>
      <c r="D851" s="91">
        <f t="shared" ref="D851:E851" si="869">AVERAGE(B848:B854)</f>
        <v>12</v>
      </c>
      <c r="E851" s="91">
        <f t="shared" si="869"/>
        <v>14.142857142857142</v>
      </c>
      <c r="F851" s="15">
        <v>159</v>
      </c>
      <c r="G851" s="15">
        <v>255</v>
      </c>
      <c r="H851" s="90">
        <f t="shared" si="855"/>
        <v>168.85714285714286</v>
      </c>
      <c r="I851" s="90">
        <f t="shared" si="856"/>
        <v>183</v>
      </c>
    </row>
    <row r="852" spans="1:9" ht="15.9" customHeight="1" x14ac:dyDescent="0.3">
      <c r="A852" s="12">
        <v>44677</v>
      </c>
      <c r="B852" s="13">
        <v>17</v>
      </c>
      <c r="C852" s="14">
        <v>20</v>
      </c>
      <c r="D852" s="91">
        <f t="shared" ref="D852:E852" si="870">AVERAGE(B849:B855)</f>
        <v>12.285714285714286</v>
      </c>
      <c r="E852" s="91">
        <f t="shared" si="870"/>
        <v>13.857142857142858</v>
      </c>
      <c r="F852" s="15">
        <v>178</v>
      </c>
      <c r="G852" s="15">
        <v>292</v>
      </c>
      <c r="H852" s="90">
        <f t="shared" si="855"/>
        <v>167.42857142857142</v>
      </c>
      <c r="I852" s="90">
        <f t="shared" si="856"/>
        <v>181.28571428571428</v>
      </c>
    </row>
    <row r="853" spans="1:9" ht="15.9" customHeight="1" x14ac:dyDescent="0.3">
      <c r="A853" s="12">
        <v>44678</v>
      </c>
      <c r="B853" s="13">
        <v>8</v>
      </c>
      <c r="C853" s="14">
        <v>19</v>
      </c>
      <c r="D853" s="91">
        <f t="shared" ref="D853:E853" si="871">AVERAGE(B850:B856)</f>
        <v>11.714285714285714</v>
      </c>
      <c r="E853" s="91">
        <f t="shared" si="871"/>
        <v>13.714285714285714</v>
      </c>
      <c r="F853" s="15">
        <v>174</v>
      </c>
      <c r="G853" s="15">
        <v>230</v>
      </c>
      <c r="H853" s="90">
        <f t="shared" si="855"/>
        <v>166.28571428571428</v>
      </c>
      <c r="I853" s="90">
        <f t="shared" si="856"/>
        <v>181.42857142857142</v>
      </c>
    </row>
    <row r="854" spans="1:9" ht="15.9" customHeight="1" x14ac:dyDescent="0.3">
      <c r="A854" s="12">
        <v>44679</v>
      </c>
      <c r="B854" s="13">
        <v>11</v>
      </c>
      <c r="C854" s="14">
        <v>19</v>
      </c>
      <c r="D854" s="91">
        <f t="shared" ref="D854:E854" si="872">AVERAGE(B851:B857)</f>
        <v>11.571428571428571</v>
      </c>
      <c r="E854" s="91">
        <f t="shared" si="872"/>
        <v>13.571428571428571</v>
      </c>
      <c r="F854" s="15">
        <v>161</v>
      </c>
      <c r="G854" s="15">
        <v>259</v>
      </c>
      <c r="H854" s="90">
        <f t="shared" si="855"/>
        <v>167</v>
      </c>
      <c r="I854" s="90">
        <f t="shared" si="856"/>
        <v>181.14285714285714</v>
      </c>
    </row>
    <row r="855" spans="1:9" ht="15.9" customHeight="1" x14ac:dyDescent="0.3">
      <c r="A855" s="12">
        <v>44680</v>
      </c>
      <c r="B855" s="13">
        <v>16</v>
      </c>
      <c r="C855" s="14">
        <v>19</v>
      </c>
      <c r="D855" s="91">
        <f t="shared" ref="D855:E855" si="873">AVERAGE(B852:B858)</f>
        <v>11.857142857142858</v>
      </c>
      <c r="E855" s="91">
        <f t="shared" si="873"/>
        <v>12.285714285714286</v>
      </c>
      <c r="F855" s="15">
        <v>163</v>
      </c>
      <c r="G855" s="15">
        <v>228</v>
      </c>
      <c r="H855" s="90">
        <f t="shared" si="855"/>
        <v>168.14285714285714</v>
      </c>
      <c r="I855" s="90">
        <f t="shared" si="856"/>
        <v>157.57142857142858</v>
      </c>
    </row>
    <row r="856" spans="1:9" ht="15.9" customHeight="1" x14ac:dyDescent="0.3">
      <c r="A856" s="12">
        <v>44681</v>
      </c>
      <c r="B856" s="13">
        <v>11</v>
      </c>
      <c r="C856" s="14">
        <v>0</v>
      </c>
      <c r="D856" s="91">
        <f t="shared" ref="D856:E856" si="874">AVERAGE(B853:B859)</f>
        <v>12</v>
      </c>
      <c r="E856" s="91">
        <f t="shared" si="874"/>
        <v>11.571428571428571</v>
      </c>
      <c r="F856" s="15">
        <v>176</v>
      </c>
      <c r="G856" s="15">
        <v>3</v>
      </c>
      <c r="H856" s="90">
        <f t="shared" si="855"/>
        <v>167.85714285714286</v>
      </c>
      <c r="I856" s="90">
        <f t="shared" si="856"/>
        <v>152.28571428571428</v>
      </c>
    </row>
    <row r="857" spans="1:9" ht="15.9" customHeight="1" x14ac:dyDescent="0.3">
      <c r="A857" s="12">
        <v>44682</v>
      </c>
      <c r="B857" s="13">
        <v>8</v>
      </c>
      <c r="C857" s="14">
        <v>0</v>
      </c>
      <c r="D857" s="91">
        <f t="shared" ref="D857:E857" si="875">AVERAGE(B854:B860)</f>
        <v>12</v>
      </c>
      <c r="E857" s="91">
        <f t="shared" si="875"/>
        <v>12</v>
      </c>
      <c r="F857" s="15">
        <v>158</v>
      </c>
      <c r="G857" s="15">
        <v>1</v>
      </c>
      <c r="H857" s="90">
        <f t="shared" si="855"/>
        <v>166.28571428571428</v>
      </c>
      <c r="I857" s="90">
        <f t="shared" si="856"/>
        <v>157.42857142857142</v>
      </c>
    </row>
    <row r="858" spans="1:9" ht="15.9" customHeight="1" x14ac:dyDescent="0.3">
      <c r="A858" s="12">
        <v>44683</v>
      </c>
      <c r="B858" s="13">
        <v>12</v>
      </c>
      <c r="C858" s="14">
        <v>9</v>
      </c>
      <c r="D858" s="91">
        <f t="shared" ref="D858:E858" si="876">AVERAGE(B855:B861)</f>
        <v>11.428571428571429</v>
      </c>
      <c r="E858" s="91">
        <f t="shared" si="876"/>
        <v>12.285714285714286</v>
      </c>
      <c r="F858" s="15">
        <v>167</v>
      </c>
      <c r="G858" s="15">
        <v>90</v>
      </c>
      <c r="H858" s="90">
        <f t="shared" si="855"/>
        <v>168.42857142857142</v>
      </c>
      <c r="I858" s="90">
        <f t="shared" si="856"/>
        <v>156.57142857142858</v>
      </c>
    </row>
    <row r="859" spans="1:9" ht="15.9" customHeight="1" x14ac:dyDescent="0.3">
      <c r="A859" s="12">
        <v>44684</v>
      </c>
      <c r="B859" s="13">
        <v>18</v>
      </c>
      <c r="C859" s="14">
        <v>15</v>
      </c>
      <c r="D859" s="91">
        <f t="shared" ref="D859:E859" si="877">AVERAGE(B856:B862)</f>
        <v>10</v>
      </c>
      <c r="E859" s="91">
        <f t="shared" si="877"/>
        <v>12.428571428571429</v>
      </c>
      <c r="F859" s="15">
        <v>176</v>
      </c>
      <c r="G859" s="15">
        <v>255</v>
      </c>
      <c r="H859" s="90">
        <f t="shared" si="855"/>
        <v>167</v>
      </c>
      <c r="I859" s="90">
        <f t="shared" si="856"/>
        <v>156</v>
      </c>
    </row>
    <row r="860" spans="1:9" ht="15.9" customHeight="1" x14ac:dyDescent="0.3">
      <c r="A860" s="12">
        <v>44685</v>
      </c>
      <c r="B860" s="13">
        <v>8</v>
      </c>
      <c r="C860" s="14">
        <v>22</v>
      </c>
      <c r="D860" s="91">
        <f t="shared" ref="D860:E860" si="878">AVERAGE(B857:B863)</f>
        <v>9.7142857142857135</v>
      </c>
      <c r="E860" s="91">
        <f t="shared" si="878"/>
        <v>12.428571428571429</v>
      </c>
      <c r="F860" s="15">
        <v>163</v>
      </c>
      <c r="G860" s="15">
        <v>266</v>
      </c>
      <c r="H860" s="90">
        <f t="shared" si="855"/>
        <v>164</v>
      </c>
      <c r="I860" s="90">
        <f t="shared" si="856"/>
        <v>156.28571428571428</v>
      </c>
    </row>
    <row r="861" spans="1:9" ht="15.9" customHeight="1" x14ac:dyDescent="0.3">
      <c r="A861" s="12">
        <v>44686</v>
      </c>
      <c r="B861" s="13">
        <v>7</v>
      </c>
      <c r="C861" s="14">
        <v>21</v>
      </c>
      <c r="D861" s="91">
        <f t="shared" ref="D861:E861" si="879">AVERAGE(B858:B864)</f>
        <v>9.4285714285714288</v>
      </c>
      <c r="E861" s="91">
        <f t="shared" si="879"/>
        <v>12.428571428571429</v>
      </c>
      <c r="F861" s="15">
        <v>176</v>
      </c>
      <c r="G861" s="15">
        <v>253</v>
      </c>
      <c r="H861" s="90">
        <f t="shared" si="855"/>
        <v>167.28571428571428</v>
      </c>
      <c r="I861" s="90">
        <f t="shared" si="856"/>
        <v>156.14285714285714</v>
      </c>
    </row>
    <row r="862" spans="1:9" ht="15.9" customHeight="1" x14ac:dyDescent="0.3">
      <c r="A862" s="12">
        <v>44687</v>
      </c>
      <c r="B862" s="13">
        <v>6</v>
      </c>
      <c r="C862" s="14">
        <v>20</v>
      </c>
      <c r="D862" s="91">
        <f t="shared" ref="D862:E862" si="880">AVERAGE(B859:B865)</f>
        <v>8.4285714285714288</v>
      </c>
      <c r="E862" s="91">
        <f t="shared" si="880"/>
        <v>13.285714285714286</v>
      </c>
      <c r="F862" s="15">
        <v>153</v>
      </c>
      <c r="G862" s="15">
        <v>224</v>
      </c>
      <c r="H862" s="90">
        <f t="shared" si="855"/>
        <v>165.42857142857142</v>
      </c>
      <c r="I862" s="90">
        <f t="shared" si="856"/>
        <v>180</v>
      </c>
    </row>
    <row r="863" spans="1:9" ht="15.9" customHeight="1" x14ac:dyDescent="0.3">
      <c r="A863" s="12">
        <v>44688</v>
      </c>
      <c r="B863" s="13">
        <v>9</v>
      </c>
      <c r="C863" s="14">
        <v>0</v>
      </c>
      <c r="D863" s="91">
        <f t="shared" ref="D863:E863" si="881">AVERAGE(B860:B866)</f>
        <v>6.8571428571428568</v>
      </c>
      <c r="E863" s="91">
        <f t="shared" si="881"/>
        <v>13</v>
      </c>
      <c r="F863" s="15">
        <v>155</v>
      </c>
      <c r="G863" s="15">
        <v>5</v>
      </c>
      <c r="H863" s="90">
        <f t="shared" si="855"/>
        <v>165</v>
      </c>
      <c r="I863" s="90">
        <f t="shared" si="856"/>
        <v>183.85714285714286</v>
      </c>
    </row>
    <row r="864" spans="1:9" ht="15.9" customHeight="1" x14ac:dyDescent="0.3">
      <c r="A864" s="12">
        <v>44689</v>
      </c>
      <c r="B864" s="13">
        <v>6</v>
      </c>
      <c r="C864" s="14">
        <v>0</v>
      </c>
      <c r="D864" s="91">
        <f t="shared" ref="D864:E864" si="882">AVERAGE(B861:B867)</f>
        <v>7.8571428571428568</v>
      </c>
      <c r="E864" s="91">
        <f t="shared" si="882"/>
        <v>11.857142857142858</v>
      </c>
      <c r="F864" s="15">
        <v>181</v>
      </c>
      <c r="G864" s="15">
        <v>0</v>
      </c>
      <c r="H864" s="90">
        <f t="shared" si="855"/>
        <v>166.28571428571428</v>
      </c>
      <c r="I864" s="90">
        <f t="shared" si="856"/>
        <v>179.57142857142858</v>
      </c>
    </row>
    <row r="865" spans="1:9" ht="15.9" customHeight="1" x14ac:dyDescent="0.3">
      <c r="A865" s="12">
        <v>44690</v>
      </c>
      <c r="B865" s="13">
        <v>5</v>
      </c>
      <c r="C865" s="14">
        <v>15</v>
      </c>
      <c r="D865" s="91">
        <f t="shared" ref="D865:E865" si="883">AVERAGE(B862:B868)</f>
        <v>8.1428571428571423</v>
      </c>
      <c r="E865" s="91">
        <f t="shared" si="883"/>
        <v>10.428571428571429</v>
      </c>
      <c r="F865" s="15">
        <v>154</v>
      </c>
      <c r="G865" s="15">
        <v>257</v>
      </c>
      <c r="H865" s="90">
        <f t="shared" si="855"/>
        <v>163.28571428571428</v>
      </c>
      <c r="I865" s="90">
        <f t="shared" si="856"/>
        <v>177.57142857142858</v>
      </c>
    </row>
    <row r="866" spans="1:9" ht="15.9" customHeight="1" x14ac:dyDescent="0.3">
      <c r="A866" s="12">
        <v>44691</v>
      </c>
      <c r="B866" s="13">
        <v>7</v>
      </c>
      <c r="C866" s="14">
        <v>13</v>
      </c>
      <c r="D866" s="91">
        <f t="shared" ref="D866:E866" si="884">AVERAGE(B863:B869)</f>
        <v>7.4285714285714288</v>
      </c>
      <c r="E866" s="91">
        <f t="shared" si="884"/>
        <v>8.7142857142857135</v>
      </c>
      <c r="F866" s="15">
        <v>173</v>
      </c>
      <c r="G866" s="15">
        <v>282</v>
      </c>
      <c r="H866" s="90">
        <f t="shared" si="855"/>
        <v>162.14285714285714</v>
      </c>
      <c r="I866" s="90">
        <f t="shared" si="856"/>
        <v>177.71428571428572</v>
      </c>
    </row>
    <row r="867" spans="1:9" ht="15.9" customHeight="1" x14ac:dyDescent="0.3">
      <c r="A867" s="12">
        <v>44692</v>
      </c>
      <c r="B867" s="13">
        <v>15</v>
      </c>
      <c r="C867" s="14">
        <v>14</v>
      </c>
      <c r="D867" s="91">
        <f t="shared" ref="D867:E867" si="885">AVERAGE(B864:B870)</f>
        <v>6.8571428571428568</v>
      </c>
      <c r="E867" s="91">
        <f t="shared" si="885"/>
        <v>8.7142857142857135</v>
      </c>
      <c r="F867" s="15">
        <v>172</v>
      </c>
      <c r="G867" s="15">
        <v>236</v>
      </c>
      <c r="H867" s="90">
        <f t="shared" si="855"/>
        <v>163.71428571428572</v>
      </c>
      <c r="I867" s="90">
        <f t="shared" si="856"/>
        <v>177.71428571428572</v>
      </c>
    </row>
    <row r="868" spans="1:9" ht="15.9" customHeight="1" x14ac:dyDescent="0.3">
      <c r="A868" s="12">
        <v>44693</v>
      </c>
      <c r="B868" s="13">
        <v>9</v>
      </c>
      <c r="C868" s="14">
        <v>11</v>
      </c>
      <c r="D868" s="91">
        <f t="shared" ref="D868:E868" si="886">AVERAGE(B865:B871)</f>
        <v>6.7142857142857144</v>
      </c>
      <c r="E868" s="91">
        <f t="shared" si="886"/>
        <v>8.7142857142857135</v>
      </c>
      <c r="F868" s="15">
        <v>155</v>
      </c>
      <c r="G868" s="15">
        <v>239</v>
      </c>
      <c r="H868" s="90">
        <f t="shared" si="855"/>
        <v>161.14285714285714</v>
      </c>
      <c r="I868" s="90">
        <f t="shared" si="856"/>
        <v>177.71428571428572</v>
      </c>
    </row>
    <row r="869" spans="1:9" ht="15.9" customHeight="1" x14ac:dyDescent="0.3">
      <c r="A869" s="12">
        <v>44694</v>
      </c>
      <c r="B869" s="13">
        <v>1</v>
      </c>
      <c r="C869" s="14">
        <v>8</v>
      </c>
      <c r="D869" s="91">
        <f t="shared" ref="D869:E869" si="887">AVERAGE(B866:B872)</f>
        <v>7.4285714285714288</v>
      </c>
      <c r="E869" s="91">
        <f t="shared" si="887"/>
        <v>7.8571428571428568</v>
      </c>
      <c r="F869" s="15">
        <v>145</v>
      </c>
      <c r="G869" s="15">
        <v>225</v>
      </c>
      <c r="H869" s="90">
        <f t="shared" si="855"/>
        <v>162.71428571428572</v>
      </c>
      <c r="I869" s="90">
        <f t="shared" si="856"/>
        <v>177.14285714285714</v>
      </c>
    </row>
    <row r="870" spans="1:9" ht="15.9" customHeight="1" x14ac:dyDescent="0.3">
      <c r="A870" s="12">
        <v>44695</v>
      </c>
      <c r="B870" s="13">
        <v>5</v>
      </c>
      <c r="C870" s="14">
        <v>0</v>
      </c>
      <c r="D870" s="91">
        <f t="shared" ref="D870:E870" si="888">AVERAGE(B867:B873)</f>
        <v>7.7142857142857144</v>
      </c>
      <c r="E870" s="91">
        <f t="shared" si="888"/>
        <v>7.5714285714285712</v>
      </c>
      <c r="F870" s="15">
        <v>166</v>
      </c>
      <c r="G870" s="15">
        <v>5</v>
      </c>
      <c r="H870" s="90">
        <f t="shared" si="855"/>
        <v>159.42857142857142</v>
      </c>
      <c r="I870" s="90">
        <f t="shared" si="856"/>
        <v>176.14285714285714</v>
      </c>
    </row>
    <row r="871" spans="1:9" ht="15.9" customHeight="1" x14ac:dyDescent="0.3">
      <c r="A871" s="12">
        <v>44696</v>
      </c>
      <c r="B871" s="13">
        <v>5</v>
      </c>
      <c r="C871" s="14">
        <v>0</v>
      </c>
      <c r="D871" s="91">
        <f t="shared" ref="D871:E871" si="889">AVERAGE(B868:B874)</f>
        <v>6</v>
      </c>
      <c r="E871" s="91">
        <f t="shared" si="889"/>
        <v>7.7142857142857144</v>
      </c>
      <c r="F871" s="15">
        <v>163</v>
      </c>
      <c r="G871" s="15">
        <v>0</v>
      </c>
      <c r="H871" s="90">
        <f t="shared" si="855"/>
        <v>159.57142857142858</v>
      </c>
      <c r="I871" s="90">
        <f t="shared" si="856"/>
        <v>177.42857142857142</v>
      </c>
    </row>
    <row r="872" spans="1:9" ht="15.9" customHeight="1" x14ac:dyDescent="0.3">
      <c r="A872" s="12">
        <v>44697</v>
      </c>
      <c r="B872" s="13">
        <v>10</v>
      </c>
      <c r="C872" s="14">
        <v>9</v>
      </c>
      <c r="D872" s="91">
        <f t="shared" ref="D872:E872" si="890">AVERAGE(B869:B875)</f>
        <v>6</v>
      </c>
      <c r="E872" s="91">
        <f t="shared" si="890"/>
        <v>6.8571428571428568</v>
      </c>
      <c r="F872" s="15">
        <v>165</v>
      </c>
      <c r="G872" s="15">
        <v>253</v>
      </c>
      <c r="H872" s="90">
        <f t="shared" si="855"/>
        <v>160.42857142857142</v>
      </c>
      <c r="I872" s="90">
        <f t="shared" si="856"/>
        <v>174.28571428571428</v>
      </c>
    </row>
    <row r="873" spans="1:9" ht="15.9" customHeight="1" x14ac:dyDescent="0.3">
      <c r="A873" s="12">
        <v>44698</v>
      </c>
      <c r="B873" s="13">
        <v>9</v>
      </c>
      <c r="C873" s="14">
        <v>11</v>
      </c>
      <c r="D873" s="91">
        <f t="shared" ref="D873:E873" si="891">AVERAGE(B870:B876)</f>
        <v>7.4285714285714288</v>
      </c>
      <c r="E873" s="91">
        <f t="shared" si="891"/>
        <v>7.5714285714285712</v>
      </c>
      <c r="F873" s="15">
        <v>150</v>
      </c>
      <c r="G873" s="15">
        <v>275</v>
      </c>
      <c r="H873" s="90">
        <f t="shared" si="855"/>
        <v>161</v>
      </c>
      <c r="I873" s="90">
        <f t="shared" si="856"/>
        <v>172</v>
      </c>
    </row>
    <row r="874" spans="1:9" ht="15.9" customHeight="1" x14ac:dyDescent="0.3">
      <c r="A874" s="12">
        <v>44699</v>
      </c>
      <c r="B874" s="13">
        <v>3</v>
      </c>
      <c r="C874" s="14">
        <v>15</v>
      </c>
      <c r="D874" s="91">
        <f t="shared" ref="D874:E874" si="892">AVERAGE(B871:B877)</f>
        <v>7.4285714285714288</v>
      </c>
      <c r="E874" s="91">
        <f t="shared" si="892"/>
        <v>7.5714285714285712</v>
      </c>
      <c r="F874" s="15">
        <v>173</v>
      </c>
      <c r="G874" s="15">
        <v>245</v>
      </c>
      <c r="H874" s="90">
        <f t="shared" si="855"/>
        <v>158</v>
      </c>
      <c r="I874" s="90">
        <f t="shared" si="856"/>
        <v>172.28571428571428</v>
      </c>
    </row>
    <row r="875" spans="1:9" ht="15.9" customHeight="1" x14ac:dyDescent="0.3">
      <c r="A875" s="12">
        <v>44700</v>
      </c>
      <c r="B875" s="13">
        <v>9</v>
      </c>
      <c r="C875" s="14">
        <v>5</v>
      </c>
      <c r="D875" s="91">
        <f t="shared" ref="D875:E875" si="893">AVERAGE(B872:B878)</f>
        <v>7.7142857142857144</v>
      </c>
      <c r="E875" s="91">
        <f t="shared" si="893"/>
        <v>7.5714285714285712</v>
      </c>
      <c r="F875" s="15">
        <v>161</v>
      </c>
      <c r="G875" s="15">
        <v>217</v>
      </c>
      <c r="H875" s="90">
        <f t="shared" si="855"/>
        <v>156.28571428571428</v>
      </c>
      <c r="I875" s="90">
        <f t="shared" si="856"/>
        <v>173.42857142857142</v>
      </c>
    </row>
    <row r="876" spans="1:9" ht="15.9" customHeight="1" x14ac:dyDescent="0.3">
      <c r="A876" s="12">
        <v>44701</v>
      </c>
      <c r="B876" s="13">
        <v>11</v>
      </c>
      <c r="C876" s="14">
        <v>13</v>
      </c>
      <c r="D876" s="91">
        <f t="shared" ref="D876:E876" si="894">AVERAGE(B873:B879)</f>
        <v>7.1428571428571432</v>
      </c>
      <c r="E876" s="91">
        <f t="shared" si="894"/>
        <v>8.1428571428571423</v>
      </c>
      <c r="F876" s="15">
        <v>149</v>
      </c>
      <c r="G876" s="15">
        <v>209</v>
      </c>
      <c r="H876" s="90">
        <f t="shared" si="855"/>
        <v>157.71428571428572</v>
      </c>
      <c r="I876" s="90">
        <f t="shared" si="856"/>
        <v>169.28571428571428</v>
      </c>
    </row>
    <row r="877" spans="1:9" ht="15.9" customHeight="1" x14ac:dyDescent="0.3">
      <c r="A877" s="12">
        <v>44702</v>
      </c>
      <c r="B877" s="13">
        <v>5</v>
      </c>
      <c r="C877" s="14">
        <v>0</v>
      </c>
      <c r="D877" s="91">
        <f t="shared" ref="D877:E877" si="895">AVERAGE(B874:B880)</f>
        <v>7.1428571428571432</v>
      </c>
      <c r="E877" s="91">
        <f t="shared" si="895"/>
        <v>7.8571428571428568</v>
      </c>
      <c r="F877" s="15">
        <v>145</v>
      </c>
      <c r="G877" s="15">
        <v>7</v>
      </c>
      <c r="H877" s="90">
        <f t="shared" si="855"/>
        <v>160</v>
      </c>
      <c r="I877" s="90">
        <f t="shared" si="856"/>
        <v>169.42857142857142</v>
      </c>
    </row>
    <row r="878" spans="1:9" ht="15.9" customHeight="1" x14ac:dyDescent="0.3">
      <c r="A878" s="12">
        <v>44703</v>
      </c>
      <c r="B878" s="13">
        <v>7</v>
      </c>
      <c r="C878" s="14">
        <v>0</v>
      </c>
      <c r="D878" s="91">
        <f t="shared" ref="D878:E878" si="896">AVERAGE(B875:B881)</f>
        <v>7.2857142857142856</v>
      </c>
      <c r="E878" s="91">
        <f t="shared" si="896"/>
        <v>7.1428571428571432</v>
      </c>
      <c r="F878" s="15">
        <v>151</v>
      </c>
      <c r="G878" s="15">
        <v>8</v>
      </c>
      <c r="H878" s="90">
        <f t="shared" si="855"/>
        <v>158.28571428571428</v>
      </c>
      <c r="I878" s="90">
        <f t="shared" si="856"/>
        <v>164</v>
      </c>
    </row>
    <row r="879" spans="1:9" ht="15.9" customHeight="1" x14ac:dyDescent="0.3">
      <c r="A879" s="12">
        <v>44704</v>
      </c>
      <c r="B879" s="13">
        <v>6</v>
      </c>
      <c r="C879" s="14">
        <v>13</v>
      </c>
      <c r="D879" s="91">
        <f t="shared" ref="D879:E879" si="897">AVERAGE(B876:B882)</f>
        <v>6.4285714285714288</v>
      </c>
      <c r="E879" s="91">
        <f t="shared" si="897"/>
        <v>7.4285714285714288</v>
      </c>
      <c r="F879" s="15">
        <v>175</v>
      </c>
      <c r="G879" s="15">
        <v>224</v>
      </c>
      <c r="H879" s="90">
        <f t="shared" si="855"/>
        <v>155</v>
      </c>
      <c r="I879" s="90">
        <f t="shared" si="856"/>
        <v>163.14285714285714</v>
      </c>
    </row>
    <row r="880" spans="1:9" ht="15.9" customHeight="1" x14ac:dyDescent="0.3">
      <c r="A880" s="12">
        <v>44705</v>
      </c>
      <c r="B880" s="13">
        <v>9</v>
      </c>
      <c r="C880" s="14">
        <v>9</v>
      </c>
      <c r="D880" s="91">
        <f t="shared" ref="D880:E880" si="898">AVERAGE(B877:B883)</f>
        <v>5.4285714285714288</v>
      </c>
      <c r="E880" s="91">
        <f t="shared" si="898"/>
        <v>6.5714285714285712</v>
      </c>
      <c r="F880" s="15">
        <v>166</v>
      </c>
      <c r="G880" s="15">
        <v>276</v>
      </c>
      <c r="H880" s="90">
        <f t="shared" si="855"/>
        <v>154.28571428571428</v>
      </c>
      <c r="I880" s="90">
        <f t="shared" si="856"/>
        <v>158</v>
      </c>
    </row>
    <row r="881" spans="1:9" ht="15.9" customHeight="1" x14ac:dyDescent="0.3">
      <c r="A881" s="12">
        <v>44706</v>
      </c>
      <c r="B881" s="13">
        <v>4</v>
      </c>
      <c r="C881" s="14">
        <v>10</v>
      </c>
      <c r="D881" s="91">
        <f t="shared" ref="D881:E881" si="899">AVERAGE(B878:B884)</f>
        <v>5</v>
      </c>
      <c r="E881" s="91">
        <f t="shared" si="899"/>
        <v>6.5714285714285712</v>
      </c>
      <c r="F881" s="15">
        <v>161</v>
      </c>
      <c r="G881" s="15">
        <v>207</v>
      </c>
      <c r="H881" s="90">
        <f t="shared" si="855"/>
        <v>150.42857142857142</v>
      </c>
      <c r="I881" s="90">
        <f t="shared" si="856"/>
        <v>158</v>
      </c>
    </row>
    <row r="882" spans="1:9" ht="15.9" customHeight="1" x14ac:dyDescent="0.3">
      <c r="A882" s="12">
        <v>44707</v>
      </c>
      <c r="B882" s="13">
        <v>3</v>
      </c>
      <c r="C882" s="14">
        <v>7</v>
      </c>
      <c r="D882" s="91">
        <f t="shared" ref="D882:E882" si="900">AVERAGE(B879:B885)</f>
        <v>4.4285714285714288</v>
      </c>
      <c r="E882" s="91">
        <f t="shared" si="900"/>
        <v>6.5714285714285712</v>
      </c>
      <c r="F882" s="15">
        <v>138</v>
      </c>
      <c r="G882" s="15">
        <v>211</v>
      </c>
      <c r="H882" s="90">
        <f t="shared" si="855"/>
        <v>151</v>
      </c>
      <c r="I882" s="90">
        <f t="shared" si="856"/>
        <v>157.14285714285714</v>
      </c>
    </row>
    <row r="883" spans="1:9" ht="15.9" customHeight="1" x14ac:dyDescent="0.3">
      <c r="A883" s="12">
        <v>44708</v>
      </c>
      <c r="B883" s="13">
        <v>4</v>
      </c>
      <c r="C883" s="14">
        <v>7</v>
      </c>
      <c r="D883" s="91">
        <f t="shared" ref="D883:E883" si="901">AVERAGE(B880:B886)</f>
        <v>4.2857142857142856</v>
      </c>
      <c r="E883" s="91">
        <f t="shared" si="901"/>
        <v>5.5714285714285712</v>
      </c>
      <c r="F883" s="15">
        <v>144</v>
      </c>
      <c r="G883" s="15">
        <v>173</v>
      </c>
      <c r="H883" s="90">
        <f t="shared" si="855"/>
        <v>150</v>
      </c>
      <c r="I883" s="90">
        <f t="shared" si="856"/>
        <v>155</v>
      </c>
    </row>
    <row r="884" spans="1:9" ht="15.9" customHeight="1" x14ac:dyDescent="0.3">
      <c r="A884" s="12">
        <v>44709</v>
      </c>
      <c r="B884" s="13">
        <v>2</v>
      </c>
      <c r="C884" s="14">
        <v>0</v>
      </c>
      <c r="D884" s="91">
        <f t="shared" ref="D884:E884" si="902">AVERAGE(B881:B887)</f>
        <v>3.7142857142857144</v>
      </c>
      <c r="E884" s="91">
        <f t="shared" si="902"/>
        <v>5.4285714285714288</v>
      </c>
      <c r="F884" s="15">
        <v>118</v>
      </c>
      <c r="G884" s="15">
        <v>7</v>
      </c>
      <c r="H884" s="90">
        <f t="shared" si="855"/>
        <v>149.85714285714286</v>
      </c>
      <c r="I884" s="90">
        <f t="shared" si="856"/>
        <v>150.57142857142858</v>
      </c>
    </row>
    <row r="885" spans="1:9" ht="15.9" customHeight="1" x14ac:dyDescent="0.3">
      <c r="A885" s="12">
        <v>44710</v>
      </c>
      <c r="B885" s="13">
        <v>3</v>
      </c>
      <c r="C885" s="14">
        <v>0</v>
      </c>
      <c r="D885" s="91">
        <f t="shared" ref="D885:E885" si="903">AVERAGE(B882:B888)</f>
        <v>3.1428571428571428</v>
      </c>
      <c r="E885" s="91">
        <f t="shared" si="903"/>
        <v>4.8571428571428568</v>
      </c>
      <c r="F885" s="15">
        <v>155</v>
      </c>
      <c r="G885" s="15">
        <v>2</v>
      </c>
      <c r="H885" s="90">
        <f t="shared" si="855"/>
        <v>146</v>
      </c>
      <c r="I885" s="90">
        <f t="shared" si="856"/>
        <v>156.85714285714286</v>
      </c>
    </row>
    <row r="886" spans="1:9" ht="15.9" customHeight="1" x14ac:dyDescent="0.3">
      <c r="A886" s="12">
        <v>44711</v>
      </c>
      <c r="B886" s="13">
        <v>5</v>
      </c>
      <c r="C886" s="14">
        <v>6</v>
      </c>
      <c r="D886" s="91">
        <f t="shared" ref="D886:E886" si="904">AVERAGE(B883:B889)</f>
        <v>3.8571428571428572</v>
      </c>
      <c r="E886" s="91">
        <f t="shared" si="904"/>
        <v>3.8571428571428572</v>
      </c>
      <c r="F886" s="15">
        <v>168</v>
      </c>
      <c r="G886" s="15">
        <v>209</v>
      </c>
      <c r="H886" s="90">
        <f t="shared" si="855"/>
        <v>147.85714285714286</v>
      </c>
      <c r="I886" s="90">
        <f t="shared" si="856"/>
        <v>146.28571428571428</v>
      </c>
    </row>
    <row r="887" spans="1:9" ht="15.9" customHeight="1" x14ac:dyDescent="0.3">
      <c r="A887" s="12">
        <v>44712</v>
      </c>
      <c r="B887" s="13">
        <v>5</v>
      </c>
      <c r="C887" s="14">
        <v>8</v>
      </c>
      <c r="D887" s="91">
        <f t="shared" ref="D887:E887" si="905">AVERAGE(B884:B890)</f>
        <v>3.7142857142857144</v>
      </c>
      <c r="E887" s="91">
        <f t="shared" si="905"/>
        <v>2.8571428571428572</v>
      </c>
      <c r="F887" s="15">
        <v>165</v>
      </c>
      <c r="G887" s="15">
        <v>245</v>
      </c>
      <c r="H887" s="90">
        <f t="shared" si="855"/>
        <v>144.71428571428572</v>
      </c>
      <c r="I887" s="90">
        <f t="shared" si="856"/>
        <v>122.28571428571429</v>
      </c>
    </row>
    <row r="888" spans="1:9" ht="15.9" customHeight="1" x14ac:dyDescent="0.3">
      <c r="A888" s="12">
        <v>44713</v>
      </c>
      <c r="B888" s="13">
        <v>0</v>
      </c>
      <c r="C888" s="14">
        <v>6</v>
      </c>
      <c r="D888" s="91">
        <f t="shared" ref="D888:E888" si="906">AVERAGE(B885:B891)</f>
        <v>4.1428571428571432</v>
      </c>
      <c r="E888" s="91">
        <f t="shared" si="906"/>
        <v>2.8571428571428572</v>
      </c>
      <c r="F888" s="15">
        <v>134</v>
      </c>
      <c r="G888" s="15">
        <v>251</v>
      </c>
      <c r="H888" s="90">
        <f t="shared" si="855"/>
        <v>150.71428571428572</v>
      </c>
      <c r="I888" s="90">
        <f t="shared" si="856"/>
        <v>121.42857142857143</v>
      </c>
    </row>
    <row r="889" spans="1:9" ht="15.9" customHeight="1" x14ac:dyDescent="0.3">
      <c r="A889" s="12">
        <v>44714</v>
      </c>
      <c r="B889" s="13">
        <v>8</v>
      </c>
      <c r="C889" s="14">
        <v>0</v>
      </c>
      <c r="D889" s="91">
        <f t="shared" ref="D889:E889" si="907">AVERAGE(B886:B892)</f>
        <v>4.2857142857142856</v>
      </c>
      <c r="E889" s="91">
        <f t="shared" si="907"/>
        <v>2.8571428571428572</v>
      </c>
      <c r="F889" s="15">
        <v>151</v>
      </c>
      <c r="G889" s="15">
        <v>137</v>
      </c>
      <c r="H889" s="90">
        <f t="shared" si="855"/>
        <v>147.85714285714286</v>
      </c>
      <c r="I889" s="90">
        <f t="shared" si="856"/>
        <v>121.14285714285714</v>
      </c>
    </row>
    <row r="890" spans="1:9" ht="15.9" customHeight="1" x14ac:dyDescent="0.3">
      <c r="A890" s="12">
        <v>44715</v>
      </c>
      <c r="B890" s="13">
        <v>3</v>
      </c>
      <c r="C890" s="14">
        <v>0</v>
      </c>
      <c r="D890" s="91">
        <f t="shared" ref="D890:E890" si="908">AVERAGE(B887:B893)</f>
        <v>3.8571428571428572</v>
      </c>
      <c r="E890" s="91">
        <f t="shared" si="908"/>
        <v>3.4285714285714284</v>
      </c>
      <c r="F890" s="15">
        <v>122</v>
      </c>
      <c r="G890" s="15">
        <v>5</v>
      </c>
      <c r="H890" s="90">
        <f t="shared" si="855"/>
        <v>145.28571428571428</v>
      </c>
      <c r="I890" s="90">
        <f t="shared" si="856"/>
        <v>127.71428571428571</v>
      </c>
    </row>
    <row r="891" spans="1:9" ht="15.9" customHeight="1" x14ac:dyDescent="0.3">
      <c r="A891" s="12">
        <v>44716</v>
      </c>
      <c r="B891" s="13">
        <v>5</v>
      </c>
      <c r="C891" s="14">
        <v>0</v>
      </c>
      <c r="D891" s="91">
        <f t="shared" ref="D891:E891" si="909">AVERAGE(B888:B894)</f>
        <v>3.7142857142857144</v>
      </c>
      <c r="E891" s="91">
        <f t="shared" si="909"/>
        <v>3.2857142857142856</v>
      </c>
      <c r="F891" s="15">
        <v>160</v>
      </c>
      <c r="G891" s="15">
        <v>1</v>
      </c>
      <c r="H891" s="90">
        <f t="shared" si="855"/>
        <v>143.85714285714286</v>
      </c>
      <c r="I891" s="90">
        <f t="shared" si="856"/>
        <v>133.28571428571428</v>
      </c>
    </row>
    <row r="892" spans="1:9" ht="15.9" customHeight="1" x14ac:dyDescent="0.3">
      <c r="A892" s="12">
        <v>44717</v>
      </c>
      <c r="B892" s="13">
        <v>4</v>
      </c>
      <c r="C892" s="14">
        <v>0</v>
      </c>
      <c r="D892" s="91">
        <f t="shared" ref="D892:E892" si="910">AVERAGE(B889:B895)</f>
        <v>4.8571428571428568</v>
      </c>
      <c r="E892" s="91">
        <f t="shared" si="910"/>
        <v>3.1428571428571428</v>
      </c>
      <c r="F892" s="15">
        <v>135</v>
      </c>
      <c r="G892" s="15">
        <v>0</v>
      </c>
      <c r="H892" s="90">
        <f t="shared" si="855"/>
        <v>146.14285714285714</v>
      </c>
      <c r="I892" s="90">
        <f t="shared" si="856"/>
        <v>130.57142857142858</v>
      </c>
    </row>
    <row r="893" spans="1:9" ht="15.9" customHeight="1" x14ac:dyDescent="0.3">
      <c r="A893" s="12">
        <v>44718</v>
      </c>
      <c r="B893" s="13">
        <v>2</v>
      </c>
      <c r="C893" s="14">
        <v>10</v>
      </c>
      <c r="D893" s="91">
        <f t="shared" ref="D893:E893" si="911">AVERAGE(B890:B896)</f>
        <v>4.2857142857142856</v>
      </c>
      <c r="E893" s="91">
        <f t="shared" si="911"/>
        <v>4.4285714285714288</v>
      </c>
      <c r="F893" s="15">
        <v>150</v>
      </c>
      <c r="G893" s="15">
        <v>255</v>
      </c>
      <c r="H893" s="90">
        <f t="shared" si="855"/>
        <v>144.71428571428572</v>
      </c>
      <c r="I893" s="90">
        <f t="shared" si="856"/>
        <v>142</v>
      </c>
    </row>
    <row r="894" spans="1:9" ht="15.9" customHeight="1" x14ac:dyDescent="0.3">
      <c r="A894" s="12">
        <v>44719</v>
      </c>
      <c r="B894" s="13">
        <v>4</v>
      </c>
      <c r="C894" s="14">
        <v>7</v>
      </c>
      <c r="D894" s="91">
        <f t="shared" ref="D894:E894" si="912">AVERAGE(B891:B897)</f>
        <v>4.8571428571428568</v>
      </c>
      <c r="E894" s="91">
        <f t="shared" si="912"/>
        <v>5.5714285714285712</v>
      </c>
      <c r="F894" s="15">
        <v>155</v>
      </c>
      <c r="G894" s="15">
        <v>284</v>
      </c>
      <c r="H894" s="90">
        <f t="shared" si="855"/>
        <v>146.85714285714286</v>
      </c>
      <c r="I894" s="90">
        <f t="shared" si="856"/>
        <v>171.42857142857142</v>
      </c>
    </row>
    <row r="895" spans="1:9" ht="15.9" customHeight="1" x14ac:dyDescent="0.3">
      <c r="A895" s="12">
        <v>44720</v>
      </c>
      <c r="B895" s="13">
        <v>8</v>
      </c>
      <c r="C895" s="14">
        <v>5</v>
      </c>
      <c r="D895" s="91">
        <f t="shared" ref="D895:E895" si="913">AVERAGE(B892:B898)</f>
        <v>4.7142857142857144</v>
      </c>
      <c r="E895" s="91">
        <f t="shared" si="913"/>
        <v>5.5714285714285712</v>
      </c>
      <c r="F895" s="15">
        <v>150</v>
      </c>
      <c r="G895" s="15">
        <v>232</v>
      </c>
      <c r="H895" s="90">
        <f t="shared" si="855"/>
        <v>143.57142857142858</v>
      </c>
      <c r="I895" s="90">
        <f t="shared" si="856"/>
        <v>172.28571428571428</v>
      </c>
    </row>
    <row r="896" spans="1:9" ht="15.9" customHeight="1" x14ac:dyDescent="0.3">
      <c r="A896" s="12">
        <v>44721</v>
      </c>
      <c r="B896" s="13">
        <v>4</v>
      </c>
      <c r="C896" s="14">
        <v>9</v>
      </c>
      <c r="D896" s="91">
        <f t="shared" ref="D896:E896" si="914">AVERAGE(B893:B899)</f>
        <v>5</v>
      </c>
      <c r="E896" s="91">
        <f t="shared" si="914"/>
        <v>5.5714285714285712</v>
      </c>
      <c r="F896" s="15">
        <v>141</v>
      </c>
      <c r="G896" s="15">
        <v>217</v>
      </c>
      <c r="H896" s="90">
        <f t="shared" si="855"/>
        <v>142</v>
      </c>
      <c r="I896" s="90">
        <f t="shared" si="856"/>
        <v>172.42857142857142</v>
      </c>
    </row>
    <row r="897" spans="1:9" ht="15.9" customHeight="1" x14ac:dyDescent="0.3">
      <c r="A897" s="12">
        <v>44722</v>
      </c>
      <c r="B897" s="13">
        <v>7</v>
      </c>
      <c r="C897" s="14">
        <v>8</v>
      </c>
      <c r="D897" s="91"/>
      <c r="E897" s="91">
        <f t="shared" ref="E897" si="915">AVERAGE(C894:C900)</f>
        <v>4.8571428571428568</v>
      </c>
      <c r="F897" s="15">
        <v>137</v>
      </c>
      <c r="G897" s="15">
        <v>211</v>
      </c>
      <c r="H897" s="90"/>
      <c r="I897" s="90">
        <f t="shared" si="856"/>
        <v>167.85714285714286</v>
      </c>
    </row>
    <row r="898" spans="1:9" ht="15.9" customHeight="1" x14ac:dyDescent="0.3">
      <c r="A898" s="12">
        <v>44723</v>
      </c>
      <c r="B898" s="13">
        <v>4</v>
      </c>
      <c r="C898" s="14">
        <v>0</v>
      </c>
      <c r="D898" s="91"/>
      <c r="E898" s="91">
        <f t="shared" ref="E898" si="916">AVERAGE(C895:C901)</f>
        <v>4.8571428571428568</v>
      </c>
      <c r="F898" s="15">
        <v>137</v>
      </c>
      <c r="G898" s="15">
        <v>7</v>
      </c>
      <c r="H898" s="90"/>
      <c r="I898" s="90">
        <f t="shared" si="856"/>
        <v>164.71428571428572</v>
      </c>
    </row>
    <row r="899" spans="1:9" ht="15.9" customHeight="1" x14ac:dyDescent="0.3">
      <c r="A899" s="12">
        <v>44724</v>
      </c>
      <c r="B899" s="13">
        <v>6</v>
      </c>
      <c r="C899" s="14">
        <v>0</v>
      </c>
      <c r="D899" s="91"/>
      <c r="E899" s="91">
        <f t="shared" ref="E899" si="917">AVERAGE(C896:C902)</f>
        <v>6</v>
      </c>
      <c r="F899" s="15">
        <v>124</v>
      </c>
      <c r="G899" s="15">
        <v>1</v>
      </c>
      <c r="H899" s="90"/>
      <c r="I899" s="90">
        <f t="shared" si="856"/>
        <v>167.71428571428572</v>
      </c>
    </row>
    <row r="900" spans="1:9" ht="15.9" customHeight="1" x14ac:dyDescent="0.3">
      <c r="A900" s="12">
        <v>44725</v>
      </c>
      <c r="B900" s="13" t="s">
        <v>210</v>
      </c>
      <c r="C900" s="14">
        <v>5</v>
      </c>
      <c r="D900" s="91"/>
      <c r="E900" s="91">
        <f t="shared" ref="E900" si="918">AVERAGE(C897:C903)</f>
        <v>6</v>
      </c>
      <c r="F900" s="15"/>
      <c r="G900" s="15">
        <v>223</v>
      </c>
      <c r="H900" s="90"/>
      <c r="I900" s="90">
        <f t="shared" si="856"/>
        <v>170.57142857142858</v>
      </c>
    </row>
    <row r="901" spans="1:9" ht="15.9" customHeight="1" x14ac:dyDescent="0.3">
      <c r="A901" s="12">
        <v>44726</v>
      </c>
      <c r="B901" s="13" t="s">
        <v>210</v>
      </c>
      <c r="C901" s="14">
        <v>7</v>
      </c>
      <c r="D901" s="91"/>
      <c r="E901" s="91">
        <f t="shared" ref="E901" si="919">AVERAGE(C898:C904)</f>
        <v>5.8571428571428568</v>
      </c>
      <c r="F901" s="15"/>
      <c r="G901" s="15">
        <v>262</v>
      </c>
      <c r="H901" s="90"/>
      <c r="I901" s="90">
        <f t="shared" si="856"/>
        <v>167.28571428571428</v>
      </c>
    </row>
    <row r="902" spans="1:9" ht="15.9" customHeight="1" x14ac:dyDescent="0.3">
      <c r="A902" s="12">
        <v>44727</v>
      </c>
      <c r="B902" s="13" t="s">
        <v>210</v>
      </c>
      <c r="C902" s="14">
        <v>13</v>
      </c>
      <c r="D902" s="91"/>
      <c r="E902" s="91">
        <f t="shared" ref="E902" si="920">AVERAGE(C899:C905)</f>
        <v>5.8571428571428568</v>
      </c>
      <c r="F902" s="15"/>
      <c r="G902" s="15">
        <v>253</v>
      </c>
      <c r="H902" s="90"/>
      <c r="I902" s="90">
        <f t="shared" ref="I902:I903" si="921">AVERAGE(G899:G905)</f>
        <v>166.85714285714286</v>
      </c>
    </row>
    <row r="903" spans="1:9" ht="15.9" customHeight="1" x14ac:dyDescent="0.3">
      <c r="A903" s="12">
        <v>44728</v>
      </c>
      <c r="B903" s="13" t="s">
        <v>210</v>
      </c>
      <c r="C903" s="14">
        <v>9</v>
      </c>
      <c r="D903" s="91"/>
      <c r="E903" s="91">
        <f t="shared" ref="E903" si="922">AVERAGE(C900:C906)</f>
        <v>5.8571428571428568</v>
      </c>
      <c r="F903" s="15"/>
      <c r="G903" s="15">
        <v>237</v>
      </c>
      <c r="H903" s="90"/>
      <c r="I903" s="90">
        <f t="shared" si="921"/>
        <v>168.28571428571428</v>
      </c>
    </row>
    <row r="904" spans="1:9" ht="15.9" customHeight="1" x14ac:dyDescent="0.3">
      <c r="A904" s="12">
        <v>44729</v>
      </c>
      <c r="B904" s="13" t="s">
        <v>210</v>
      </c>
      <c r="C904" s="14">
        <v>7</v>
      </c>
      <c r="D904" s="91"/>
      <c r="E904" s="91"/>
      <c r="F904" s="15"/>
      <c r="G904" s="15">
        <v>188</v>
      </c>
      <c r="H904" s="90"/>
      <c r="I904" s="90"/>
    </row>
    <row r="905" spans="1:9" ht="15.9" customHeight="1" x14ac:dyDescent="0.3">
      <c r="A905" s="12">
        <v>44730</v>
      </c>
      <c r="B905" s="13" t="s">
        <v>210</v>
      </c>
      <c r="C905" s="14">
        <v>0</v>
      </c>
      <c r="D905" s="91"/>
      <c r="E905" s="91"/>
      <c r="F905" s="15"/>
      <c r="G905" s="15">
        <v>4</v>
      </c>
      <c r="H905" s="90"/>
      <c r="I905" s="90"/>
    </row>
    <row r="906" spans="1:9" ht="15.9" customHeight="1" x14ac:dyDescent="0.3">
      <c r="A906" s="12">
        <v>44731</v>
      </c>
      <c r="B906" s="13" t="s">
        <v>210</v>
      </c>
      <c r="C906" s="14">
        <v>0</v>
      </c>
      <c r="D906" s="91"/>
      <c r="E906" s="91"/>
      <c r="F906" s="15"/>
      <c r="G906" s="15">
        <v>11</v>
      </c>
      <c r="H906" s="90"/>
      <c r="I906" s="90"/>
    </row>
    <row r="907" spans="1:9" ht="15.9" customHeight="1" x14ac:dyDescent="0.3">
      <c r="A907" s="12">
        <v>44732</v>
      </c>
      <c r="B907" s="13"/>
      <c r="C907" s="14"/>
      <c r="D907" s="91"/>
      <c r="E907" s="91"/>
      <c r="F907" s="15"/>
      <c r="G907" s="15"/>
      <c r="H907" s="90"/>
      <c r="I907" s="90"/>
    </row>
    <row r="908" spans="1:9" ht="15.9" customHeight="1" x14ac:dyDescent="0.3">
      <c r="A908" s="12">
        <v>44733</v>
      </c>
      <c r="B908" s="13"/>
      <c r="C908" s="14"/>
      <c r="D908" s="91"/>
      <c r="E908" s="91"/>
      <c r="F908" s="15"/>
      <c r="G908" s="15"/>
      <c r="H908" s="90"/>
      <c r="I908" s="90"/>
    </row>
    <row r="909" spans="1:9" ht="15.9" customHeight="1" x14ac:dyDescent="0.3">
      <c r="A909" s="12">
        <v>44734</v>
      </c>
      <c r="B909" s="13"/>
      <c r="C909" s="14"/>
      <c r="D909" s="91"/>
      <c r="E909" s="91"/>
      <c r="F909" s="15"/>
      <c r="G909" s="15"/>
      <c r="H909" s="90"/>
      <c r="I909" s="90"/>
    </row>
    <row r="910" spans="1:9" ht="15.9" customHeight="1" x14ac:dyDescent="0.3">
      <c r="A910" s="12">
        <v>44735</v>
      </c>
      <c r="B910" s="13"/>
      <c r="C910" s="14"/>
      <c r="D910" s="91"/>
      <c r="E910" s="91"/>
      <c r="F910" s="15"/>
      <c r="G910" s="15"/>
      <c r="H910" s="90"/>
      <c r="I910" s="90"/>
    </row>
    <row r="911" spans="1:9" ht="15.9" customHeight="1" x14ac:dyDescent="0.3">
      <c r="A911" s="12">
        <v>44736</v>
      </c>
      <c r="B911" s="13"/>
      <c r="C911" s="14"/>
      <c r="D911" s="91"/>
      <c r="E911" s="91"/>
      <c r="F911" s="15"/>
      <c r="G911" s="15"/>
      <c r="H911" s="90"/>
      <c r="I911" s="90"/>
    </row>
    <row r="912" spans="1:9" ht="15.9" customHeight="1" x14ac:dyDescent="0.3">
      <c r="A912" s="12">
        <v>44737</v>
      </c>
      <c r="B912" s="13"/>
      <c r="C912" s="14"/>
      <c r="D912" s="91"/>
      <c r="E912" s="91"/>
      <c r="F912" s="15"/>
      <c r="G912" s="15"/>
      <c r="H912" s="90"/>
      <c r="I912" s="90"/>
    </row>
    <row r="913" spans="1:9" ht="15.9" customHeight="1" x14ac:dyDescent="0.3">
      <c r="A913" s="12">
        <v>44738</v>
      </c>
      <c r="B913" s="13"/>
      <c r="C913" s="14"/>
      <c r="D913" s="91"/>
      <c r="E913" s="91"/>
      <c r="F913" s="15"/>
      <c r="G913" s="15"/>
      <c r="H913" s="90"/>
      <c r="I913" s="90"/>
    </row>
    <row r="914" spans="1:9" ht="15.9" customHeight="1" x14ac:dyDescent="0.3">
      <c r="A914" s="12">
        <v>44739</v>
      </c>
      <c r="B914" s="13"/>
      <c r="C914" s="14"/>
      <c r="D914" s="91"/>
      <c r="E914" s="91"/>
      <c r="F914" s="15"/>
      <c r="G914" s="15"/>
      <c r="H914" s="90"/>
      <c r="I914" s="90"/>
    </row>
    <row r="915" spans="1:9" ht="15.9" customHeight="1" x14ac:dyDescent="0.3">
      <c r="A915" s="12">
        <v>44740</v>
      </c>
      <c r="B915" s="13"/>
      <c r="C915" s="14"/>
      <c r="D915" s="91"/>
      <c r="E915" s="91"/>
      <c r="F915" s="15"/>
      <c r="G915" s="15"/>
      <c r="H915" s="90"/>
      <c r="I915" s="90"/>
    </row>
    <row r="916" spans="1:9" ht="15.9" customHeight="1" x14ac:dyDescent="0.3">
      <c r="A916" s="12">
        <v>44741</v>
      </c>
      <c r="B916" s="13"/>
      <c r="C916" s="14"/>
      <c r="D916" s="91"/>
      <c r="E916" s="91"/>
      <c r="F916" s="15"/>
      <c r="G916" s="15"/>
      <c r="H916" s="90"/>
      <c r="I916" s="90"/>
    </row>
    <row r="917" spans="1:9" ht="15.9" customHeight="1" x14ac:dyDescent="0.3">
      <c r="A917" s="12">
        <v>44742</v>
      </c>
      <c r="B917" s="13"/>
      <c r="C917" s="14"/>
      <c r="D917" s="91"/>
      <c r="E917" s="91"/>
      <c r="F917" s="15"/>
      <c r="G917" s="15"/>
      <c r="H917" s="90"/>
      <c r="I917" s="90"/>
    </row>
    <row r="918" spans="1:9" ht="15.9" customHeight="1" x14ac:dyDescent="0.3">
      <c r="A918" s="12">
        <v>44743</v>
      </c>
      <c r="B918" s="13"/>
      <c r="C918" s="14"/>
      <c r="D918" s="91"/>
      <c r="E918" s="91"/>
      <c r="F918" s="15"/>
      <c r="G918" s="15"/>
      <c r="H918" s="90"/>
      <c r="I918" s="90"/>
    </row>
    <row r="919" spans="1:9" ht="15.9" customHeight="1" x14ac:dyDescent="0.3">
      <c r="A919" s="12">
        <v>44744</v>
      </c>
      <c r="B919" s="13"/>
      <c r="C919" s="14"/>
      <c r="D919" s="91"/>
      <c r="E919" s="91"/>
      <c r="F919" s="15"/>
      <c r="G919" s="15"/>
      <c r="H919" s="90"/>
      <c r="I919" s="90"/>
    </row>
    <row r="920" spans="1:9" ht="15.9" customHeight="1" x14ac:dyDescent="0.3">
      <c r="A920" s="12">
        <v>44745</v>
      </c>
      <c r="B920" s="13"/>
      <c r="C920" s="14"/>
      <c r="D920" s="91"/>
      <c r="E920" s="91"/>
      <c r="F920" s="15"/>
      <c r="G920" s="15"/>
      <c r="H920" s="90"/>
      <c r="I920" s="90"/>
    </row>
    <row r="921" spans="1:9" ht="15.9" customHeight="1" x14ac:dyDescent="0.3">
      <c r="A921" s="12">
        <v>44746</v>
      </c>
      <c r="B921" s="13"/>
      <c r="C921" s="14"/>
      <c r="D921" s="91"/>
      <c r="E921" s="91"/>
      <c r="F921" s="15"/>
      <c r="G921" s="15"/>
      <c r="H921" s="90"/>
      <c r="I921" s="90"/>
    </row>
    <row r="922" spans="1:9" ht="15.9" customHeight="1" x14ac:dyDescent="0.3">
      <c r="A922" s="12">
        <v>44747</v>
      </c>
      <c r="B922" s="13"/>
      <c r="C922" s="14"/>
      <c r="D922" s="91"/>
      <c r="E922" s="91"/>
      <c r="F922" s="15"/>
      <c r="G922" s="15"/>
      <c r="H922" s="90"/>
      <c r="I922" s="90"/>
    </row>
    <row r="923" spans="1:9" ht="15.9" customHeight="1" x14ac:dyDescent="0.3">
      <c r="A923" s="12">
        <v>44748</v>
      </c>
      <c r="B923" s="13"/>
      <c r="C923" s="14"/>
      <c r="D923" s="91"/>
      <c r="E923" s="91"/>
      <c r="F923" s="15"/>
      <c r="G923" s="15"/>
      <c r="H923" s="90"/>
      <c r="I923" s="90"/>
    </row>
    <row r="924" spans="1:9" ht="15.9" customHeight="1" x14ac:dyDescent="0.3">
      <c r="A924" s="12">
        <v>44749</v>
      </c>
      <c r="B924" s="13"/>
      <c r="C924" s="14"/>
      <c r="D924" s="91"/>
      <c r="E924" s="91"/>
      <c r="F924" s="15"/>
      <c r="G924" s="15"/>
      <c r="H924" s="90"/>
      <c r="I924" s="90"/>
    </row>
    <row r="925" spans="1:9" ht="15.9" customHeight="1" x14ac:dyDescent="0.3">
      <c r="A925" s="12">
        <v>44750</v>
      </c>
      <c r="B925" s="13"/>
      <c r="C925" s="14"/>
      <c r="D925" s="91"/>
      <c r="E925" s="91"/>
      <c r="F925" s="15"/>
      <c r="G925" s="15"/>
      <c r="H925" s="90"/>
      <c r="I925" s="90"/>
    </row>
    <row r="926" spans="1:9" ht="15.9" customHeight="1" x14ac:dyDescent="0.3">
      <c r="A926" s="12">
        <v>44751</v>
      </c>
      <c r="B926" s="13"/>
      <c r="C926" s="14"/>
      <c r="D926" s="91"/>
      <c r="E926" s="91"/>
      <c r="F926" s="15"/>
      <c r="G926" s="15"/>
      <c r="H926" s="90"/>
      <c r="I926" s="90"/>
    </row>
    <row r="927" spans="1:9" ht="15.9" customHeight="1" x14ac:dyDescent="0.3">
      <c r="A927" s="12">
        <v>44752</v>
      </c>
      <c r="B927" s="13"/>
      <c r="C927" s="14"/>
      <c r="D927" s="91"/>
      <c r="E927" s="91"/>
      <c r="F927" s="15"/>
      <c r="G927" s="15"/>
      <c r="H927" s="90"/>
      <c r="I927" s="90"/>
    </row>
    <row r="928" spans="1:9" ht="15.9" customHeight="1" x14ac:dyDescent="0.3">
      <c r="A928" s="12">
        <v>44753</v>
      </c>
      <c r="B928" s="13"/>
      <c r="C928" s="14"/>
      <c r="D928" s="91"/>
      <c r="E928" s="91"/>
      <c r="F928" s="15"/>
      <c r="G928" s="15"/>
      <c r="H928" s="90"/>
      <c r="I928" s="90"/>
    </row>
    <row r="929" spans="1:9" ht="15.9" customHeight="1" x14ac:dyDescent="0.3">
      <c r="A929" s="12">
        <v>44754</v>
      </c>
      <c r="B929" s="13"/>
      <c r="C929" s="14"/>
      <c r="D929" s="91"/>
      <c r="E929" s="91"/>
      <c r="F929" s="15"/>
      <c r="G929" s="15"/>
      <c r="H929" s="90"/>
      <c r="I929" s="90"/>
    </row>
    <row r="930" spans="1:9" ht="15.9" customHeight="1" x14ac:dyDescent="0.3">
      <c r="A930" s="12">
        <v>44755</v>
      </c>
      <c r="B930" s="13"/>
      <c r="C930" s="14"/>
      <c r="D930" s="91"/>
      <c r="E930" s="91"/>
      <c r="F930" s="15"/>
      <c r="G930" s="15"/>
      <c r="H930" s="90"/>
      <c r="I930" s="90"/>
    </row>
    <row r="931" spans="1:9" ht="15.9" customHeight="1" x14ac:dyDescent="0.3">
      <c r="A931" s="12">
        <v>44756</v>
      </c>
      <c r="B931" s="13"/>
      <c r="C931" s="14"/>
      <c r="D931" s="91"/>
      <c r="E931" s="91"/>
      <c r="F931" s="15"/>
      <c r="G931" s="15"/>
      <c r="H931" s="90"/>
      <c r="I931" s="90"/>
    </row>
    <row r="932" spans="1:9" ht="15.9" customHeight="1" x14ac:dyDescent="0.3">
      <c r="A932" s="12">
        <v>44757</v>
      </c>
      <c r="B932" s="13"/>
      <c r="C932" s="14"/>
      <c r="D932" s="91"/>
      <c r="E932" s="91"/>
      <c r="F932" s="15"/>
      <c r="G932" s="15"/>
      <c r="H932" s="90"/>
      <c r="I932" s="90"/>
    </row>
    <row r="933" spans="1:9" ht="15.9" customHeight="1" x14ac:dyDescent="0.3">
      <c r="A933" s="12">
        <v>44758</v>
      </c>
      <c r="B933" s="13"/>
      <c r="C933" s="14"/>
      <c r="D933" s="91"/>
      <c r="E933" s="91"/>
      <c r="F933" s="15"/>
      <c r="G933" s="15"/>
      <c r="H933" s="90"/>
      <c r="I933" s="90"/>
    </row>
    <row r="934" spans="1:9" ht="15.9" customHeight="1" x14ac:dyDescent="0.3">
      <c r="A934" s="12">
        <v>44759</v>
      </c>
      <c r="B934" s="13"/>
      <c r="C934" s="14"/>
      <c r="D934" s="91"/>
      <c r="E934" s="91"/>
      <c r="F934" s="15"/>
      <c r="G934" s="15"/>
      <c r="H934" s="90"/>
      <c r="I934" s="90"/>
    </row>
    <row r="935" spans="1:9" ht="15.9" customHeight="1" x14ac:dyDescent="0.3">
      <c r="A935" s="12">
        <v>44760</v>
      </c>
      <c r="B935" s="13"/>
      <c r="C935" s="14"/>
      <c r="D935" s="91"/>
      <c r="E935" s="91"/>
      <c r="F935" s="15"/>
      <c r="G935" s="15"/>
      <c r="H935" s="90"/>
      <c r="I935" s="90"/>
    </row>
    <row r="936" spans="1:9" ht="15.9" customHeight="1" x14ac:dyDescent="0.3">
      <c r="A936" s="12">
        <v>44761</v>
      </c>
      <c r="B936" s="13"/>
      <c r="C936" s="14"/>
      <c r="D936" s="91"/>
      <c r="E936" s="91"/>
      <c r="F936" s="15"/>
      <c r="G936" s="15"/>
      <c r="H936" s="90"/>
      <c r="I936" s="90"/>
    </row>
    <row r="937" spans="1:9" ht="15.9" customHeight="1" x14ac:dyDescent="0.3">
      <c r="A937" s="12">
        <v>44762</v>
      </c>
      <c r="B937" s="13"/>
      <c r="C937" s="14"/>
      <c r="D937" s="91"/>
      <c r="E937" s="91"/>
      <c r="F937" s="15"/>
      <c r="G937" s="15"/>
      <c r="H937" s="90"/>
      <c r="I937" s="90"/>
    </row>
    <row r="938" spans="1:9" ht="15.9" customHeight="1" x14ac:dyDescent="0.3">
      <c r="A938" s="12">
        <v>44763</v>
      </c>
      <c r="B938" s="13"/>
      <c r="C938" s="14"/>
      <c r="D938" s="91"/>
      <c r="E938" s="91"/>
      <c r="F938" s="15"/>
      <c r="G938" s="15"/>
      <c r="H938" s="90"/>
      <c r="I938" s="90"/>
    </row>
    <row r="939" spans="1:9" ht="15.9" customHeight="1" x14ac:dyDescent="0.3">
      <c r="A939" s="12">
        <v>44764</v>
      </c>
      <c r="B939" s="13"/>
      <c r="C939" s="14"/>
      <c r="D939" s="91"/>
      <c r="E939" s="91"/>
      <c r="F939" s="15"/>
      <c r="G939" s="15"/>
      <c r="H939" s="90"/>
      <c r="I939" s="90"/>
    </row>
    <row r="940" spans="1:9" ht="15.9" customHeight="1" x14ac:dyDescent="0.3">
      <c r="A940" s="12">
        <v>44765</v>
      </c>
      <c r="B940" s="13"/>
      <c r="C940" s="14"/>
      <c r="D940" s="91"/>
      <c r="E940" s="91"/>
      <c r="F940" s="15"/>
      <c r="G940" s="15"/>
      <c r="H940" s="90"/>
      <c r="I940" s="90"/>
    </row>
    <row r="941" spans="1:9" ht="15.9" customHeight="1" x14ac:dyDescent="0.3">
      <c r="A941" s="12">
        <v>44766</v>
      </c>
      <c r="B941" s="13"/>
      <c r="C941" s="14"/>
      <c r="D941" s="91"/>
      <c r="E941" s="91"/>
      <c r="F941" s="15"/>
      <c r="G941" s="15"/>
      <c r="H941" s="90"/>
      <c r="I941" s="90"/>
    </row>
    <row r="942" spans="1:9" ht="15.9" customHeight="1" x14ac:dyDescent="0.3">
      <c r="A942" s="12">
        <v>44767</v>
      </c>
      <c r="B942" s="13"/>
      <c r="C942" s="14"/>
      <c r="D942" s="91"/>
      <c r="E942" s="91"/>
      <c r="F942" s="15"/>
      <c r="G942" s="15"/>
      <c r="H942" s="90"/>
      <c r="I942" s="90"/>
    </row>
    <row r="943" spans="1:9" ht="15.9" customHeight="1" x14ac:dyDescent="0.3">
      <c r="A943" s="12">
        <v>44768</v>
      </c>
      <c r="B943" s="13"/>
      <c r="C943" s="14"/>
      <c r="D943" s="91"/>
      <c r="E943" s="91"/>
      <c r="F943" s="15"/>
      <c r="G943" s="15"/>
      <c r="H943" s="90"/>
      <c r="I943" s="90"/>
    </row>
    <row r="944" spans="1:9" ht="15.9" customHeight="1" x14ac:dyDescent="0.3">
      <c r="A944" s="12">
        <v>44769</v>
      </c>
      <c r="B944" s="13"/>
      <c r="C944" s="14"/>
      <c r="D944" s="91"/>
      <c r="E944" s="91"/>
      <c r="F944" s="15"/>
      <c r="G944" s="15"/>
      <c r="H944" s="90"/>
      <c r="I944" s="90"/>
    </row>
    <row r="945" spans="1:9" ht="15.9" customHeight="1" x14ac:dyDescent="0.3">
      <c r="A945" s="12">
        <v>44770</v>
      </c>
      <c r="B945" s="13"/>
      <c r="C945" s="14"/>
      <c r="D945" s="91"/>
      <c r="E945" s="91"/>
      <c r="F945" s="15"/>
      <c r="G945" s="15"/>
      <c r="H945" s="90"/>
      <c r="I945" s="90"/>
    </row>
    <row r="946" spans="1:9" ht="15.9" customHeight="1" x14ac:dyDescent="0.3">
      <c r="A946" s="12">
        <v>44771</v>
      </c>
      <c r="B946" s="13"/>
      <c r="C946" s="14"/>
      <c r="D946" s="91"/>
      <c r="E946" s="91"/>
      <c r="F946" s="15"/>
      <c r="G946" s="15"/>
      <c r="H946" s="90"/>
      <c r="I946" s="90"/>
    </row>
    <row r="947" spans="1:9" ht="15.9" customHeight="1" x14ac:dyDescent="0.3">
      <c r="A947" s="12">
        <v>44772</v>
      </c>
      <c r="B947" s="13"/>
      <c r="C947" s="14"/>
      <c r="D947" s="91"/>
      <c r="E947" s="91"/>
      <c r="F947" s="15"/>
      <c r="G947" s="15"/>
      <c r="H947" s="90"/>
      <c r="I947" s="90"/>
    </row>
    <row r="948" spans="1:9" ht="15.9" customHeight="1" x14ac:dyDescent="0.3">
      <c r="A948" s="12">
        <v>44773</v>
      </c>
      <c r="B948" s="13"/>
      <c r="C948" s="14"/>
      <c r="D948" s="91"/>
      <c r="E948" s="91"/>
      <c r="F948" s="15"/>
      <c r="G948" s="15"/>
      <c r="H948" s="90"/>
      <c r="I948" s="90"/>
    </row>
    <row r="949" spans="1:9" ht="15.9" customHeight="1" x14ac:dyDescent="0.3">
      <c r="A949" s="12">
        <v>44774</v>
      </c>
      <c r="B949" s="13"/>
      <c r="C949" s="14"/>
      <c r="D949" s="91"/>
      <c r="E949" s="91"/>
      <c r="F949" s="15"/>
      <c r="G949" s="15"/>
      <c r="H949" s="90"/>
      <c r="I949" s="90"/>
    </row>
    <row r="950" spans="1:9" ht="15.9" customHeight="1" x14ac:dyDescent="0.3">
      <c r="A950" s="12">
        <v>44775</v>
      </c>
      <c r="B950" s="13"/>
      <c r="C950" s="14"/>
      <c r="D950" s="91"/>
      <c r="E950" s="91"/>
      <c r="F950" s="15"/>
      <c r="G950" s="15"/>
      <c r="H950" s="90"/>
      <c r="I950" s="90"/>
    </row>
    <row r="951" spans="1:9" ht="15.9" customHeight="1" x14ac:dyDescent="0.3">
      <c r="A951" s="12">
        <v>44776</v>
      </c>
      <c r="B951" s="13"/>
      <c r="C951" s="14"/>
      <c r="D951" s="91"/>
      <c r="E951" s="91"/>
      <c r="F951" s="15"/>
      <c r="G951" s="15"/>
      <c r="H951" s="90"/>
      <c r="I951" s="90"/>
    </row>
    <row r="952" spans="1:9" ht="15.9" customHeight="1" x14ac:dyDescent="0.3">
      <c r="A952" s="12">
        <v>44777</v>
      </c>
      <c r="B952" s="13"/>
      <c r="C952" s="14"/>
      <c r="D952" s="91"/>
      <c r="E952" s="91"/>
      <c r="F952" s="15"/>
      <c r="G952" s="15"/>
      <c r="H952" s="90"/>
      <c r="I952" s="90"/>
    </row>
    <row r="953" spans="1:9" ht="15.9" customHeight="1" x14ac:dyDescent="0.3">
      <c r="A953" s="12">
        <v>44778</v>
      </c>
      <c r="B953" s="13"/>
      <c r="C953" s="14"/>
      <c r="D953" s="91"/>
      <c r="E953" s="91"/>
      <c r="F953" s="15"/>
      <c r="G953" s="15"/>
      <c r="H953" s="90"/>
      <c r="I953" s="90"/>
    </row>
    <row r="954" spans="1:9" ht="15.9" customHeight="1" x14ac:dyDescent="0.3">
      <c r="A954" s="12">
        <v>44779</v>
      </c>
      <c r="B954" s="13"/>
      <c r="C954" s="14"/>
      <c r="D954" s="91"/>
      <c r="E954" s="91"/>
      <c r="F954" s="15"/>
      <c r="G954" s="15"/>
      <c r="H954" s="90"/>
      <c r="I954" s="90"/>
    </row>
    <row r="955" spans="1:9" ht="15.9" customHeight="1" x14ac:dyDescent="0.3">
      <c r="A955" s="12">
        <v>44780</v>
      </c>
      <c r="B955" s="13"/>
      <c r="C955" s="14"/>
      <c r="D955" s="91"/>
      <c r="E955" s="91"/>
      <c r="F955" s="15"/>
      <c r="G955" s="15"/>
      <c r="H955" s="90"/>
      <c r="I955" s="90"/>
    </row>
    <row r="956" spans="1:9" ht="15.9" customHeight="1" x14ac:dyDescent="0.3">
      <c r="A956" s="12">
        <v>44781</v>
      </c>
      <c r="B956" s="13"/>
      <c r="C956" s="14"/>
      <c r="D956" s="91"/>
      <c r="E956" s="91"/>
      <c r="F956" s="15"/>
      <c r="G956" s="15"/>
      <c r="H956" s="90"/>
      <c r="I956" s="90"/>
    </row>
    <row r="957" spans="1:9" ht="15.9" customHeight="1" x14ac:dyDescent="0.3">
      <c r="A957" s="12">
        <v>44782</v>
      </c>
      <c r="B957" s="13"/>
      <c r="C957" s="14"/>
      <c r="D957" s="91"/>
      <c r="E957" s="91"/>
      <c r="F957" s="15"/>
      <c r="G957" s="15"/>
      <c r="H957" s="90"/>
      <c r="I957" s="90"/>
    </row>
    <row r="958" spans="1:9" ht="15.9" customHeight="1" x14ac:dyDescent="0.3">
      <c r="A958" s="12">
        <v>44783</v>
      </c>
      <c r="B958" s="13"/>
      <c r="C958" s="14"/>
      <c r="D958" s="91"/>
      <c r="E958" s="91"/>
      <c r="F958" s="15"/>
      <c r="G958" s="15"/>
      <c r="H958" s="90"/>
      <c r="I958" s="90"/>
    </row>
    <row r="959" spans="1:9" ht="15.9" customHeight="1" x14ac:dyDescent="0.3">
      <c r="A959" s="12">
        <v>44784</v>
      </c>
      <c r="B959" s="13"/>
      <c r="C959" s="14"/>
      <c r="D959" s="91"/>
      <c r="E959" s="91"/>
      <c r="F959" s="15"/>
      <c r="G959" s="15"/>
      <c r="H959" s="90"/>
      <c r="I959" s="90"/>
    </row>
    <row r="960" spans="1:9" ht="15.9" customHeight="1" x14ac:dyDescent="0.3">
      <c r="A960" s="12">
        <v>44785</v>
      </c>
      <c r="B960" s="13"/>
      <c r="C960" s="14"/>
      <c r="D960" s="91"/>
      <c r="E960" s="91"/>
      <c r="F960" s="15"/>
      <c r="G960" s="15"/>
      <c r="H960" s="90"/>
      <c r="I960" s="90"/>
    </row>
    <row r="961" spans="1:9" ht="15.9" customHeight="1" x14ac:dyDescent="0.3">
      <c r="A961" s="12">
        <v>44786</v>
      </c>
      <c r="B961" s="13"/>
      <c r="C961" s="14"/>
      <c r="D961" s="91"/>
      <c r="E961" s="91"/>
      <c r="F961" s="15"/>
      <c r="G961" s="15"/>
      <c r="H961" s="90"/>
      <c r="I961" s="90"/>
    </row>
    <row r="962" spans="1:9" ht="15.9" customHeight="1" x14ac:dyDescent="0.3">
      <c r="A962" s="12">
        <v>44787</v>
      </c>
      <c r="B962" s="13"/>
      <c r="C962" s="14"/>
      <c r="D962" s="91"/>
      <c r="E962" s="91"/>
      <c r="F962" s="15"/>
      <c r="G962" s="15"/>
      <c r="H962" s="90"/>
      <c r="I962" s="90"/>
    </row>
    <row r="963" spans="1:9" ht="15.9" customHeight="1" x14ac:dyDescent="0.3">
      <c r="A963" s="12">
        <v>44788</v>
      </c>
      <c r="B963" s="13"/>
      <c r="C963" s="14"/>
      <c r="D963" s="91"/>
      <c r="E963" s="91"/>
      <c r="F963" s="15"/>
      <c r="G963" s="15"/>
      <c r="H963" s="90"/>
      <c r="I963" s="90"/>
    </row>
    <row r="964" spans="1:9" ht="15.9" customHeight="1" x14ac:dyDescent="0.3">
      <c r="A964" s="12">
        <v>44789</v>
      </c>
      <c r="B964" s="13"/>
      <c r="C964" s="14"/>
      <c r="D964" s="91"/>
      <c r="E964" s="91"/>
      <c r="F964" s="15"/>
      <c r="G964" s="15"/>
      <c r="H964" s="90"/>
      <c r="I964" s="90"/>
    </row>
    <row r="965" spans="1:9" ht="15.9" customHeight="1" x14ac:dyDescent="0.3">
      <c r="A965" s="12">
        <v>44790</v>
      </c>
      <c r="B965" s="13"/>
      <c r="C965" s="14"/>
      <c r="D965" s="91"/>
      <c r="E965" s="91"/>
      <c r="F965" s="15"/>
      <c r="G965" s="15"/>
      <c r="H965" s="90"/>
      <c r="I965" s="90"/>
    </row>
    <row r="966" spans="1:9" ht="15.9" customHeight="1" x14ac:dyDescent="0.3">
      <c r="A966" s="12">
        <v>44791</v>
      </c>
      <c r="B966" s="13"/>
      <c r="C966" s="14"/>
      <c r="D966" s="91"/>
      <c r="E966" s="91"/>
      <c r="F966" s="15"/>
      <c r="G966" s="15"/>
      <c r="H966" s="90"/>
      <c r="I966" s="90"/>
    </row>
    <row r="967" spans="1:9" ht="15.9" customHeight="1" x14ac:dyDescent="0.3">
      <c r="A967" s="12">
        <v>44792</v>
      </c>
      <c r="B967" s="13"/>
      <c r="C967" s="14"/>
      <c r="D967" s="91"/>
      <c r="E967" s="91"/>
      <c r="F967" s="15"/>
      <c r="G967" s="15"/>
      <c r="H967" s="90"/>
      <c r="I967" s="90"/>
    </row>
    <row r="968" spans="1:9" ht="15.9" customHeight="1" x14ac:dyDescent="0.3">
      <c r="A968" s="12">
        <v>44793</v>
      </c>
      <c r="B968" s="13"/>
      <c r="C968" s="14"/>
      <c r="D968" s="91"/>
      <c r="E968" s="91"/>
      <c r="F968" s="15"/>
      <c r="G968" s="15"/>
      <c r="H968" s="90"/>
      <c r="I968" s="90"/>
    </row>
    <row r="969" spans="1:9" ht="15.9" customHeight="1" x14ac:dyDescent="0.3">
      <c r="A969" s="12">
        <v>44794</v>
      </c>
      <c r="B969" s="13"/>
      <c r="C969" s="14"/>
      <c r="D969" s="91"/>
      <c r="E969" s="91"/>
      <c r="F969" s="15"/>
      <c r="G969" s="15"/>
      <c r="H969" s="90"/>
      <c r="I969" s="90"/>
    </row>
    <row r="970" spans="1:9" ht="15.9" customHeight="1" x14ac:dyDescent="0.3">
      <c r="A970" s="12">
        <v>44795</v>
      </c>
      <c r="B970" s="13"/>
      <c r="C970" s="14"/>
      <c r="D970" s="91"/>
      <c r="E970" s="91"/>
      <c r="F970" s="15"/>
      <c r="G970" s="15"/>
      <c r="H970" s="90"/>
      <c r="I970" s="90"/>
    </row>
    <row r="971" spans="1:9" ht="15.9" customHeight="1" x14ac:dyDescent="0.3">
      <c r="A971" s="12">
        <v>44796</v>
      </c>
      <c r="B971" s="13"/>
      <c r="C971" s="14"/>
      <c r="D971" s="91"/>
      <c r="E971" s="91"/>
      <c r="F971" s="15"/>
      <c r="G971" s="15"/>
      <c r="H971" s="90"/>
      <c r="I971" s="90"/>
    </row>
    <row r="972" spans="1:9" ht="15.9" customHeight="1" x14ac:dyDescent="0.3">
      <c r="A972" s="12">
        <v>44797</v>
      </c>
      <c r="B972" s="13"/>
      <c r="C972" s="14"/>
      <c r="D972" s="91"/>
      <c r="E972" s="91"/>
      <c r="F972" s="15"/>
      <c r="G972" s="15"/>
      <c r="H972" s="90"/>
      <c r="I972" s="90"/>
    </row>
    <row r="973" spans="1:9" ht="15.9" customHeight="1" x14ac:dyDescent="0.3">
      <c r="A973" s="12">
        <v>44798</v>
      </c>
      <c r="B973" s="13"/>
      <c r="C973" s="14"/>
      <c r="D973" s="91"/>
      <c r="E973" s="91"/>
      <c r="F973" s="15"/>
      <c r="G973" s="15"/>
      <c r="H973" s="90"/>
      <c r="I973" s="90"/>
    </row>
    <row r="974" spans="1:9" ht="15.9" customHeight="1" x14ac:dyDescent="0.3">
      <c r="A974" s="12">
        <v>44799</v>
      </c>
      <c r="B974" s="13"/>
      <c r="C974" s="14"/>
      <c r="D974" s="91"/>
      <c r="E974" s="91"/>
      <c r="F974" s="15"/>
      <c r="G974" s="15"/>
      <c r="H974" s="90"/>
      <c r="I974" s="90"/>
    </row>
    <row r="975" spans="1:9" ht="15.9" customHeight="1" x14ac:dyDescent="0.3">
      <c r="A975" s="12">
        <v>44800</v>
      </c>
      <c r="B975" s="13"/>
      <c r="C975" s="14"/>
      <c r="D975" s="91"/>
      <c r="E975" s="91"/>
      <c r="F975" s="15"/>
      <c r="G975" s="15"/>
      <c r="H975" s="90"/>
      <c r="I975" s="90"/>
    </row>
    <row r="976" spans="1:9" ht="15.9" customHeight="1" x14ac:dyDescent="0.3">
      <c r="A976" s="12">
        <v>44801</v>
      </c>
      <c r="B976" s="13"/>
      <c r="C976" s="14"/>
      <c r="D976" s="91"/>
      <c r="E976" s="91"/>
      <c r="F976" s="15"/>
      <c r="G976" s="15"/>
      <c r="H976" s="90"/>
      <c r="I976" s="90"/>
    </row>
    <row r="977" spans="1:9" ht="15.9" customHeight="1" x14ac:dyDescent="0.3">
      <c r="A977" s="12">
        <v>44802</v>
      </c>
      <c r="B977" s="13"/>
      <c r="C977" s="14"/>
      <c r="D977" s="91"/>
      <c r="E977" s="91"/>
      <c r="F977" s="15"/>
      <c r="G977" s="15"/>
      <c r="H977" s="90"/>
      <c r="I977" s="90"/>
    </row>
    <row r="978" spans="1:9" ht="15.9" customHeight="1" x14ac:dyDescent="0.3">
      <c r="A978" s="12">
        <v>44803</v>
      </c>
      <c r="B978" s="13"/>
      <c r="C978" s="14"/>
      <c r="D978" s="91"/>
      <c r="E978" s="91"/>
      <c r="F978" s="15"/>
      <c r="G978" s="15"/>
      <c r="H978" s="90"/>
      <c r="I978" s="90"/>
    </row>
    <row r="979" spans="1:9" ht="15.9" customHeight="1" x14ac:dyDescent="0.3">
      <c r="A979" s="12">
        <v>44804</v>
      </c>
      <c r="B979" s="13"/>
      <c r="C979" s="14"/>
      <c r="D979" s="91"/>
      <c r="E979" s="91"/>
      <c r="F979" s="15"/>
      <c r="G979" s="15"/>
      <c r="H979" s="90"/>
      <c r="I979" s="90"/>
    </row>
    <row r="980" spans="1:9" ht="15.9" customHeight="1" x14ac:dyDescent="0.3">
      <c r="A980" s="12">
        <v>44805</v>
      </c>
      <c r="B980" s="13"/>
      <c r="C980" s="14"/>
      <c r="D980" s="91"/>
      <c r="E980" s="91"/>
      <c r="F980" s="15"/>
      <c r="G980" s="15"/>
      <c r="H980" s="90"/>
      <c r="I980" s="90"/>
    </row>
    <row r="981" spans="1:9" ht="15.9" customHeight="1" x14ac:dyDescent="0.3">
      <c r="A981" s="12">
        <v>44806</v>
      </c>
      <c r="B981" s="13"/>
      <c r="C981" s="14"/>
      <c r="D981" s="91"/>
      <c r="E981" s="91"/>
      <c r="F981" s="15"/>
      <c r="G981" s="15"/>
      <c r="H981" s="90"/>
      <c r="I981" s="90"/>
    </row>
    <row r="982" spans="1:9" ht="15.9" customHeight="1" x14ac:dyDescent="0.3">
      <c r="A982" s="12">
        <v>44807</v>
      </c>
      <c r="B982" s="13"/>
      <c r="C982" s="14"/>
      <c r="D982" s="91"/>
      <c r="E982" s="91"/>
      <c r="F982" s="15"/>
      <c r="G982" s="15"/>
      <c r="H982" s="90"/>
      <c r="I982" s="90"/>
    </row>
    <row r="983" spans="1:9" ht="15.9" customHeight="1" x14ac:dyDescent="0.3">
      <c r="A983" s="12">
        <v>44808</v>
      </c>
      <c r="B983" s="13"/>
      <c r="C983" s="14"/>
      <c r="D983" s="91"/>
      <c r="E983" s="91"/>
      <c r="F983" s="15"/>
      <c r="G983" s="15"/>
      <c r="H983" s="90"/>
      <c r="I983" s="90"/>
    </row>
    <row r="984" spans="1:9" ht="15.9" customHeight="1" x14ac:dyDescent="0.3">
      <c r="A984" s="12">
        <v>44809</v>
      </c>
      <c r="B984" s="13"/>
      <c r="C984" s="14"/>
      <c r="D984" s="91"/>
      <c r="E984" s="91"/>
      <c r="F984" s="15"/>
      <c r="G984" s="15"/>
      <c r="H984" s="90"/>
      <c r="I984" s="90"/>
    </row>
    <row r="985" spans="1:9" ht="15.9" customHeight="1" x14ac:dyDescent="0.3">
      <c r="A985" s="12">
        <v>44810</v>
      </c>
      <c r="B985" s="13"/>
      <c r="C985" s="14"/>
      <c r="D985" s="91"/>
      <c r="E985" s="91"/>
      <c r="F985" s="15"/>
      <c r="G985" s="15"/>
      <c r="H985" s="90"/>
      <c r="I985" s="90"/>
    </row>
    <row r="986" spans="1:9" ht="15.9" customHeight="1" x14ac:dyDescent="0.3">
      <c r="A986" s="12">
        <v>44811</v>
      </c>
      <c r="B986" s="13"/>
      <c r="C986" s="14"/>
      <c r="D986" s="91"/>
      <c r="E986" s="91"/>
      <c r="F986" s="15"/>
      <c r="G986" s="15"/>
      <c r="H986" s="90"/>
      <c r="I986" s="90"/>
    </row>
    <row r="987" spans="1:9" ht="15.9" customHeight="1" x14ac:dyDescent="0.3">
      <c r="A987" s="12">
        <v>44812</v>
      </c>
      <c r="B987" s="13"/>
      <c r="C987" s="14"/>
      <c r="D987" s="91"/>
      <c r="E987" s="91"/>
      <c r="F987" s="15"/>
      <c r="G987" s="15"/>
      <c r="H987" s="90"/>
      <c r="I987" s="90"/>
    </row>
    <row r="988" spans="1:9" ht="15.9" customHeight="1" x14ac:dyDescent="0.3">
      <c r="A988" s="12">
        <v>44813</v>
      </c>
      <c r="B988" s="13"/>
      <c r="C988" s="14"/>
      <c r="D988" s="91"/>
      <c r="E988" s="91"/>
      <c r="F988" s="15"/>
      <c r="G988" s="15"/>
      <c r="H988" s="90"/>
      <c r="I988" s="90"/>
    </row>
    <row r="989" spans="1:9" ht="15.9" customHeight="1" x14ac:dyDescent="0.3">
      <c r="A989" s="12">
        <v>44814</v>
      </c>
      <c r="B989" s="13"/>
      <c r="C989" s="14"/>
      <c r="D989" s="91"/>
      <c r="E989" s="91"/>
      <c r="F989" s="15"/>
      <c r="G989" s="15"/>
      <c r="H989" s="90"/>
      <c r="I989" s="90"/>
    </row>
    <row r="990" spans="1:9" ht="15.9" customHeight="1" x14ac:dyDescent="0.3">
      <c r="A990" s="12">
        <v>44815</v>
      </c>
      <c r="B990" s="13"/>
      <c r="C990" s="14"/>
      <c r="D990" s="91"/>
      <c r="E990" s="91"/>
      <c r="F990" s="15"/>
      <c r="G990" s="15"/>
      <c r="H990" s="90"/>
      <c r="I990" s="90"/>
    </row>
    <row r="991" spans="1:9" ht="15.9" customHeight="1" x14ac:dyDescent="0.3">
      <c r="A991" s="12">
        <v>44816</v>
      </c>
      <c r="B991" s="13"/>
      <c r="C991" s="14"/>
      <c r="D991" s="91"/>
      <c r="E991" s="91"/>
      <c r="F991" s="15"/>
      <c r="G991" s="15"/>
      <c r="H991" s="90"/>
      <c r="I991" s="90"/>
    </row>
    <row r="992" spans="1:9" ht="15.9" customHeight="1" x14ac:dyDescent="0.3">
      <c r="A992" s="12">
        <v>44817</v>
      </c>
      <c r="B992" s="13"/>
      <c r="C992" s="14"/>
      <c r="D992" s="91"/>
      <c r="E992" s="91"/>
      <c r="F992" s="15"/>
      <c r="G992" s="15"/>
      <c r="H992" s="90"/>
      <c r="I992" s="90"/>
    </row>
    <row r="993" spans="1:9" ht="15.9" customHeight="1" x14ac:dyDescent="0.3">
      <c r="A993" s="12">
        <v>44818</v>
      </c>
      <c r="B993" s="13"/>
      <c r="C993" s="14"/>
      <c r="D993" s="91"/>
      <c r="E993" s="91"/>
      <c r="F993" s="15"/>
      <c r="G993" s="15"/>
      <c r="H993" s="90"/>
      <c r="I993" s="90"/>
    </row>
    <row r="994" spans="1:9" ht="15.9" customHeight="1" x14ac:dyDescent="0.3">
      <c r="A994" s="12">
        <v>44819</v>
      </c>
      <c r="B994" s="13"/>
      <c r="C994" s="14"/>
      <c r="D994" s="91"/>
      <c r="E994" s="91"/>
      <c r="F994" s="15"/>
      <c r="G994" s="15"/>
      <c r="H994" s="90"/>
      <c r="I994" s="90"/>
    </row>
    <row r="995" spans="1:9" ht="15.9" customHeight="1" x14ac:dyDescent="0.3">
      <c r="A995" s="12">
        <v>44820</v>
      </c>
      <c r="B995" s="13"/>
      <c r="C995" s="14"/>
      <c r="D995" s="91"/>
      <c r="E995" s="91"/>
      <c r="F995" s="15"/>
      <c r="G995" s="15"/>
      <c r="H995" s="90"/>
      <c r="I995" s="90"/>
    </row>
    <row r="996" spans="1:9" ht="15.9" customHeight="1" x14ac:dyDescent="0.3">
      <c r="A996" s="12">
        <v>44821</v>
      </c>
      <c r="B996" s="13"/>
      <c r="C996" s="14"/>
      <c r="D996" s="91"/>
      <c r="E996" s="91"/>
      <c r="F996" s="15"/>
      <c r="G996" s="15"/>
      <c r="H996" s="90"/>
      <c r="I996" s="90"/>
    </row>
    <row r="997" spans="1:9" ht="15.9" customHeight="1" x14ac:dyDescent="0.3">
      <c r="A997" s="12">
        <v>44822</v>
      </c>
      <c r="B997" s="13"/>
      <c r="C997" s="14"/>
      <c r="D997" s="91"/>
      <c r="E997" s="91"/>
      <c r="F997" s="15"/>
      <c r="G997" s="15"/>
      <c r="H997" s="90"/>
      <c r="I997" s="90"/>
    </row>
    <row r="998" spans="1:9" ht="15.9" customHeight="1" x14ac:dyDescent="0.3">
      <c r="A998" s="12">
        <v>44823</v>
      </c>
      <c r="B998" s="13"/>
      <c r="C998" s="14"/>
      <c r="D998" s="91"/>
      <c r="E998" s="91"/>
      <c r="F998" s="15"/>
      <c r="G998" s="15"/>
      <c r="H998" s="90"/>
      <c r="I998" s="90"/>
    </row>
    <row r="999" spans="1:9" ht="15.9" customHeight="1" x14ac:dyDescent="0.3">
      <c r="A999" s="12">
        <v>44824</v>
      </c>
      <c r="B999" s="13"/>
      <c r="C999" s="14"/>
      <c r="D999" s="91"/>
      <c r="E999" s="91"/>
      <c r="F999" s="15"/>
      <c r="G999" s="15"/>
      <c r="H999" s="90"/>
      <c r="I999" s="90"/>
    </row>
    <row r="1000" spans="1:9" ht="15.9" customHeight="1" x14ac:dyDescent="0.3">
      <c r="A1000" s="12">
        <v>44825</v>
      </c>
      <c r="B1000" s="13"/>
      <c r="C1000" s="14"/>
      <c r="D1000" s="91"/>
      <c r="E1000" s="91"/>
      <c r="F1000" s="15"/>
      <c r="G1000" s="15"/>
      <c r="H1000" s="90"/>
      <c r="I1000" s="90"/>
    </row>
    <row r="1001" spans="1:9" ht="15.9" customHeight="1" x14ac:dyDescent="0.3">
      <c r="A1001" s="12">
        <v>44826</v>
      </c>
      <c r="B1001" s="13"/>
      <c r="C1001" s="14"/>
      <c r="D1001" s="91"/>
      <c r="E1001" s="91"/>
      <c r="F1001" s="15"/>
      <c r="G1001" s="15"/>
      <c r="H1001" s="90"/>
      <c r="I1001" s="90"/>
    </row>
    <row r="1002" spans="1:9" ht="15.9" customHeight="1" x14ac:dyDescent="0.3">
      <c r="A1002" s="12">
        <v>44827</v>
      </c>
      <c r="B1002" s="13"/>
      <c r="C1002" s="14"/>
      <c r="D1002" s="91"/>
      <c r="E1002" s="91"/>
      <c r="F1002" s="15"/>
      <c r="G1002" s="15"/>
      <c r="H1002" s="90"/>
      <c r="I1002" s="90"/>
    </row>
    <row r="1003" spans="1:9" ht="15.9" customHeight="1" x14ac:dyDescent="0.3">
      <c r="A1003" s="12">
        <v>44828</v>
      </c>
      <c r="B1003" s="13"/>
      <c r="C1003" s="14"/>
      <c r="D1003" s="91"/>
      <c r="E1003" s="91"/>
      <c r="F1003" s="15"/>
      <c r="G1003" s="15"/>
      <c r="H1003" s="90"/>
      <c r="I1003" s="90"/>
    </row>
    <row r="1004" spans="1:9" ht="15.9" customHeight="1" x14ac:dyDescent="0.3">
      <c r="A1004" s="12">
        <v>44829</v>
      </c>
      <c r="B1004" s="13"/>
      <c r="C1004" s="14"/>
      <c r="D1004" s="91"/>
      <c r="E1004" s="91"/>
      <c r="F1004" s="15"/>
      <c r="G1004" s="15"/>
      <c r="H1004" s="90"/>
      <c r="I1004" s="90"/>
    </row>
    <row r="1005" spans="1:9" ht="15.9" customHeight="1" x14ac:dyDescent="0.3">
      <c r="A1005" s="12">
        <v>44830</v>
      </c>
      <c r="B1005" s="13"/>
      <c r="C1005" s="14"/>
      <c r="D1005" s="91"/>
      <c r="E1005" s="91"/>
      <c r="F1005" s="15"/>
      <c r="G1005" s="15"/>
      <c r="H1005" s="90"/>
      <c r="I1005" s="90"/>
    </row>
    <row r="1006" spans="1:9" ht="15.9" customHeight="1" x14ac:dyDescent="0.3">
      <c r="A1006" s="12">
        <v>44831</v>
      </c>
      <c r="B1006" s="13"/>
      <c r="C1006" s="14"/>
      <c r="D1006" s="91"/>
      <c r="E1006" s="91"/>
      <c r="F1006" s="15"/>
      <c r="G1006" s="15"/>
      <c r="H1006" s="90"/>
      <c r="I1006" s="90"/>
    </row>
    <row r="1007" spans="1:9" ht="15.9" customHeight="1" x14ac:dyDescent="0.3">
      <c r="A1007" s="12">
        <v>44832</v>
      </c>
      <c r="B1007" s="13"/>
      <c r="C1007" s="14"/>
      <c r="D1007" s="91"/>
      <c r="E1007" s="91"/>
      <c r="F1007" s="15"/>
      <c r="G1007" s="15"/>
      <c r="H1007" s="90"/>
      <c r="I1007" s="90"/>
    </row>
    <row r="1008" spans="1:9" ht="15.9" customHeight="1" x14ac:dyDescent="0.3">
      <c r="A1008" s="12">
        <v>44833</v>
      </c>
      <c r="B1008" s="13"/>
      <c r="C1008" s="14"/>
      <c r="D1008" s="91"/>
      <c r="E1008" s="91"/>
      <c r="F1008" s="15"/>
      <c r="G1008" s="15"/>
      <c r="H1008" s="90"/>
      <c r="I1008" s="90"/>
    </row>
    <row r="1009" spans="1:9" ht="15.9" customHeight="1" x14ac:dyDescent="0.3">
      <c r="A1009" s="12">
        <v>44834</v>
      </c>
      <c r="B1009" s="13"/>
      <c r="C1009" s="14"/>
      <c r="D1009" s="91"/>
      <c r="E1009" s="91"/>
      <c r="F1009" s="15"/>
      <c r="G1009" s="15"/>
      <c r="H1009" s="90"/>
      <c r="I1009" s="90"/>
    </row>
    <row r="1010" spans="1:9" ht="15.9" customHeight="1" x14ac:dyDescent="0.3">
      <c r="A1010" s="12">
        <v>44835</v>
      </c>
      <c r="B1010" s="13"/>
      <c r="C1010" s="14"/>
      <c r="D1010" s="91"/>
      <c r="E1010" s="91"/>
      <c r="F1010" s="15"/>
      <c r="G1010" s="15"/>
      <c r="H1010" s="90"/>
      <c r="I1010" s="90"/>
    </row>
    <row r="1011" spans="1:9" ht="15.9" customHeight="1" x14ac:dyDescent="0.3">
      <c r="A1011" s="12">
        <v>44836</v>
      </c>
      <c r="B1011" s="13"/>
      <c r="C1011" s="14"/>
      <c r="D1011" s="91"/>
      <c r="E1011" s="91"/>
      <c r="F1011" s="15"/>
      <c r="G1011" s="15"/>
      <c r="H1011" s="90"/>
      <c r="I1011" s="90"/>
    </row>
    <row r="1012" spans="1:9" ht="15.9" customHeight="1" x14ac:dyDescent="0.3">
      <c r="A1012" s="12">
        <v>44837</v>
      </c>
      <c r="B1012" s="13"/>
      <c r="C1012" s="14"/>
      <c r="D1012" s="91"/>
      <c r="E1012" s="91"/>
      <c r="F1012" s="15"/>
      <c r="G1012" s="15"/>
      <c r="H1012" s="90"/>
      <c r="I1012" s="90"/>
    </row>
    <row r="1013" spans="1:9" ht="15.9" customHeight="1" x14ac:dyDescent="0.3">
      <c r="A1013" s="12">
        <v>44838</v>
      </c>
      <c r="B1013" s="13"/>
      <c r="C1013" s="14"/>
      <c r="D1013" s="91"/>
      <c r="E1013" s="91"/>
      <c r="F1013" s="15"/>
      <c r="G1013" s="15"/>
      <c r="H1013" s="90"/>
      <c r="I1013" s="90"/>
    </row>
    <row r="1014" spans="1:9" ht="15.9" customHeight="1" x14ac:dyDescent="0.3">
      <c r="A1014" s="12">
        <v>44839</v>
      </c>
      <c r="B1014" s="13"/>
      <c r="C1014" s="14"/>
      <c r="D1014" s="91"/>
      <c r="E1014" s="91"/>
      <c r="F1014" s="15"/>
      <c r="G1014" s="15"/>
      <c r="H1014" s="90"/>
      <c r="I1014" s="90"/>
    </row>
    <row r="1015" spans="1:9" ht="15.9" customHeight="1" x14ac:dyDescent="0.3">
      <c r="A1015" s="12">
        <v>44840</v>
      </c>
      <c r="B1015" s="13"/>
      <c r="C1015" s="14"/>
      <c r="D1015" s="91"/>
      <c r="E1015" s="91"/>
      <c r="F1015" s="15"/>
      <c r="G1015" s="15"/>
      <c r="H1015" s="90"/>
      <c r="I1015" s="90"/>
    </row>
    <row r="1016" spans="1:9" ht="15.9" customHeight="1" x14ac:dyDescent="0.3">
      <c r="A1016" s="12">
        <v>44841</v>
      </c>
      <c r="B1016" s="13"/>
      <c r="C1016" s="14"/>
      <c r="D1016" s="91"/>
      <c r="E1016" s="91"/>
      <c r="F1016" s="15"/>
      <c r="G1016" s="15"/>
      <c r="H1016" s="90"/>
      <c r="I1016" s="90"/>
    </row>
    <row r="1017" spans="1:9" ht="15.9" customHeight="1" x14ac:dyDescent="0.3">
      <c r="A1017" s="12">
        <v>44842</v>
      </c>
      <c r="B1017" s="13"/>
      <c r="C1017" s="14"/>
      <c r="D1017" s="91"/>
      <c r="E1017" s="91"/>
      <c r="F1017" s="15"/>
      <c r="G1017" s="15"/>
      <c r="H1017" s="90"/>
      <c r="I1017" s="90"/>
    </row>
    <row r="1018" spans="1:9" ht="15.9" customHeight="1" x14ac:dyDescent="0.3">
      <c r="A1018" s="12">
        <v>44843</v>
      </c>
      <c r="B1018" s="13"/>
      <c r="C1018" s="14"/>
      <c r="D1018" s="91"/>
      <c r="E1018" s="91"/>
      <c r="F1018" s="15"/>
      <c r="G1018" s="15"/>
      <c r="H1018" s="90"/>
      <c r="I1018" s="90"/>
    </row>
    <row r="1019" spans="1:9" ht="15.9" customHeight="1" x14ac:dyDescent="0.3">
      <c r="A1019" s="12">
        <v>44844</v>
      </c>
      <c r="B1019" s="13"/>
      <c r="C1019" s="14"/>
      <c r="D1019" s="91"/>
      <c r="E1019" s="91"/>
      <c r="F1019" s="15"/>
      <c r="G1019" s="15"/>
      <c r="H1019" s="90"/>
      <c r="I1019" s="90"/>
    </row>
    <row r="1020" spans="1:9" ht="15.9" customHeight="1" x14ac:dyDescent="0.3">
      <c r="A1020" s="12">
        <v>44845</v>
      </c>
      <c r="B1020" s="13"/>
      <c r="C1020" s="14"/>
      <c r="D1020" s="91"/>
      <c r="E1020" s="91"/>
      <c r="F1020" s="15"/>
      <c r="G1020" s="15"/>
      <c r="H1020" s="90"/>
      <c r="I1020" s="90"/>
    </row>
    <row r="1021" spans="1:9" ht="15.9" customHeight="1" x14ac:dyDescent="0.3">
      <c r="A1021" s="12">
        <v>44846</v>
      </c>
      <c r="B1021" s="13"/>
      <c r="C1021" s="14"/>
      <c r="D1021" s="91"/>
      <c r="E1021" s="91"/>
      <c r="F1021" s="15"/>
      <c r="G1021" s="15"/>
      <c r="H1021" s="90"/>
      <c r="I1021" s="90"/>
    </row>
    <row r="1022" spans="1:9" ht="15.9" customHeight="1" x14ac:dyDescent="0.3">
      <c r="A1022" s="12">
        <v>44847</v>
      </c>
      <c r="B1022" s="13"/>
      <c r="C1022" s="14"/>
      <c r="D1022" s="91"/>
      <c r="E1022" s="91"/>
      <c r="F1022" s="15"/>
      <c r="G1022" s="15"/>
      <c r="H1022" s="90"/>
      <c r="I1022" s="90"/>
    </row>
    <row r="1023" spans="1:9" ht="15.9" customHeight="1" x14ac:dyDescent="0.3">
      <c r="A1023" s="12">
        <v>44848</v>
      </c>
      <c r="B1023" s="13"/>
      <c r="C1023" s="14"/>
      <c r="D1023" s="91"/>
      <c r="E1023" s="91"/>
      <c r="F1023" s="15"/>
      <c r="G1023" s="15"/>
      <c r="H1023" s="90"/>
      <c r="I1023" s="90"/>
    </row>
    <row r="1024" spans="1:9" ht="15.9" customHeight="1" x14ac:dyDescent="0.3">
      <c r="A1024" s="12">
        <v>44849</v>
      </c>
      <c r="B1024" s="13"/>
      <c r="C1024" s="14"/>
      <c r="D1024" s="91"/>
      <c r="E1024" s="91"/>
      <c r="F1024" s="15"/>
      <c r="G1024" s="15"/>
      <c r="H1024" s="90"/>
      <c r="I1024" s="90"/>
    </row>
    <row r="1025" spans="1:9" ht="15.9" customHeight="1" x14ac:dyDescent="0.3">
      <c r="A1025" s="12">
        <v>44850</v>
      </c>
      <c r="B1025" s="13"/>
      <c r="C1025" s="14"/>
      <c r="D1025" s="91"/>
      <c r="E1025" s="91"/>
      <c r="F1025" s="15"/>
      <c r="G1025" s="15"/>
      <c r="H1025" s="90"/>
      <c r="I1025" s="90"/>
    </row>
    <row r="1026" spans="1:9" ht="15.9" customHeight="1" x14ac:dyDescent="0.3">
      <c r="A1026" s="12">
        <v>44851</v>
      </c>
      <c r="B1026" s="13"/>
      <c r="C1026" s="14"/>
      <c r="D1026" s="91"/>
      <c r="E1026" s="91"/>
      <c r="F1026" s="15"/>
      <c r="G1026" s="15"/>
      <c r="H1026" s="90"/>
      <c r="I1026" s="90"/>
    </row>
    <row r="1027" spans="1:9" ht="15.9" customHeight="1" x14ac:dyDescent="0.3">
      <c r="A1027" s="12">
        <v>44852</v>
      </c>
      <c r="B1027" s="13"/>
      <c r="C1027" s="14"/>
      <c r="D1027" s="91"/>
      <c r="E1027" s="91"/>
      <c r="F1027" s="15"/>
      <c r="G1027" s="15"/>
      <c r="H1027" s="90"/>
      <c r="I1027" s="90"/>
    </row>
    <row r="1028" spans="1:9" ht="15.9" customHeight="1" x14ac:dyDescent="0.3">
      <c r="A1028" s="12">
        <v>44853</v>
      </c>
      <c r="B1028" s="13"/>
      <c r="C1028" s="14"/>
      <c r="D1028" s="91"/>
      <c r="E1028" s="91"/>
      <c r="F1028" s="15"/>
      <c r="G1028" s="15"/>
      <c r="H1028" s="90"/>
      <c r="I1028" s="90"/>
    </row>
    <row r="1029" spans="1:9" ht="15.9" customHeight="1" x14ac:dyDescent="0.3">
      <c r="A1029" s="12">
        <v>44854</v>
      </c>
      <c r="B1029" s="13"/>
      <c r="C1029" s="14"/>
      <c r="D1029" s="91"/>
      <c r="E1029" s="91"/>
      <c r="F1029" s="15"/>
      <c r="G1029" s="15"/>
      <c r="H1029" s="90"/>
      <c r="I1029" s="90"/>
    </row>
    <row r="1030" spans="1:9" ht="15.9" customHeight="1" x14ac:dyDescent="0.3">
      <c r="A1030" s="12">
        <v>44855</v>
      </c>
      <c r="B1030" s="13"/>
      <c r="C1030" s="14"/>
      <c r="D1030" s="91"/>
      <c r="E1030" s="91"/>
      <c r="F1030" s="15"/>
      <c r="G1030" s="15"/>
      <c r="H1030" s="90"/>
      <c r="I1030" s="90"/>
    </row>
    <row r="1031" spans="1:9" ht="15.9" customHeight="1" x14ac:dyDescent="0.3">
      <c r="A1031" s="12">
        <v>44856</v>
      </c>
      <c r="B1031" s="13"/>
      <c r="C1031" s="14"/>
      <c r="D1031" s="91"/>
      <c r="E1031" s="91"/>
      <c r="F1031" s="15"/>
      <c r="G1031" s="15"/>
      <c r="H1031" s="90"/>
      <c r="I1031" s="90"/>
    </row>
    <row r="1032" spans="1:9" ht="15.9" customHeight="1" x14ac:dyDescent="0.3">
      <c r="A1032" s="12">
        <v>44857</v>
      </c>
      <c r="B1032" s="13"/>
      <c r="C1032" s="14"/>
      <c r="D1032" s="91"/>
      <c r="E1032" s="91"/>
      <c r="F1032" s="15"/>
      <c r="G1032" s="15"/>
      <c r="H1032" s="90"/>
      <c r="I1032" s="90"/>
    </row>
    <row r="1033" spans="1:9" ht="15.9" customHeight="1" x14ac:dyDescent="0.3">
      <c r="A1033" s="12">
        <v>44858</v>
      </c>
      <c r="B1033" s="13"/>
      <c r="C1033" s="14"/>
      <c r="D1033" s="91"/>
      <c r="E1033" s="91"/>
      <c r="F1033" s="15"/>
      <c r="G1033" s="15"/>
      <c r="H1033" s="90"/>
      <c r="I1033" s="90"/>
    </row>
    <row r="1034" spans="1:9" ht="15.9" customHeight="1" x14ac:dyDescent="0.3">
      <c r="A1034" s="12">
        <v>44859</v>
      </c>
      <c r="B1034" s="13"/>
      <c r="C1034" s="14"/>
      <c r="D1034" s="91"/>
      <c r="E1034" s="91"/>
      <c r="F1034" s="15"/>
      <c r="G1034" s="15"/>
      <c r="H1034" s="90"/>
      <c r="I1034" s="90"/>
    </row>
    <row r="1035" spans="1:9" ht="15.9" customHeight="1" x14ac:dyDescent="0.3">
      <c r="A1035" s="12">
        <v>44860</v>
      </c>
      <c r="B1035" s="13"/>
      <c r="C1035" s="14"/>
      <c r="D1035" s="91"/>
      <c r="E1035" s="91"/>
      <c r="F1035" s="15"/>
      <c r="G1035" s="15"/>
      <c r="H1035" s="90"/>
      <c r="I1035" s="90"/>
    </row>
    <row r="1036" spans="1:9" ht="15.9" customHeight="1" x14ac:dyDescent="0.3">
      <c r="A1036" s="12">
        <v>44861</v>
      </c>
      <c r="B1036" s="13"/>
      <c r="C1036" s="14"/>
      <c r="D1036" s="91"/>
      <c r="E1036" s="91"/>
      <c r="F1036" s="15"/>
      <c r="G1036" s="15"/>
      <c r="H1036" s="90"/>
      <c r="I1036" s="90"/>
    </row>
    <row r="1037" spans="1:9" ht="15.9" customHeight="1" x14ac:dyDescent="0.3">
      <c r="A1037" s="12">
        <v>44862</v>
      </c>
      <c r="B1037" s="13"/>
      <c r="C1037" s="14"/>
      <c r="D1037" s="91"/>
      <c r="E1037" s="91"/>
      <c r="F1037" s="15"/>
      <c r="G1037" s="15"/>
      <c r="H1037" s="90"/>
      <c r="I1037" s="90"/>
    </row>
    <row r="1038" spans="1:9" ht="15.9" customHeight="1" x14ac:dyDescent="0.3">
      <c r="A1038" s="12">
        <v>44863</v>
      </c>
      <c r="B1038" s="13"/>
      <c r="C1038" s="14"/>
      <c r="D1038" s="91"/>
      <c r="E1038" s="91"/>
      <c r="F1038" s="15"/>
      <c r="G1038" s="15"/>
      <c r="H1038" s="90"/>
      <c r="I1038" s="90"/>
    </row>
    <row r="1039" spans="1:9" ht="15.9" customHeight="1" x14ac:dyDescent="0.3">
      <c r="A1039" s="12">
        <v>44864</v>
      </c>
      <c r="B1039" s="13"/>
      <c r="C1039" s="14"/>
      <c r="D1039" s="91"/>
      <c r="E1039" s="91"/>
      <c r="F1039" s="15"/>
      <c r="G1039" s="15"/>
      <c r="H1039" s="90"/>
      <c r="I1039" s="90"/>
    </row>
    <row r="1040" spans="1:9" ht="15.9" customHeight="1" x14ac:dyDescent="0.3">
      <c r="A1040" s="12">
        <v>44865</v>
      </c>
      <c r="B1040" s="13"/>
      <c r="C1040" s="14"/>
      <c r="D1040" s="91"/>
      <c r="E1040" s="91"/>
      <c r="F1040" s="15"/>
      <c r="G1040" s="15"/>
      <c r="H1040" s="90"/>
      <c r="I1040" s="90"/>
    </row>
    <row r="1041" spans="1:9" ht="15.9" customHeight="1" x14ac:dyDescent="0.3">
      <c r="A1041" s="12">
        <v>44866</v>
      </c>
      <c r="B1041" s="13"/>
      <c r="C1041" s="14"/>
      <c r="D1041" s="91"/>
      <c r="E1041" s="91"/>
      <c r="F1041" s="15"/>
      <c r="G1041" s="15"/>
      <c r="H1041" s="90"/>
      <c r="I1041" s="90"/>
    </row>
    <row r="1042" spans="1:9" ht="15.9" customHeight="1" x14ac:dyDescent="0.3">
      <c r="A1042" s="12">
        <v>44867</v>
      </c>
      <c r="B1042" s="13"/>
      <c r="C1042" s="14"/>
      <c r="D1042" s="91"/>
      <c r="E1042" s="91"/>
      <c r="F1042" s="15"/>
      <c r="G1042" s="15"/>
      <c r="H1042" s="90"/>
      <c r="I1042" s="90"/>
    </row>
    <row r="1043" spans="1:9" ht="15.9" customHeight="1" x14ac:dyDescent="0.3">
      <c r="A1043" s="12">
        <v>44868</v>
      </c>
      <c r="B1043" s="13"/>
      <c r="C1043" s="14"/>
      <c r="D1043" s="91"/>
      <c r="E1043" s="91"/>
      <c r="F1043" s="15"/>
      <c r="G1043" s="15"/>
      <c r="H1043" s="90"/>
      <c r="I1043" s="90"/>
    </row>
    <row r="1044" spans="1:9" ht="15.9" customHeight="1" x14ac:dyDescent="0.3">
      <c r="A1044" s="12">
        <v>44869</v>
      </c>
      <c r="B1044" s="13"/>
      <c r="C1044" s="14"/>
      <c r="D1044" s="91"/>
      <c r="E1044" s="91"/>
      <c r="F1044" s="15"/>
      <c r="G1044" s="15"/>
      <c r="H1044" s="90"/>
      <c r="I1044" s="90"/>
    </row>
    <row r="1045" spans="1:9" ht="15.9" customHeight="1" x14ac:dyDescent="0.3">
      <c r="A1045" s="12">
        <v>44870</v>
      </c>
      <c r="B1045" s="13"/>
      <c r="C1045" s="14"/>
      <c r="D1045" s="91"/>
      <c r="E1045" s="91"/>
      <c r="F1045" s="15"/>
      <c r="G1045" s="15"/>
      <c r="H1045" s="90"/>
      <c r="I1045" s="90"/>
    </row>
    <row r="1046" spans="1:9" ht="15.9" customHeight="1" x14ac:dyDescent="0.3">
      <c r="A1046" s="12">
        <v>44871</v>
      </c>
      <c r="B1046" s="13"/>
      <c r="C1046" s="14"/>
      <c r="D1046" s="91"/>
      <c r="E1046" s="91"/>
      <c r="F1046" s="15"/>
      <c r="G1046" s="15"/>
      <c r="H1046" s="90"/>
      <c r="I1046" s="90"/>
    </row>
    <row r="1047" spans="1:9" ht="15.9" customHeight="1" x14ac:dyDescent="0.3">
      <c r="A1047" s="12">
        <v>44872</v>
      </c>
      <c r="B1047" s="13"/>
      <c r="C1047" s="14"/>
      <c r="D1047" s="91"/>
      <c r="E1047" s="91"/>
      <c r="F1047" s="15"/>
      <c r="G1047" s="15"/>
      <c r="H1047" s="90"/>
      <c r="I1047" s="90"/>
    </row>
    <row r="1048" spans="1:9" ht="15.9" customHeight="1" x14ac:dyDescent="0.3">
      <c r="A1048" s="12">
        <v>44873</v>
      </c>
      <c r="B1048" s="13"/>
      <c r="C1048" s="14"/>
      <c r="D1048" s="91"/>
      <c r="E1048" s="91"/>
      <c r="F1048" s="15"/>
      <c r="G1048" s="15"/>
      <c r="H1048" s="90"/>
      <c r="I1048" s="90"/>
    </row>
    <row r="1049" spans="1:9" ht="15.9" customHeight="1" x14ac:dyDescent="0.3">
      <c r="A1049" s="12">
        <v>44874</v>
      </c>
      <c r="B1049" s="13"/>
      <c r="C1049" s="14"/>
      <c r="D1049" s="91"/>
      <c r="E1049" s="91"/>
      <c r="F1049" s="15"/>
      <c r="G1049" s="15"/>
      <c r="H1049" s="90"/>
      <c r="I1049" s="90"/>
    </row>
    <row r="1050" spans="1:9" ht="15.9" customHeight="1" x14ac:dyDescent="0.3">
      <c r="A1050" s="12">
        <v>44875</v>
      </c>
      <c r="B1050" s="13"/>
      <c r="C1050" s="14"/>
      <c r="D1050" s="91"/>
      <c r="E1050" s="91"/>
      <c r="F1050" s="15"/>
      <c r="G1050" s="15"/>
      <c r="H1050" s="90"/>
      <c r="I1050" s="90"/>
    </row>
    <row r="1051" spans="1:9" ht="15.9" customHeight="1" x14ac:dyDescent="0.3">
      <c r="A1051" s="12">
        <v>44876</v>
      </c>
      <c r="B1051" s="13"/>
      <c r="C1051" s="14"/>
      <c r="D1051" s="91"/>
      <c r="E1051" s="91"/>
      <c r="F1051" s="15"/>
      <c r="G1051" s="15"/>
      <c r="H1051" s="90"/>
      <c r="I1051" s="90"/>
    </row>
    <row r="1052" spans="1:9" ht="15.9" customHeight="1" x14ac:dyDescent="0.3">
      <c r="A1052" s="12">
        <v>44877</v>
      </c>
      <c r="B1052" s="13"/>
      <c r="C1052" s="14"/>
      <c r="D1052" s="91"/>
      <c r="E1052" s="91"/>
      <c r="F1052" s="15"/>
      <c r="G1052" s="15"/>
      <c r="H1052" s="90"/>
      <c r="I1052" s="90"/>
    </row>
    <row r="1053" spans="1:9" ht="15.9" customHeight="1" x14ac:dyDescent="0.3">
      <c r="A1053" s="12">
        <v>44878</v>
      </c>
      <c r="B1053" s="13"/>
      <c r="C1053" s="14"/>
      <c r="D1053" s="91"/>
      <c r="E1053" s="91"/>
      <c r="F1053" s="15"/>
      <c r="G1053" s="15"/>
      <c r="H1053" s="90"/>
      <c r="I1053" s="90"/>
    </row>
    <row r="1054" spans="1:9" ht="15.9" customHeight="1" x14ac:dyDescent="0.3">
      <c r="A1054" s="12">
        <v>44879</v>
      </c>
      <c r="B1054" s="13"/>
      <c r="C1054" s="14"/>
      <c r="D1054" s="91"/>
      <c r="E1054" s="91"/>
      <c r="F1054" s="15"/>
      <c r="G1054" s="15"/>
      <c r="H1054" s="90"/>
      <c r="I1054" s="90"/>
    </row>
    <row r="1055" spans="1:9" ht="15.9" customHeight="1" x14ac:dyDescent="0.3">
      <c r="A1055" s="12">
        <v>44880</v>
      </c>
      <c r="B1055" s="13"/>
      <c r="C1055" s="14"/>
      <c r="D1055" s="91"/>
      <c r="E1055" s="91"/>
      <c r="F1055" s="15"/>
      <c r="G1055" s="15"/>
      <c r="H1055" s="90"/>
      <c r="I1055" s="90"/>
    </row>
    <row r="1056" spans="1:9" ht="15.9" customHeight="1" x14ac:dyDescent="0.3">
      <c r="A1056" s="12">
        <v>44881</v>
      </c>
      <c r="B1056" s="13"/>
      <c r="C1056" s="14"/>
      <c r="D1056" s="91"/>
      <c r="E1056" s="91"/>
      <c r="F1056" s="15"/>
      <c r="G1056" s="15"/>
      <c r="H1056" s="90"/>
      <c r="I1056" s="90"/>
    </row>
    <row r="1057" spans="1:9" ht="15.9" customHeight="1" x14ac:dyDescent="0.3">
      <c r="A1057" s="12">
        <v>44882</v>
      </c>
      <c r="B1057" s="13"/>
      <c r="C1057" s="14"/>
      <c r="D1057" s="91"/>
      <c r="E1057" s="91"/>
      <c r="F1057" s="15"/>
      <c r="G1057" s="15"/>
      <c r="H1057" s="90"/>
      <c r="I1057" s="90"/>
    </row>
    <row r="1058" spans="1:9" ht="15.9" customHeight="1" x14ac:dyDescent="0.3">
      <c r="A1058" s="12">
        <v>44883</v>
      </c>
      <c r="B1058" s="13"/>
      <c r="C1058" s="14"/>
      <c r="D1058" s="91"/>
      <c r="E1058" s="91"/>
      <c r="F1058" s="15"/>
      <c r="G1058" s="15"/>
      <c r="H1058" s="90"/>
      <c r="I1058" s="90"/>
    </row>
    <row r="1059" spans="1:9" ht="15.9" customHeight="1" x14ac:dyDescent="0.3">
      <c r="A1059" s="12">
        <v>44884</v>
      </c>
      <c r="B1059" s="13"/>
      <c r="C1059" s="14"/>
      <c r="D1059" s="91"/>
      <c r="E1059" s="91"/>
      <c r="F1059" s="15"/>
      <c r="G1059" s="15"/>
      <c r="H1059" s="90"/>
      <c r="I1059" s="90"/>
    </row>
    <row r="1060" spans="1:9" ht="15.9" customHeight="1" x14ac:dyDescent="0.3">
      <c r="A1060" s="12">
        <v>44885</v>
      </c>
      <c r="B1060" s="13"/>
      <c r="C1060" s="14"/>
      <c r="D1060" s="91"/>
      <c r="E1060" s="91"/>
      <c r="F1060" s="15"/>
      <c r="G1060" s="15"/>
      <c r="H1060" s="90"/>
      <c r="I1060" s="90"/>
    </row>
    <row r="1061" spans="1:9" ht="15.9" customHeight="1" x14ac:dyDescent="0.3">
      <c r="A1061" s="12">
        <v>44886</v>
      </c>
      <c r="B1061" s="13"/>
      <c r="C1061" s="14"/>
      <c r="D1061" s="91"/>
      <c r="E1061" s="91"/>
      <c r="F1061" s="15"/>
      <c r="G1061" s="15"/>
      <c r="H1061" s="90"/>
      <c r="I1061" s="90"/>
    </row>
    <row r="1062" spans="1:9" ht="15.9" customHeight="1" x14ac:dyDescent="0.3">
      <c r="A1062" s="12">
        <v>44887</v>
      </c>
      <c r="B1062" s="13"/>
      <c r="C1062" s="14"/>
      <c r="D1062" s="91"/>
      <c r="E1062" s="91"/>
      <c r="F1062" s="15"/>
      <c r="G1062" s="15"/>
      <c r="H1062" s="90"/>
      <c r="I1062" s="90"/>
    </row>
    <row r="1063" spans="1:9" ht="15.9" customHeight="1" x14ac:dyDescent="0.3">
      <c r="A1063" s="12">
        <v>44888</v>
      </c>
      <c r="B1063" s="13"/>
      <c r="C1063" s="14"/>
      <c r="D1063" s="91"/>
      <c r="E1063" s="91"/>
      <c r="F1063" s="15"/>
      <c r="G1063" s="15"/>
      <c r="H1063" s="90"/>
      <c r="I1063" s="90"/>
    </row>
    <row r="1064" spans="1:9" ht="15.9" customHeight="1" x14ac:dyDescent="0.3">
      <c r="A1064" s="12">
        <v>44889</v>
      </c>
      <c r="B1064" s="13"/>
      <c r="C1064" s="14"/>
      <c r="D1064" s="91"/>
      <c r="E1064" s="91"/>
      <c r="F1064" s="15"/>
      <c r="G1064" s="15"/>
      <c r="H1064" s="90"/>
      <c r="I1064" s="90"/>
    </row>
    <row r="1065" spans="1:9" ht="15.9" customHeight="1" x14ac:dyDescent="0.3">
      <c r="A1065" s="12">
        <v>44890</v>
      </c>
      <c r="B1065" s="13"/>
      <c r="C1065" s="14"/>
      <c r="D1065" s="91"/>
      <c r="E1065" s="91"/>
      <c r="F1065" s="15"/>
      <c r="G1065" s="15"/>
      <c r="H1065" s="90"/>
      <c r="I1065" s="90"/>
    </row>
    <row r="1066" spans="1:9" ht="15.9" customHeight="1" x14ac:dyDescent="0.3">
      <c r="A1066" s="12">
        <v>44891</v>
      </c>
      <c r="B1066" s="13"/>
      <c r="C1066" s="14"/>
      <c r="D1066" s="91"/>
      <c r="E1066" s="91"/>
      <c r="F1066" s="15"/>
      <c r="G1066" s="15"/>
      <c r="H1066" s="90"/>
      <c r="I1066" s="90"/>
    </row>
    <row r="1067" spans="1:9" ht="15.9" customHeight="1" x14ac:dyDescent="0.3">
      <c r="A1067" s="12">
        <v>44892</v>
      </c>
      <c r="B1067" s="13"/>
      <c r="C1067" s="14"/>
      <c r="D1067" s="91"/>
      <c r="E1067" s="91"/>
      <c r="F1067" s="15"/>
      <c r="G1067" s="15"/>
      <c r="H1067" s="90"/>
      <c r="I1067" s="90"/>
    </row>
    <row r="1068" spans="1:9" ht="15.9" customHeight="1" x14ac:dyDescent="0.3">
      <c r="A1068" s="12">
        <v>44893</v>
      </c>
      <c r="B1068" s="13"/>
      <c r="C1068" s="14"/>
      <c r="D1068" s="91"/>
      <c r="E1068" s="91"/>
      <c r="F1068" s="15"/>
      <c r="G1068" s="15"/>
      <c r="H1068" s="90"/>
      <c r="I1068" s="90"/>
    </row>
    <row r="1069" spans="1:9" ht="15.9" customHeight="1" x14ac:dyDescent="0.3">
      <c r="A1069" s="12">
        <v>44894</v>
      </c>
      <c r="B1069" s="13"/>
      <c r="C1069" s="14"/>
      <c r="D1069" s="91"/>
      <c r="E1069" s="91"/>
      <c r="F1069" s="15"/>
      <c r="G1069" s="15"/>
      <c r="H1069" s="90"/>
      <c r="I1069" s="90"/>
    </row>
    <row r="1070" spans="1:9" ht="15.9" customHeight="1" x14ac:dyDescent="0.3">
      <c r="A1070" s="12">
        <v>44895</v>
      </c>
      <c r="B1070" s="13"/>
      <c r="C1070" s="14"/>
      <c r="D1070" s="91"/>
      <c r="E1070" s="91"/>
      <c r="F1070" s="15"/>
      <c r="G1070" s="15"/>
      <c r="H1070" s="90"/>
      <c r="I1070" s="90"/>
    </row>
    <row r="1071" spans="1:9" ht="15.9" customHeight="1" x14ac:dyDescent="0.3">
      <c r="A1071" s="12">
        <v>44896</v>
      </c>
      <c r="B1071" s="13"/>
      <c r="C1071" s="14"/>
      <c r="D1071" s="91"/>
      <c r="E1071" s="91"/>
      <c r="F1071" s="15"/>
      <c r="G1071" s="15"/>
      <c r="H1071" s="90"/>
      <c r="I1071" s="90"/>
    </row>
    <row r="1072" spans="1:9" ht="15.9" customHeight="1" x14ac:dyDescent="0.3">
      <c r="A1072" s="12">
        <v>44897</v>
      </c>
      <c r="B1072" s="13"/>
      <c r="C1072" s="14"/>
      <c r="D1072" s="91"/>
      <c r="E1072" s="91"/>
      <c r="F1072" s="15"/>
      <c r="G1072" s="15"/>
      <c r="H1072" s="90"/>
      <c r="I1072" s="90"/>
    </row>
    <row r="1073" spans="1:9" ht="15.9" customHeight="1" x14ac:dyDescent="0.3">
      <c r="A1073" s="12">
        <v>44898</v>
      </c>
      <c r="B1073" s="13"/>
      <c r="C1073" s="14"/>
      <c r="D1073" s="91"/>
      <c r="E1073" s="91"/>
      <c r="F1073" s="15"/>
      <c r="G1073" s="15"/>
      <c r="H1073" s="90"/>
      <c r="I1073" s="90"/>
    </row>
    <row r="1074" spans="1:9" ht="15.9" customHeight="1" x14ac:dyDescent="0.3">
      <c r="A1074" s="12">
        <v>44899</v>
      </c>
      <c r="B1074" s="13"/>
      <c r="C1074" s="14"/>
      <c r="D1074" s="91"/>
      <c r="E1074" s="91"/>
      <c r="F1074" s="15"/>
      <c r="G1074" s="15"/>
      <c r="H1074" s="90"/>
      <c r="I1074" s="90"/>
    </row>
    <row r="1075" spans="1:9" ht="15.9" customHeight="1" x14ac:dyDescent="0.3">
      <c r="A1075" s="12">
        <v>44900</v>
      </c>
      <c r="B1075" s="13"/>
      <c r="C1075" s="14"/>
      <c r="D1075" s="91"/>
      <c r="E1075" s="91"/>
      <c r="F1075" s="15"/>
      <c r="G1075" s="15"/>
      <c r="H1075" s="90"/>
      <c r="I1075" s="90"/>
    </row>
    <row r="1076" spans="1:9" ht="15.9" customHeight="1" x14ac:dyDescent="0.3">
      <c r="A1076" s="12">
        <v>44901</v>
      </c>
      <c r="B1076" s="13"/>
      <c r="C1076" s="14"/>
      <c r="D1076" s="91"/>
      <c r="E1076" s="91"/>
      <c r="F1076" s="15"/>
      <c r="G1076" s="15"/>
      <c r="H1076" s="90"/>
      <c r="I1076" s="90"/>
    </row>
    <row r="1077" spans="1:9" ht="15.9" customHeight="1" x14ac:dyDescent="0.3">
      <c r="A1077" s="12">
        <v>44902</v>
      </c>
      <c r="B1077" s="13"/>
      <c r="C1077" s="14"/>
      <c r="D1077" s="91"/>
      <c r="E1077" s="91"/>
      <c r="F1077" s="15"/>
      <c r="G1077" s="15"/>
      <c r="H1077" s="90"/>
      <c r="I1077" s="90"/>
    </row>
    <row r="1078" spans="1:9" ht="15.9" customHeight="1" x14ac:dyDescent="0.3">
      <c r="A1078" s="12">
        <v>44903</v>
      </c>
      <c r="B1078" s="13"/>
      <c r="C1078" s="14"/>
      <c r="D1078" s="91"/>
      <c r="E1078" s="91"/>
      <c r="F1078" s="15"/>
      <c r="G1078" s="15"/>
      <c r="H1078" s="90"/>
      <c r="I1078" s="90"/>
    </row>
    <row r="1079" spans="1:9" ht="15.9" customHeight="1" x14ac:dyDescent="0.3">
      <c r="A1079" s="12">
        <v>44904</v>
      </c>
      <c r="B1079" s="13"/>
      <c r="C1079" s="14"/>
      <c r="D1079" s="91"/>
      <c r="E1079" s="91"/>
      <c r="F1079" s="15"/>
      <c r="G1079" s="15"/>
      <c r="H1079" s="90"/>
      <c r="I1079" s="90"/>
    </row>
    <row r="1080" spans="1:9" ht="15.9" customHeight="1" x14ac:dyDescent="0.3">
      <c r="A1080" s="12">
        <v>44905</v>
      </c>
      <c r="B1080" s="13"/>
      <c r="C1080" s="14"/>
      <c r="D1080" s="91"/>
      <c r="E1080" s="91"/>
      <c r="F1080" s="15"/>
      <c r="G1080" s="15"/>
      <c r="H1080" s="90"/>
      <c r="I1080" s="90"/>
    </row>
    <row r="1081" spans="1:9" ht="15.9" customHeight="1" x14ac:dyDescent="0.3">
      <c r="A1081" s="12">
        <v>44906</v>
      </c>
      <c r="B1081" s="13"/>
      <c r="C1081" s="14"/>
      <c r="D1081" s="91"/>
      <c r="E1081" s="91"/>
      <c r="F1081" s="15"/>
      <c r="G1081" s="15"/>
      <c r="H1081" s="90"/>
      <c r="I1081" s="90"/>
    </row>
    <row r="1082" spans="1:9" ht="15.9" customHeight="1" x14ac:dyDescent="0.3">
      <c r="A1082" s="12">
        <v>44907</v>
      </c>
      <c r="B1082" s="13"/>
      <c r="C1082" s="14"/>
      <c r="D1082" s="91"/>
      <c r="E1082" s="91"/>
      <c r="F1082" s="15"/>
      <c r="G1082" s="15"/>
      <c r="H1082" s="90"/>
      <c r="I1082" s="90"/>
    </row>
    <row r="1083" spans="1:9" ht="15.9" customHeight="1" x14ac:dyDescent="0.3">
      <c r="A1083" s="12">
        <v>44908</v>
      </c>
      <c r="B1083" s="13"/>
      <c r="C1083" s="14"/>
      <c r="D1083" s="91"/>
      <c r="E1083" s="91"/>
      <c r="F1083" s="15"/>
      <c r="G1083" s="15"/>
      <c r="H1083" s="90"/>
      <c r="I1083" s="90"/>
    </row>
    <row r="1084" spans="1:9" ht="15.9" customHeight="1" x14ac:dyDescent="0.3">
      <c r="A1084" s="12">
        <v>44909</v>
      </c>
      <c r="B1084" s="13"/>
      <c r="C1084" s="14"/>
      <c r="D1084" s="91"/>
      <c r="E1084" s="91"/>
      <c r="F1084" s="15"/>
      <c r="G1084" s="15"/>
      <c r="H1084" s="90"/>
      <c r="I1084" s="90"/>
    </row>
    <row r="1085" spans="1:9" ht="15.9" customHeight="1" x14ac:dyDescent="0.3">
      <c r="A1085" s="12">
        <v>44910</v>
      </c>
      <c r="B1085" s="13"/>
      <c r="C1085" s="14"/>
      <c r="D1085" s="91"/>
      <c r="E1085" s="91"/>
      <c r="F1085" s="15"/>
      <c r="G1085" s="15"/>
      <c r="H1085" s="90"/>
      <c r="I1085" s="90"/>
    </row>
    <row r="1086" spans="1:9" ht="15.9" customHeight="1" x14ac:dyDescent="0.3">
      <c r="A1086" s="12">
        <v>44911</v>
      </c>
      <c r="B1086" s="13"/>
      <c r="C1086" s="14"/>
      <c r="D1086" s="91"/>
      <c r="E1086" s="91"/>
      <c r="F1086" s="15"/>
      <c r="G1086" s="15"/>
      <c r="H1086" s="90"/>
      <c r="I1086" s="90"/>
    </row>
    <row r="1087" spans="1:9" ht="15.9" customHeight="1" x14ac:dyDescent="0.3">
      <c r="A1087" s="12">
        <v>44912</v>
      </c>
      <c r="B1087" s="13"/>
      <c r="C1087" s="14"/>
      <c r="D1087" s="91"/>
      <c r="E1087" s="91"/>
      <c r="F1087" s="15"/>
      <c r="G1087" s="15"/>
      <c r="H1087" s="90"/>
      <c r="I1087" s="90"/>
    </row>
    <row r="1088" spans="1:9" ht="15.9" customHeight="1" x14ac:dyDescent="0.3">
      <c r="A1088" s="12">
        <v>44913</v>
      </c>
      <c r="B1088" s="13"/>
      <c r="C1088" s="14"/>
      <c r="D1088" s="91"/>
      <c r="E1088" s="91"/>
      <c r="F1088" s="15"/>
      <c r="G1088" s="15"/>
      <c r="H1088" s="90"/>
      <c r="I1088" s="90"/>
    </row>
    <row r="1089" spans="1:9" ht="15.9" customHeight="1" x14ac:dyDescent="0.3">
      <c r="A1089" s="12">
        <v>44914</v>
      </c>
      <c r="B1089" s="13"/>
      <c r="C1089" s="14"/>
      <c r="D1089" s="91"/>
      <c r="E1089" s="91"/>
      <c r="F1089" s="15"/>
      <c r="G1089" s="15"/>
      <c r="H1089" s="90"/>
      <c r="I1089" s="90"/>
    </row>
    <row r="1090" spans="1:9" ht="15.9" customHeight="1" x14ac:dyDescent="0.3">
      <c r="A1090" s="12">
        <v>44915</v>
      </c>
      <c r="B1090" s="13"/>
      <c r="C1090" s="14"/>
      <c r="D1090" s="91"/>
      <c r="E1090" s="91"/>
      <c r="F1090" s="15"/>
      <c r="G1090" s="15"/>
      <c r="H1090" s="90"/>
      <c r="I1090" s="90"/>
    </row>
    <row r="1091" spans="1:9" ht="15.9" customHeight="1" x14ac:dyDescent="0.3">
      <c r="A1091" s="12">
        <v>44916</v>
      </c>
      <c r="B1091" s="13"/>
      <c r="C1091" s="14"/>
      <c r="D1091" s="91"/>
      <c r="E1091" s="91"/>
      <c r="F1091" s="15"/>
      <c r="G1091" s="15"/>
      <c r="H1091" s="90"/>
      <c r="I1091" s="90"/>
    </row>
    <row r="1092" spans="1:9" ht="15.9" customHeight="1" x14ac:dyDescent="0.3">
      <c r="A1092" s="12">
        <v>44917</v>
      </c>
      <c r="B1092" s="13"/>
      <c r="C1092" s="14"/>
      <c r="D1092" s="91"/>
      <c r="E1092" s="91"/>
      <c r="F1092" s="15"/>
      <c r="G1092" s="15"/>
      <c r="H1092" s="90"/>
      <c r="I1092" s="90"/>
    </row>
    <row r="1093" spans="1:9" ht="15.9" customHeight="1" x14ac:dyDescent="0.3">
      <c r="A1093" s="12">
        <v>44918</v>
      </c>
      <c r="B1093" s="13"/>
      <c r="C1093" s="14"/>
      <c r="D1093" s="91"/>
      <c r="E1093" s="91"/>
      <c r="F1093" s="15"/>
      <c r="G1093" s="15"/>
      <c r="H1093" s="90"/>
      <c r="I1093" s="90"/>
    </row>
    <row r="1094" spans="1:9" ht="15.9" customHeight="1" x14ac:dyDescent="0.3">
      <c r="A1094" s="12">
        <v>44919</v>
      </c>
      <c r="B1094" s="13"/>
      <c r="C1094" s="14"/>
      <c r="D1094" s="91"/>
      <c r="E1094" s="91"/>
      <c r="F1094" s="15"/>
      <c r="G1094" s="15"/>
      <c r="H1094" s="90"/>
      <c r="I1094" s="90"/>
    </row>
    <row r="1095" spans="1:9" ht="15.9" customHeight="1" x14ac:dyDescent="0.3">
      <c r="A1095" s="12">
        <v>44920</v>
      </c>
      <c r="B1095" s="13"/>
      <c r="C1095" s="14"/>
      <c r="D1095" s="91"/>
      <c r="E1095" s="91"/>
      <c r="F1095" s="15"/>
      <c r="G1095" s="15"/>
      <c r="H1095" s="90"/>
      <c r="I1095" s="90"/>
    </row>
    <row r="1096" spans="1:9" ht="15.9" customHeight="1" x14ac:dyDescent="0.3">
      <c r="A1096" s="12">
        <v>44921</v>
      </c>
      <c r="B1096" s="13"/>
      <c r="C1096" s="14"/>
      <c r="D1096" s="91"/>
      <c r="E1096" s="91"/>
      <c r="F1096" s="15"/>
      <c r="G1096" s="15"/>
      <c r="H1096" s="90"/>
      <c r="I1096" s="90"/>
    </row>
    <row r="1097" spans="1:9" ht="15.9" customHeight="1" x14ac:dyDescent="0.3">
      <c r="A1097" s="12">
        <v>44922</v>
      </c>
      <c r="B1097" s="13"/>
      <c r="C1097" s="14"/>
      <c r="D1097" s="91"/>
      <c r="E1097" s="91"/>
      <c r="F1097" s="15"/>
      <c r="G1097" s="15"/>
      <c r="H1097" s="90"/>
      <c r="I1097" s="90"/>
    </row>
    <row r="1098" spans="1:9" ht="15.9" customHeight="1" x14ac:dyDescent="0.3">
      <c r="A1098" s="12">
        <v>44923</v>
      </c>
      <c r="B1098" s="13"/>
      <c r="C1098" s="14"/>
      <c r="D1098" s="91"/>
      <c r="E1098" s="91"/>
      <c r="F1098" s="15"/>
      <c r="G1098" s="15"/>
      <c r="H1098" s="90"/>
      <c r="I1098" s="90"/>
    </row>
    <row r="1099" spans="1:9" ht="15.9" customHeight="1" x14ac:dyDescent="0.3">
      <c r="A1099" s="12">
        <v>44924</v>
      </c>
      <c r="B1099" s="13"/>
      <c r="C1099" s="14"/>
      <c r="D1099" s="91"/>
      <c r="E1099" s="91"/>
      <c r="F1099" s="15"/>
      <c r="G1099" s="15"/>
      <c r="H1099" s="90"/>
      <c r="I1099" s="90"/>
    </row>
    <row r="1100" spans="1:9" ht="15.9" customHeight="1" x14ac:dyDescent="0.3">
      <c r="A1100" s="12">
        <v>44925</v>
      </c>
      <c r="B1100" s="13"/>
      <c r="C1100" s="14"/>
      <c r="D1100" s="91"/>
      <c r="E1100" s="91"/>
      <c r="F1100" s="15"/>
      <c r="G1100" s="15"/>
      <c r="H1100" s="90"/>
      <c r="I1100" s="90"/>
    </row>
    <row r="1101" spans="1:9" ht="15.9" customHeight="1" x14ac:dyDescent="0.3">
      <c r="A1101" s="12">
        <v>44926</v>
      </c>
      <c r="B1101" s="13"/>
      <c r="C1101" s="14"/>
      <c r="D1101" s="91"/>
      <c r="E1101" s="91"/>
      <c r="F1101" s="15"/>
      <c r="G1101" s="15"/>
      <c r="H1101" s="90"/>
      <c r="I1101" s="90"/>
    </row>
  </sheetData>
  <hyperlinks>
    <hyperlink ref="A4" location="Contents!A1" display="Back to table of contents"/>
  </hyperlink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zoomScaleNormal="100" workbookViewId="0"/>
  </sheetViews>
  <sheetFormatPr defaultColWidth="8.6640625" defaultRowHeight="15" x14ac:dyDescent="0.25"/>
  <cols>
    <col min="1" max="1" width="28.88671875" style="6" customWidth="1"/>
    <col min="2" max="2" width="87.44140625" style="6" bestFit="1" customWidth="1"/>
    <col min="3" max="3" width="10.44140625" style="6" customWidth="1"/>
    <col min="4" max="16384" width="8.6640625" style="6"/>
  </cols>
  <sheetData>
    <row r="1" spans="1:2" s="5" customFormat="1" ht="15.6" x14ac:dyDescent="0.3">
      <c r="A1" s="4" t="s">
        <v>36</v>
      </c>
    </row>
    <row r="2" spans="1:2" s="5" customFormat="1" x14ac:dyDescent="0.25">
      <c r="A2" s="6" t="s">
        <v>46</v>
      </c>
    </row>
    <row r="3" spans="1:2" s="5" customFormat="1" x14ac:dyDescent="0.25">
      <c r="A3" s="6" t="s">
        <v>50</v>
      </c>
    </row>
    <row r="4" spans="1:2" s="5" customFormat="1" ht="24.9" customHeight="1" x14ac:dyDescent="0.3">
      <c r="A4" s="29" t="s">
        <v>48</v>
      </c>
      <c r="B4" s="29" t="s">
        <v>37</v>
      </c>
    </row>
    <row r="5" spans="1:2" ht="30.9" customHeight="1" x14ac:dyDescent="0.25">
      <c r="A5" s="44" t="s">
        <v>38</v>
      </c>
      <c r="B5" s="45" t="s">
        <v>38</v>
      </c>
    </row>
    <row r="6" spans="1:2" ht="30.9" customHeight="1" x14ac:dyDescent="0.25">
      <c r="A6" s="46">
        <v>1</v>
      </c>
      <c r="B6" s="45" t="s">
        <v>106</v>
      </c>
    </row>
    <row r="7" spans="1:2" ht="30.9" customHeight="1" x14ac:dyDescent="0.25">
      <c r="A7" s="46">
        <v>2</v>
      </c>
      <c r="B7" s="45" t="s">
        <v>107</v>
      </c>
    </row>
    <row r="8" spans="1:2" ht="30.9" customHeight="1" x14ac:dyDescent="0.25">
      <c r="A8" s="46">
        <v>3</v>
      </c>
      <c r="B8" s="45" t="s">
        <v>108</v>
      </c>
    </row>
    <row r="9" spans="1:2" ht="30.9" customHeight="1" x14ac:dyDescent="0.25">
      <c r="A9" s="46">
        <v>4</v>
      </c>
      <c r="B9" s="47" t="s">
        <v>109</v>
      </c>
    </row>
    <row r="10" spans="1:2" ht="30.9" customHeight="1" x14ac:dyDescent="0.25">
      <c r="A10" s="46">
        <v>5</v>
      </c>
      <c r="B10" s="47" t="s">
        <v>110</v>
      </c>
    </row>
    <row r="11" spans="1:2" ht="30.9" customHeight="1" x14ac:dyDescent="0.25">
      <c r="A11" s="46">
        <v>6</v>
      </c>
      <c r="B11" s="47" t="s">
        <v>111</v>
      </c>
    </row>
    <row r="12" spans="1:2" ht="30.9" customHeight="1" x14ac:dyDescent="0.25">
      <c r="A12" s="46">
        <v>7</v>
      </c>
      <c r="B12" s="47" t="s">
        <v>112</v>
      </c>
    </row>
    <row r="13" spans="1:2" ht="30.9" customHeight="1" x14ac:dyDescent="0.25">
      <c r="A13" s="46">
        <v>8</v>
      </c>
      <c r="B13" s="47" t="s">
        <v>113</v>
      </c>
    </row>
    <row r="14" spans="1:2" ht="30.9" customHeight="1" x14ac:dyDescent="0.25">
      <c r="A14" s="46">
        <v>9</v>
      </c>
      <c r="B14" s="47" t="s">
        <v>114</v>
      </c>
    </row>
    <row r="15" spans="1:2" ht="30.9" customHeight="1" x14ac:dyDescent="0.25">
      <c r="A15" s="46">
        <v>10</v>
      </c>
      <c r="B15" s="47" t="s">
        <v>115</v>
      </c>
    </row>
    <row r="16" spans="1:2" ht="30.9" customHeight="1" x14ac:dyDescent="0.25">
      <c r="A16" s="48" t="s">
        <v>57</v>
      </c>
      <c r="B16" s="47" t="s">
        <v>116</v>
      </c>
    </row>
    <row r="17" spans="1:2" ht="30.9" customHeight="1" x14ac:dyDescent="0.25">
      <c r="A17" s="48" t="s">
        <v>58</v>
      </c>
      <c r="B17" s="47" t="s">
        <v>156</v>
      </c>
    </row>
  </sheetData>
  <hyperlinks>
    <hyperlink ref="A5" location="Notes!A1" display="Notes"/>
    <hyperlink ref="A6" location="'1'!A1" display="'1'!A1"/>
    <hyperlink ref="A7" location="'2'!A1" display="'2'!A1"/>
    <hyperlink ref="A8" location="'3'!A1" display="'3'!A1"/>
    <hyperlink ref="A9" location="'4'!A1" display="'4'!A1"/>
    <hyperlink ref="A10" location="'5'!A1" display="'5'!A1"/>
    <hyperlink ref="A11" location="'6'!A1" display="'6'!A1"/>
    <hyperlink ref="A12" location="'7'!A1" display="'7'!A1"/>
    <hyperlink ref="A13" location="'8'!A1" display="'8'!A1"/>
    <hyperlink ref="A14" location="'9'!A1" display="'9'!A1"/>
    <hyperlink ref="A15" location="'10'!A1" display="'10'!A1"/>
  </hyperlink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zoomScaleNormal="100" workbookViewId="0"/>
  </sheetViews>
  <sheetFormatPr defaultColWidth="8.6640625" defaultRowHeight="15" x14ac:dyDescent="0.25"/>
  <cols>
    <col min="1" max="1" width="16.44140625" style="35" customWidth="1"/>
    <col min="2" max="2" width="93.5546875" style="35" bestFit="1" customWidth="1"/>
    <col min="3" max="3" width="19.44140625" style="35" bestFit="1" customWidth="1"/>
    <col min="4" max="4" width="28.5546875" style="6" customWidth="1"/>
    <col min="5" max="16384" width="8.6640625" style="35"/>
  </cols>
  <sheetData>
    <row r="1" spans="1:4" ht="21" x14ac:dyDescent="0.4">
      <c r="A1" s="33" t="s">
        <v>38</v>
      </c>
      <c r="B1" s="34"/>
      <c r="C1" s="34"/>
    </row>
    <row r="2" spans="1:4" ht="17.399999999999999" x14ac:dyDescent="0.3">
      <c r="A2" s="36" t="s">
        <v>44</v>
      </c>
      <c r="B2" s="34"/>
      <c r="C2" s="34"/>
    </row>
    <row r="3" spans="1:4" ht="17.399999999999999" x14ac:dyDescent="0.3">
      <c r="A3" s="36" t="s">
        <v>50</v>
      </c>
      <c r="B3" s="34"/>
      <c r="C3" s="34"/>
    </row>
    <row r="4" spans="1:4" x14ac:dyDescent="0.25">
      <c r="A4" s="37" t="s">
        <v>53</v>
      </c>
      <c r="B4" s="34"/>
      <c r="C4" s="34"/>
    </row>
    <row r="5" spans="1:4" s="36" customFormat="1" ht="24.9" customHeight="1" x14ac:dyDescent="0.3">
      <c r="A5" s="29" t="s">
        <v>39</v>
      </c>
      <c r="B5" s="29" t="s">
        <v>40</v>
      </c>
      <c r="C5" s="29" t="s">
        <v>51</v>
      </c>
      <c r="D5" s="38" t="s">
        <v>124</v>
      </c>
    </row>
    <row r="6" spans="1:4" ht="30" x14ac:dyDescent="0.25">
      <c r="A6" s="5" t="s">
        <v>45</v>
      </c>
      <c r="B6" s="39" t="s">
        <v>147</v>
      </c>
      <c r="C6" s="5" t="s">
        <v>52</v>
      </c>
    </row>
    <row r="7" spans="1:4" ht="60" x14ac:dyDescent="0.25">
      <c r="A7" s="40" t="s">
        <v>122</v>
      </c>
      <c r="B7" s="41" t="s">
        <v>123</v>
      </c>
      <c r="C7" s="40" t="s">
        <v>52</v>
      </c>
      <c r="D7" s="42" t="s">
        <v>139</v>
      </c>
    </row>
    <row r="8" spans="1:4" ht="45" x14ac:dyDescent="0.25">
      <c r="A8" s="40" t="s">
        <v>125</v>
      </c>
      <c r="B8" s="41" t="s">
        <v>126</v>
      </c>
      <c r="C8" s="40" t="s">
        <v>52</v>
      </c>
      <c r="D8" s="42" t="s">
        <v>135</v>
      </c>
    </row>
    <row r="9" spans="1:4" ht="45" x14ac:dyDescent="0.25">
      <c r="A9" s="40" t="s">
        <v>127</v>
      </c>
      <c r="B9" s="41" t="s">
        <v>128</v>
      </c>
      <c r="C9" s="41" t="s">
        <v>137</v>
      </c>
      <c r="D9" s="42" t="s">
        <v>136</v>
      </c>
    </row>
    <row r="10" spans="1:4" ht="45" x14ac:dyDescent="0.25">
      <c r="A10" s="40" t="s">
        <v>129</v>
      </c>
      <c r="B10" s="41" t="s">
        <v>130</v>
      </c>
      <c r="C10" s="40" t="s">
        <v>52</v>
      </c>
      <c r="D10" s="42" t="s">
        <v>138</v>
      </c>
    </row>
    <row r="11" spans="1:4" ht="30" x14ac:dyDescent="0.25">
      <c r="A11" s="40" t="s">
        <v>131</v>
      </c>
      <c r="B11" s="41" t="s">
        <v>143</v>
      </c>
      <c r="C11" s="6" t="s">
        <v>150</v>
      </c>
      <c r="D11" s="42" t="s">
        <v>144</v>
      </c>
    </row>
    <row r="12" spans="1:4" ht="105" x14ac:dyDescent="0.25">
      <c r="A12" s="40" t="s">
        <v>132</v>
      </c>
      <c r="B12" s="41" t="s">
        <v>157</v>
      </c>
      <c r="C12" s="6" t="s">
        <v>52</v>
      </c>
      <c r="D12" s="42" t="s">
        <v>191</v>
      </c>
    </row>
    <row r="13" spans="1:4" ht="60" x14ac:dyDescent="0.25">
      <c r="A13" s="40" t="s">
        <v>133</v>
      </c>
      <c r="B13" s="41" t="s">
        <v>134</v>
      </c>
      <c r="C13" s="6" t="s">
        <v>151</v>
      </c>
      <c r="D13" s="42" t="s">
        <v>145</v>
      </c>
    </row>
    <row r="14" spans="1:4" ht="45" x14ac:dyDescent="0.25">
      <c r="A14" s="6" t="s">
        <v>180</v>
      </c>
      <c r="B14" s="43" t="s">
        <v>181</v>
      </c>
      <c r="C14" s="6" t="s">
        <v>52</v>
      </c>
      <c r="D14" s="42" t="s">
        <v>191</v>
      </c>
    </row>
    <row r="15" spans="1:4" x14ac:dyDescent="0.25">
      <c r="A15" s="6" t="s">
        <v>192</v>
      </c>
      <c r="B15" s="43" t="s">
        <v>193</v>
      </c>
      <c r="C15" s="6" t="s">
        <v>52</v>
      </c>
    </row>
  </sheetData>
  <hyperlinks>
    <hyperlink ref="A4" location="'Table of contents'!A1" display="Back to table of contents"/>
    <hyperlink ref="D7" r:id="rId1"/>
    <hyperlink ref="D8" r:id="rId2" display="https://www.iso.org/standard/70907.html"/>
    <hyperlink ref="D9" r:id="rId3" display="https://www.who.int/standards/classifications/classification-of-diseases/emergency-use-icd-codes-for-covid-19-disease-outbreak"/>
    <hyperlink ref="D10" r:id="rId4"/>
    <hyperlink ref="D11" r:id="rId5"/>
    <hyperlink ref="D13" r:id="rId6"/>
    <hyperlink ref="D12" r:id="rId7"/>
    <hyperlink ref="D14" r:id="rId8"/>
  </hyperlinks>
  <pageMargins left="0.7" right="0.7" top="0.75" bottom="0.75" header="0.3" footer="0.3"/>
  <pageSetup paperSize="9" orientation="portrait" r:id="rId9"/>
  <tableParts count="1">
    <tablePart r:id="rId10"/>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24"/>
  <sheetViews>
    <sheetView zoomScaleNormal="100" workbookViewId="0"/>
  </sheetViews>
  <sheetFormatPr defaultColWidth="9.109375" defaultRowHeight="15.6" x14ac:dyDescent="0.3"/>
  <cols>
    <col min="1" max="3" width="15.6640625" style="57" customWidth="1"/>
    <col min="4" max="12" width="9.6640625" style="57" customWidth="1"/>
    <col min="13" max="23" width="9.109375" style="57"/>
    <col min="24" max="16384" width="9.109375" style="56"/>
  </cols>
  <sheetData>
    <row r="1" spans="1:23" s="57" customFormat="1" x14ac:dyDescent="0.3">
      <c r="A1" s="62" t="s">
        <v>197</v>
      </c>
    </row>
    <row r="2" spans="1:23" s="57" customFormat="1" ht="15" x14ac:dyDescent="0.25">
      <c r="A2" s="17" t="s">
        <v>60</v>
      </c>
    </row>
    <row r="3" spans="1:23" s="57" customFormat="1" ht="15" x14ac:dyDescent="0.25">
      <c r="A3" s="17" t="s">
        <v>61</v>
      </c>
    </row>
    <row r="4" spans="1:23" s="57" customFormat="1" ht="30" customHeight="1" x14ac:dyDescent="0.25">
      <c r="A4" s="63" t="s">
        <v>53</v>
      </c>
    </row>
    <row r="5" spans="1:23" ht="42" customHeight="1" x14ac:dyDescent="0.3">
      <c r="A5" s="64" t="s">
        <v>86</v>
      </c>
      <c r="B5" s="65"/>
      <c r="E5" s="66"/>
      <c r="F5" s="66"/>
    </row>
    <row r="6" spans="1:23" ht="47.1" customHeight="1" x14ac:dyDescent="0.3">
      <c r="A6" s="60" t="s">
        <v>64</v>
      </c>
      <c r="B6" s="61" t="s">
        <v>59</v>
      </c>
      <c r="C6" s="61" t="s">
        <v>119</v>
      </c>
      <c r="D6" s="67" t="s">
        <v>62</v>
      </c>
      <c r="E6" s="59" t="s">
        <v>63</v>
      </c>
      <c r="F6" s="59" t="s">
        <v>67</v>
      </c>
      <c r="G6" s="59" t="s">
        <v>68</v>
      </c>
      <c r="H6" s="59" t="s">
        <v>176</v>
      </c>
      <c r="I6" s="59" t="s">
        <v>69</v>
      </c>
      <c r="J6" s="58" t="s">
        <v>70</v>
      </c>
      <c r="K6" s="58" t="s">
        <v>71</v>
      </c>
      <c r="L6" s="56"/>
      <c r="M6" s="56"/>
      <c r="N6" s="56"/>
      <c r="O6" s="56"/>
      <c r="P6" s="56"/>
      <c r="Q6" s="56"/>
      <c r="R6" s="56"/>
      <c r="S6" s="56"/>
      <c r="T6" s="56"/>
      <c r="U6" s="56"/>
      <c r="V6" s="56"/>
      <c r="W6" s="56"/>
    </row>
    <row r="7" spans="1:23" ht="30" customHeight="1" x14ac:dyDescent="0.3">
      <c r="A7" s="68" t="s">
        <v>65</v>
      </c>
      <c r="B7" s="69">
        <v>1</v>
      </c>
      <c r="C7" s="70">
        <v>44200</v>
      </c>
      <c r="D7" s="71">
        <v>392</v>
      </c>
      <c r="E7" s="2">
        <v>0</v>
      </c>
      <c r="F7" s="2">
        <v>0</v>
      </c>
      <c r="G7" s="2">
        <v>4</v>
      </c>
      <c r="H7" s="2">
        <v>34</v>
      </c>
      <c r="I7" s="2">
        <v>71</v>
      </c>
      <c r="J7" s="2">
        <v>122</v>
      </c>
      <c r="K7" s="2">
        <v>161</v>
      </c>
      <c r="L7" s="2"/>
      <c r="M7" s="56"/>
      <c r="N7" s="56"/>
      <c r="O7" s="56"/>
      <c r="P7" s="56"/>
      <c r="Q7" s="56"/>
      <c r="R7" s="56"/>
      <c r="S7" s="56"/>
      <c r="T7" s="56"/>
      <c r="U7" s="56"/>
      <c r="V7" s="56"/>
      <c r="W7" s="56"/>
    </row>
    <row r="8" spans="1:23" ht="15.9" customHeight="1" x14ac:dyDescent="0.3">
      <c r="A8" s="68" t="s">
        <v>65</v>
      </c>
      <c r="B8" s="69">
        <v>2</v>
      </c>
      <c r="C8" s="70">
        <v>44207</v>
      </c>
      <c r="D8" s="71">
        <v>375</v>
      </c>
      <c r="E8" s="2">
        <v>0</v>
      </c>
      <c r="F8" s="2">
        <v>0</v>
      </c>
      <c r="G8" s="2">
        <v>1</v>
      </c>
      <c r="H8" s="2">
        <v>38</v>
      </c>
      <c r="I8" s="2">
        <v>87</v>
      </c>
      <c r="J8" s="2">
        <v>105</v>
      </c>
      <c r="K8" s="2">
        <v>144</v>
      </c>
      <c r="L8" s="2"/>
      <c r="M8" s="56"/>
      <c r="N8" s="56"/>
      <c r="V8" s="56"/>
      <c r="W8" s="56"/>
    </row>
    <row r="9" spans="1:23" ht="15.9" customHeight="1" x14ac:dyDescent="0.3">
      <c r="A9" s="68" t="s">
        <v>65</v>
      </c>
      <c r="B9" s="69">
        <v>3</v>
      </c>
      <c r="C9" s="70">
        <v>44214</v>
      </c>
      <c r="D9" s="71">
        <v>452</v>
      </c>
      <c r="E9" s="2">
        <v>0</v>
      </c>
      <c r="F9" s="2">
        <v>0</v>
      </c>
      <c r="G9" s="2">
        <v>5</v>
      </c>
      <c r="H9" s="2">
        <v>58</v>
      </c>
      <c r="I9" s="2">
        <v>66</v>
      </c>
      <c r="J9" s="2">
        <v>133</v>
      </c>
      <c r="K9" s="2">
        <v>190</v>
      </c>
      <c r="L9" s="2"/>
      <c r="M9" s="56"/>
      <c r="N9" s="56"/>
      <c r="V9" s="56"/>
      <c r="W9" s="56"/>
    </row>
    <row r="10" spans="1:23" ht="15.9" customHeight="1" x14ac:dyDescent="0.3">
      <c r="A10" s="68" t="s">
        <v>65</v>
      </c>
      <c r="B10" s="69">
        <v>4</v>
      </c>
      <c r="C10" s="70">
        <v>44221</v>
      </c>
      <c r="D10" s="71">
        <v>446</v>
      </c>
      <c r="E10" s="2">
        <v>0</v>
      </c>
      <c r="F10" s="2">
        <v>0</v>
      </c>
      <c r="G10" s="2">
        <v>5</v>
      </c>
      <c r="H10" s="2">
        <v>60</v>
      </c>
      <c r="I10" s="2">
        <v>78</v>
      </c>
      <c r="J10" s="2">
        <v>112</v>
      </c>
      <c r="K10" s="2">
        <v>191</v>
      </c>
      <c r="L10" s="2"/>
      <c r="M10" s="56"/>
      <c r="N10" s="56"/>
      <c r="V10" s="56"/>
      <c r="W10" s="56"/>
    </row>
    <row r="11" spans="1:23" ht="15.9" customHeight="1" x14ac:dyDescent="0.3">
      <c r="A11" s="68" t="s">
        <v>65</v>
      </c>
      <c r="B11" s="69">
        <v>5</v>
      </c>
      <c r="C11" s="70">
        <v>44228</v>
      </c>
      <c r="D11" s="71">
        <v>380</v>
      </c>
      <c r="E11" s="2">
        <v>0</v>
      </c>
      <c r="F11" s="2">
        <v>0</v>
      </c>
      <c r="G11" s="2">
        <v>1</v>
      </c>
      <c r="H11" s="2">
        <v>45</v>
      </c>
      <c r="I11" s="2">
        <v>58</v>
      </c>
      <c r="J11" s="2">
        <v>126</v>
      </c>
      <c r="K11" s="2">
        <v>150</v>
      </c>
      <c r="L11" s="2"/>
      <c r="M11" s="56"/>
      <c r="N11" s="56"/>
      <c r="V11" s="56"/>
      <c r="W11" s="56"/>
    </row>
    <row r="12" spans="1:23" ht="15.9" customHeight="1" x14ac:dyDescent="0.3">
      <c r="A12" s="68" t="s">
        <v>65</v>
      </c>
      <c r="B12" s="69">
        <v>6</v>
      </c>
      <c r="C12" s="70">
        <v>44235</v>
      </c>
      <c r="D12" s="71">
        <v>326</v>
      </c>
      <c r="E12" s="2">
        <v>0</v>
      </c>
      <c r="F12" s="2">
        <v>1</v>
      </c>
      <c r="G12" s="2">
        <v>3</v>
      </c>
      <c r="H12" s="2">
        <v>34</v>
      </c>
      <c r="I12" s="2">
        <v>59</v>
      </c>
      <c r="J12" s="2">
        <v>123</v>
      </c>
      <c r="K12" s="2">
        <v>106</v>
      </c>
      <c r="L12" s="2"/>
      <c r="M12" s="56"/>
      <c r="N12" s="56"/>
      <c r="Q12" s="56"/>
      <c r="R12" s="56"/>
      <c r="S12" s="56"/>
      <c r="T12" s="56"/>
      <c r="U12" s="56"/>
      <c r="V12" s="56"/>
      <c r="W12" s="56"/>
    </row>
    <row r="13" spans="1:23" ht="15.9" customHeight="1" x14ac:dyDescent="0.3">
      <c r="A13" s="68" t="s">
        <v>65</v>
      </c>
      <c r="B13" s="69">
        <v>7</v>
      </c>
      <c r="C13" s="70">
        <v>44242</v>
      </c>
      <c r="D13" s="71">
        <v>295</v>
      </c>
      <c r="E13" s="2">
        <v>0</v>
      </c>
      <c r="F13" s="2">
        <v>0</v>
      </c>
      <c r="G13" s="2">
        <v>5</v>
      </c>
      <c r="H13" s="2">
        <v>39</v>
      </c>
      <c r="I13" s="2">
        <v>60</v>
      </c>
      <c r="J13" s="2">
        <v>90</v>
      </c>
      <c r="K13" s="2">
        <v>101</v>
      </c>
      <c r="L13" s="2"/>
      <c r="M13" s="56"/>
      <c r="N13" s="56"/>
      <c r="Q13" s="56"/>
      <c r="R13" s="56"/>
      <c r="S13" s="56"/>
      <c r="T13" s="56"/>
      <c r="U13" s="56"/>
      <c r="V13" s="56"/>
      <c r="W13" s="56"/>
    </row>
    <row r="14" spans="1:23" ht="15.9" customHeight="1" x14ac:dyDescent="0.3">
      <c r="A14" s="68" t="s">
        <v>65</v>
      </c>
      <c r="B14" s="69">
        <v>8</v>
      </c>
      <c r="C14" s="70">
        <v>44249</v>
      </c>
      <c r="D14" s="71">
        <v>233</v>
      </c>
      <c r="E14" s="2">
        <v>1</v>
      </c>
      <c r="F14" s="2">
        <v>0</v>
      </c>
      <c r="G14" s="2">
        <v>4</v>
      </c>
      <c r="H14" s="2">
        <v>28</v>
      </c>
      <c r="I14" s="2">
        <v>49</v>
      </c>
      <c r="J14" s="2">
        <v>65</v>
      </c>
      <c r="K14" s="2">
        <v>86</v>
      </c>
      <c r="L14" s="2"/>
      <c r="M14" s="56"/>
      <c r="N14" s="56"/>
      <c r="Q14" s="56"/>
      <c r="R14" s="56"/>
      <c r="S14" s="56"/>
      <c r="T14" s="56"/>
      <c r="U14" s="56"/>
      <c r="V14" s="56"/>
      <c r="W14" s="56"/>
    </row>
    <row r="15" spans="1:23" ht="15.9" customHeight="1" x14ac:dyDescent="0.3">
      <c r="A15" s="68" t="s">
        <v>65</v>
      </c>
      <c r="B15" s="69">
        <v>9</v>
      </c>
      <c r="C15" s="70">
        <v>44256</v>
      </c>
      <c r="D15" s="71">
        <v>142</v>
      </c>
      <c r="E15" s="2">
        <v>0</v>
      </c>
      <c r="F15" s="2">
        <v>1</v>
      </c>
      <c r="G15" s="2">
        <v>2</v>
      </c>
      <c r="H15" s="2">
        <v>33</v>
      </c>
      <c r="I15" s="2">
        <v>30</v>
      </c>
      <c r="J15" s="2">
        <v>35</v>
      </c>
      <c r="K15" s="2">
        <v>41</v>
      </c>
      <c r="L15" s="2"/>
      <c r="M15" s="56"/>
      <c r="N15" s="56"/>
      <c r="Q15" s="56"/>
      <c r="R15" s="56"/>
      <c r="S15" s="56"/>
      <c r="T15" s="56"/>
      <c r="U15" s="56"/>
      <c r="V15" s="56"/>
      <c r="W15" s="56"/>
    </row>
    <row r="16" spans="1:23" ht="15.9" customHeight="1" x14ac:dyDescent="0.3">
      <c r="A16" s="68" t="s">
        <v>65</v>
      </c>
      <c r="B16" s="69">
        <v>10</v>
      </c>
      <c r="C16" s="70">
        <v>44263</v>
      </c>
      <c r="D16" s="71">
        <v>105</v>
      </c>
      <c r="E16" s="2">
        <v>0</v>
      </c>
      <c r="F16" s="2">
        <v>0</v>
      </c>
      <c r="G16" s="2">
        <v>4</v>
      </c>
      <c r="H16" s="2">
        <v>18</v>
      </c>
      <c r="I16" s="2">
        <v>16</v>
      </c>
      <c r="J16" s="2">
        <v>31</v>
      </c>
      <c r="K16" s="2">
        <v>36</v>
      </c>
      <c r="L16" s="2"/>
      <c r="M16" s="56"/>
      <c r="N16" s="56"/>
      <c r="Q16" s="56"/>
      <c r="R16" s="56"/>
      <c r="S16" s="56"/>
      <c r="T16" s="56"/>
      <c r="U16" s="56"/>
      <c r="V16" s="56"/>
      <c r="W16" s="56"/>
    </row>
    <row r="17" spans="1:23" ht="15.9" customHeight="1" x14ac:dyDescent="0.3">
      <c r="A17" s="68" t="s">
        <v>65</v>
      </c>
      <c r="B17" s="69">
        <v>11</v>
      </c>
      <c r="C17" s="70">
        <v>44270</v>
      </c>
      <c r="D17" s="71">
        <v>69</v>
      </c>
      <c r="E17" s="2">
        <v>0</v>
      </c>
      <c r="F17" s="2">
        <v>0</v>
      </c>
      <c r="G17" s="2">
        <v>2</v>
      </c>
      <c r="H17" s="2">
        <v>13</v>
      </c>
      <c r="I17" s="2">
        <v>17</v>
      </c>
      <c r="J17" s="2">
        <v>23</v>
      </c>
      <c r="K17" s="2">
        <v>14</v>
      </c>
      <c r="L17" s="72"/>
      <c r="M17" s="56"/>
      <c r="N17" s="56"/>
      <c r="Q17" s="56"/>
      <c r="R17" s="56"/>
      <c r="S17" s="56"/>
      <c r="T17" s="56"/>
      <c r="U17" s="56"/>
      <c r="V17" s="56"/>
      <c r="W17" s="56"/>
    </row>
    <row r="18" spans="1:23" ht="15.9" customHeight="1" x14ac:dyDescent="0.3">
      <c r="A18" s="68" t="s">
        <v>65</v>
      </c>
      <c r="B18" s="69">
        <v>12</v>
      </c>
      <c r="C18" s="70">
        <v>44277</v>
      </c>
      <c r="D18" s="71">
        <v>62</v>
      </c>
      <c r="E18" s="2">
        <v>0</v>
      </c>
      <c r="F18" s="2">
        <v>0</v>
      </c>
      <c r="G18" s="2">
        <v>2</v>
      </c>
      <c r="H18" s="2">
        <v>12</v>
      </c>
      <c r="I18" s="2">
        <v>16</v>
      </c>
      <c r="J18" s="2">
        <v>12</v>
      </c>
      <c r="K18" s="2">
        <v>20</v>
      </c>
      <c r="L18" s="72"/>
      <c r="M18" s="56"/>
      <c r="N18" s="56"/>
      <c r="Q18" s="56"/>
      <c r="R18" s="56"/>
      <c r="S18" s="56"/>
      <c r="T18" s="56"/>
      <c r="U18" s="56"/>
      <c r="V18" s="56"/>
      <c r="W18" s="56"/>
    </row>
    <row r="19" spans="1:23" ht="15.9" customHeight="1" x14ac:dyDescent="0.3">
      <c r="A19" s="68" t="s">
        <v>65</v>
      </c>
      <c r="B19" s="69">
        <v>13</v>
      </c>
      <c r="C19" s="70">
        <v>44284</v>
      </c>
      <c r="D19" s="71">
        <v>38</v>
      </c>
      <c r="E19" s="2">
        <v>0</v>
      </c>
      <c r="F19" s="2">
        <v>0</v>
      </c>
      <c r="G19" s="2">
        <v>2</v>
      </c>
      <c r="H19" s="2">
        <v>6</v>
      </c>
      <c r="I19" s="2">
        <v>12</v>
      </c>
      <c r="J19" s="2">
        <v>13</v>
      </c>
      <c r="K19" s="2">
        <v>5</v>
      </c>
      <c r="L19" s="2"/>
      <c r="M19" s="56"/>
      <c r="N19" s="56"/>
      <c r="Q19" s="56"/>
      <c r="R19" s="56"/>
      <c r="S19" s="56"/>
      <c r="T19" s="56"/>
      <c r="U19" s="56"/>
      <c r="V19" s="56"/>
      <c r="W19" s="56"/>
    </row>
    <row r="20" spans="1:23" ht="15.9" customHeight="1" x14ac:dyDescent="0.3">
      <c r="A20" s="68" t="s">
        <v>65</v>
      </c>
      <c r="B20" s="69">
        <v>14</v>
      </c>
      <c r="C20" s="70">
        <v>44291</v>
      </c>
      <c r="D20" s="71">
        <v>34</v>
      </c>
      <c r="E20" s="2">
        <v>0</v>
      </c>
      <c r="F20" s="2">
        <v>0</v>
      </c>
      <c r="G20" s="2">
        <v>1</v>
      </c>
      <c r="H20" s="2">
        <v>7</v>
      </c>
      <c r="I20" s="2">
        <v>9</v>
      </c>
      <c r="J20" s="2">
        <v>7</v>
      </c>
      <c r="K20" s="2">
        <v>10</v>
      </c>
      <c r="L20" s="73"/>
      <c r="M20" s="56"/>
      <c r="N20" s="56"/>
      <c r="Q20" s="56"/>
      <c r="R20" s="56"/>
      <c r="S20" s="56"/>
      <c r="T20" s="56"/>
      <c r="U20" s="56"/>
      <c r="V20" s="56"/>
      <c r="W20" s="56"/>
    </row>
    <row r="21" spans="1:23" ht="15.9" customHeight="1" x14ac:dyDescent="0.3">
      <c r="A21" s="68" t="s">
        <v>65</v>
      </c>
      <c r="B21" s="69">
        <v>15</v>
      </c>
      <c r="C21" s="70">
        <v>44298</v>
      </c>
      <c r="D21" s="71">
        <v>24</v>
      </c>
      <c r="E21" s="2">
        <v>0</v>
      </c>
      <c r="F21" s="2">
        <v>0</v>
      </c>
      <c r="G21" s="2">
        <v>0</v>
      </c>
      <c r="H21" s="2">
        <v>7</v>
      </c>
      <c r="I21" s="2">
        <v>4</v>
      </c>
      <c r="J21" s="2">
        <v>2</v>
      </c>
      <c r="K21" s="2">
        <v>11</v>
      </c>
      <c r="L21" s="74"/>
      <c r="M21" s="56"/>
      <c r="N21" s="56"/>
      <c r="Q21" s="56"/>
      <c r="R21" s="56"/>
      <c r="S21" s="56"/>
      <c r="T21" s="56"/>
      <c r="U21" s="56"/>
      <c r="V21" s="56"/>
      <c r="W21" s="56"/>
    </row>
    <row r="22" spans="1:23" ht="15.9" customHeight="1" x14ac:dyDescent="0.3">
      <c r="A22" s="68" t="s">
        <v>65</v>
      </c>
      <c r="B22" s="69">
        <v>16</v>
      </c>
      <c r="C22" s="70">
        <v>44305</v>
      </c>
      <c r="D22" s="71">
        <v>23</v>
      </c>
      <c r="E22" s="2">
        <v>0</v>
      </c>
      <c r="F22" s="2">
        <v>0</v>
      </c>
      <c r="G22" s="2">
        <v>1</v>
      </c>
      <c r="H22" s="2">
        <v>7</v>
      </c>
      <c r="I22" s="2">
        <v>6</v>
      </c>
      <c r="J22" s="2">
        <v>4</v>
      </c>
      <c r="K22" s="2">
        <v>5</v>
      </c>
      <c r="L22" s="74"/>
      <c r="M22" s="56"/>
      <c r="N22" s="56"/>
      <c r="Q22" s="56"/>
      <c r="R22" s="56"/>
      <c r="S22" s="56"/>
      <c r="T22" s="56"/>
      <c r="U22" s="56"/>
      <c r="V22" s="56"/>
      <c r="W22" s="56"/>
    </row>
    <row r="23" spans="1:23" ht="15.9" customHeight="1" x14ac:dyDescent="0.3">
      <c r="A23" s="68" t="s">
        <v>65</v>
      </c>
      <c r="B23" s="69">
        <v>17</v>
      </c>
      <c r="C23" s="70">
        <v>44312</v>
      </c>
      <c r="D23" s="71">
        <v>19</v>
      </c>
      <c r="E23" s="2">
        <v>0</v>
      </c>
      <c r="F23" s="2">
        <v>0</v>
      </c>
      <c r="G23" s="2">
        <v>0</v>
      </c>
      <c r="H23" s="2">
        <v>2</v>
      </c>
      <c r="I23" s="2">
        <v>2</v>
      </c>
      <c r="J23" s="2">
        <v>9</v>
      </c>
      <c r="K23" s="2">
        <v>6</v>
      </c>
      <c r="L23" s="74"/>
      <c r="M23" s="56"/>
      <c r="N23" s="56"/>
      <c r="Q23" s="56"/>
      <c r="R23" s="56"/>
      <c r="S23" s="56"/>
      <c r="T23" s="56"/>
      <c r="U23" s="56"/>
      <c r="V23" s="56"/>
      <c r="W23" s="56"/>
    </row>
    <row r="24" spans="1:23" ht="15.9" customHeight="1" x14ac:dyDescent="0.3">
      <c r="A24" s="68" t="s">
        <v>65</v>
      </c>
      <c r="B24" s="69">
        <v>18</v>
      </c>
      <c r="C24" s="70">
        <v>44319</v>
      </c>
      <c r="D24" s="75">
        <v>8</v>
      </c>
      <c r="E24" s="2">
        <v>0</v>
      </c>
      <c r="F24" s="2">
        <v>0</v>
      </c>
      <c r="G24" s="2">
        <v>0</v>
      </c>
      <c r="H24" s="2">
        <v>1</v>
      </c>
      <c r="I24" s="2">
        <v>1</v>
      </c>
      <c r="J24" s="2">
        <v>4</v>
      </c>
      <c r="K24" s="2">
        <v>2</v>
      </c>
      <c r="L24" s="74"/>
      <c r="M24" s="56"/>
      <c r="N24" s="56"/>
      <c r="Q24" s="56"/>
      <c r="R24" s="56"/>
      <c r="S24" s="56"/>
      <c r="T24" s="56"/>
      <c r="U24" s="56"/>
      <c r="V24" s="56"/>
      <c r="W24" s="56"/>
    </row>
    <row r="25" spans="1:23" ht="15.9" customHeight="1" x14ac:dyDescent="0.3">
      <c r="A25" s="68" t="s">
        <v>65</v>
      </c>
      <c r="B25" s="69">
        <v>19</v>
      </c>
      <c r="C25" s="70">
        <v>44326</v>
      </c>
      <c r="D25" s="75">
        <v>6</v>
      </c>
      <c r="E25" s="2">
        <v>0</v>
      </c>
      <c r="F25" s="2">
        <v>0</v>
      </c>
      <c r="G25" s="2">
        <v>1</v>
      </c>
      <c r="H25" s="2">
        <v>4</v>
      </c>
      <c r="I25" s="2">
        <v>0</v>
      </c>
      <c r="J25" s="2">
        <v>1</v>
      </c>
      <c r="K25" s="2">
        <v>0</v>
      </c>
      <c r="L25" s="74"/>
      <c r="M25" s="56"/>
      <c r="N25" s="56"/>
      <c r="Q25" s="56"/>
      <c r="R25" s="56"/>
      <c r="S25" s="56"/>
      <c r="T25" s="56"/>
      <c r="U25" s="56"/>
      <c r="V25" s="56"/>
      <c r="W25" s="56"/>
    </row>
    <row r="26" spans="1:23" ht="15.9" customHeight="1" x14ac:dyDescent="0.3">
      <c r="A26" s="68" t="s">
        <v>65</v>
      </c>
      <c r="B26" s="69">
        <v>20</v>
      </c>
      <c r="C26" s="70">
        <v>44333</v>
      </c>
      <c r="D26" s="75">
        <v>4</v>
      </c>
      <c r="E26" s="2">
        <v>0</v>
      </c>
      <c r="F26" s="2">
        <v>0</v>
      </c>
      <c r="G26" s="2">
        <v>0</v>
      </c>
      <c r="H26" s="2">
        <v>0</v>
      </c>
      <c r="I26" s="2">
        <v>0</v>
      </c>
      <c r="J26" s="2">
        <v>2</v>
      </c>
      <c r="K26" s="2">
        <v>2</v>
      </c>
      <c r="L26" s="74"/>
      <c r="M26" s="56"/>
      <c r="N26" s="56"/>
      <c r="Q26" s="56"/>
      <c r="R26" s="56"/>
      <c r="S26" s="56"/>
      <c r="T26" s="56"/>
      <c r="U26" s="56"/>
      <c r="V26" s="56"/>
      <c r="W26" s="56"/>
    </row>
    <row r="27" spans="1:23" ht="15.9" customHeight="1" x14ac:dyDescent="0.3">
      <c r="A27" s="68" t="s">
        <v>65</v>
      </c>
      <c r="B27" s="69">
        <v>21</v>
      </c>
      <c r="C27" s="70">
        <v>44340</v>
      </c>
      <c r="D27" s="75">
        <v>8</v>
      </c>
      <c r="E27" s="2">
        <v>0</v>
      </c>
      <c r="F27" s="2">
        <v>0</v>
      </c>
      <c r="G27" s="2">
        <v>0</v>
      </c>
      <c r="H27" s="2">
        <v>2</v>
      </c>
      <c r="I27" s="2">
        <v>1</v>
      </c>
      <c r="J27" s="2">
        <v>4</v>
      </c>
      <c r="K27" s="2">
        <v>1</v>
      </c>
      <c r="L27" s="74"/>
      <c r="M27" s="56"/>
      <c r="N27" s="56"/>
      <c r="Q27" s="56"/>
      <c r="R27" s="56"/>
      <c r="S27" s="56"/>
      <c r="T27" s="56"/>
      <c r="U27" s="56"/>
      <c r="V27" s="56"/>
      <c r="W27" s="56"/>
    </row>
    <row r="28" spans="1:23" ht="15.9" customHeight="1" x14ac:dyDescent="0.3">
      <c r="A28" s="68" t="s">
        <v>65</v>
      </c>
      <c r="B28" s="69">
        <v>22</v>
      </c>
      <c r="C28" s="70">
        <v>44347</v>
      </c>
      <c r="D28" s="76">
        <v>8</v>
      </c>
      <c r="E28" s="2">
        <v>0</v>
      </c>
      <c r="F28" s="2">
        <v>0</v>
      </c>
      <c r="G28" s="2">
        <v>1</v>
      </c>
      <c r="H28" s="2">
        <v>0</v>
      </c>
      <c r="I28" s="2">
        <v>2</v>
      </c>
      <c r="J28" s="2">
        <v>2</v>
      </c>
      <c r="K28" s="2">
        <v>3</v>
      </c>
      <c r="L28" s="74"/>
      <c r="M28" s="56"/>
      <c r="N28" s="56"/>
      <c r="Q28" s="56"/>
      <c r="R28" s="56"/>
      <c r="S28" s="56"/>
      <c r="T28" s="56"/>
      <c r="U28" s="56"/>
      <c r="V28" s="56"/>
      <c r="W28" s="56"/>
    </row>
    <row r="29" spans="1:23" ht="15.9" customHeight="1" x14ac:dyDescent="0.3">
      <c r="A29" s="68" t="s">
        <v>65</v>
      </c>
      <c r="B29" s="69">
        <v>23</v>
      </c>
      <c r="C29" s="70">
        <v>44354</v>
      </c>
      <c r="D29" s="75">
        <v>7</v>
      </c>
      <c r="E29" s="2">
        <v>0</v>
      </c>
      <c r="F29" s="2">
        <v>0</v>
      </c>
      <c r="G29" s="2">
        <v>0</v>
      </c>
      <c r="H29" s="2">
        <v>0</v>
      </c>
      <c r="I29" s="2">
        <v>2</v>
      </c>
      <c r="J29" s="2">
        <v>1</v>
      </c>
      <c r="K29" s="2">
        <v>4</v>
      </c>
      <c r="L29" s="74"/>
      <c r="M29" s="56"/>
      <c r="N29" s="56"/>
      <c r="O29" s="56"/>
      <c r="P29" s="56"/>
      <c r="Q29" s="56"/>
      <c r="R29" s="56"/>
      <c r="S29" s="56"/>
      <c r="T29" s="56"/>
      <c r="U29" s="56"/>
      <c r="V29" s="56"/>
      <c r="W29" s="56"/>
    </row>
    <row r="30" spans="1:23" ht="15.9" customHeight="1" x14ac:dyDescent="0.3">
      <c r="A30" s="68" t="s">
        <v>65</v>
      </c>
      <c r="B30" s="69">
        <v>24</v>
      </c>
      <c r="C30" s="70">
        <v>44361</v>
      </c>
      <c r="D30" s="75">
        <v>13</v>
      </c>
      <c r="E30" s="2">
        <v>0</v>
      </c>
      <c r="F30" s="2">
        <v>0</v>
      </c>
      <c r="G30" s="2">
        <v>0</v>
      </c>
      <c r="H30" s="2">
        <v>3</v>
      </c>
      <c r="I30" s="2">
        <v>2</v>
      </c>
      <c r="J30" s="2">
        <v>5</v>
      </c>
      <c r="K30" s="2">
        <v>3</v>
      </c>
      <c r="L30" s="74"/>
      <c r="M30" s="56"/>
      <c r="N30" s="56"/>
      <c r="O30" s="56"/>
      <c r="P30" s="56"/>
      <c r="Q30" s="56"/>
      <c r="R30" s="56"/>
      <c r="S30" s="56"/>
      <c r="T30" s="56"/>
      <c r="U30" s="56"/>
      <c r="V30" s="56"/>
      <c r="W30" s="56"/>
    </row>
    <row r="31" spans="1:23" ht="15.9" customHeight="1" x14ac:dyDescent="0.3">
      <c r="A31" s="68" t="s">
        <v>65</v>
      </c>
      <c r="B31" s="69">
        <v>25</v>
      </c>
      <c r="C31" s="70">
        <v>44368</v>
      </c>
      <c r="D31" s="75">
        <v>17</v>
      </c>
      <c r="E31" s="2">
        <v>0</v>
      </c>
      <c r="F31" s="2">
        <v>0</v>
      </c>
      <c r="G31" s="2">
        <v>1</v>
      </c>
      <c r="H31" s="2">
        <v>1</v>
      </c>
      <c r="I31" s="2">
        <v>5</v>
      </c>
      <c r="J31" s="2">
        <v>8</v>
      </c>
      <c r="K31" s="2">
        <v>2</v>
      </c>
      <c r="L31" s="74"/>
      <c r="M31" s="56"/>
      <c r="N31" s="56"/>
      <c r="O31" s="56"/>
      <c r="P31" s="56"/>
      <c r="Q31" s="56"/>
      <c r="R31" s="56"/>
      <c r="S31" s="56"/>
      <c r="T31" s="56"/>
      <c r="U31" s="56"/>
      <c r="V31" s="56"/>
      <c r="W31" s="56"/>
    </row>
    <row r="32" spans="1:23" ht="15.9" customHeight="1" x14ac:dyDescent="0.3">
      <c r="A32" s="68" t="s">
        <v>65</v>
      </c>
      <c r="B32" s="69">
        <v>26</v>
      </c>
      <c r="C32" s="70">
        <v>44375</v>
      </c>
      <c r="D32" s="71">
        <v>22</v>
      </c>
      <c r="E32" s="2">
        <v>0</v>
      </c>
      <c r="F32" s="2">
        <v>0</v>
      </c>
      <c r="G32" s="2">
        <v>1</v>
      </c>
      <c r="H32" s="2">
        <v>3</v>
      </c>
      <c r="I32" s="2">
        <v>6</v>
      </c>
      <c r="J32" s="2">
        <v>7</v>
      </c>
      <c r="K32" s="2">
        <v>5</v>
      </c>
      <c r="L32" s="74"/>
      <c r="M32" s="56"/>
      <c r="N32" s="56"/>
      <c r="O32" s="56"/>
      <c r="P32" s="56"/>
      <c r="Q32" s="56"/>
      <c r="R32" s="56"/>
      <c r="S32" s="56"/>
      <c r="T32" s="56"/>
      <c r="U32" s="56"/>
      <c r="V32" s="56"/>
      <c r="W32" s="56"/>
    </row>
    <row r="33" spans="1:23" ht="15.9" customHeight="1" x14ac:dyDescent="0.3">
      <c r="A33" s="68" t="s">
        <v>65</v>
      </c>
      <c r="B33" s="69">
        <v>27</v>
      </c>
      <c r="C33" s="70">
        <v>44382</v>
      </c>
      <c r="D33" s="75">
        <v>31</v>
      </c>
      <c r="E33" s="2">
        <v>0</v>
      </c>
      <c r="F33" s="2">
        <v>0</v>
      </c>
      <c r="G33" s="2">
        <v>2</v>
      </c>
      <c r="H33" s="2">
        <v>3</v>
      </c>
      <c r="I33" s="2">
        <v>4</v>
      </c>
      <c r="J33" s="2">
        <v>15</v>
      </c>
      <c r="K33" s="2">
        <v>7</v>
      </c>
      <c r="L33" s="74"/>
      <c r="M33" s="56"/>
      <c r="N33" s="56"/>
      <c r="O33" s="56"/>
      <c r="P33" s="56"/>
      <c r="Q33" s="56"/>
      <c r="R33" s="56"/>
      <c r="S33" s="56"/>
      <c r="T33" s="56"/>
      <c r="U33" s="56"/>
      <c r="V33" s="56"/>
      <c r="W33" s="56"/>
    </row>
    <row r="34" spans="1:23" ht="15.9" customHeight="1" x14ac:dyDescent="0.3">
      <c r="A34" s="68" t="s">
        <v>65</v>
      </c>
      <c r="B34" s="69">
        <v>28</v>
      </c>
      <c r="C34" s="70">
        <v>44389</v>
      </c>
      <c r="D34" s="75">
        <v>48</v>
      </c>
      <c r="E34" s="2">
        <v>0</v>
      </c>
      <c r="F34" s="2">
        <v>0</v>
      </c>
      <c r="G34" s="2">
        <v>3</v>
      </c>
      <c r="H34" s="2">
        <v>9</v>
      </c>
      <c r="I34" s="2">
        <v>7</v>
      </c>
      <c r="J34" s="2">
        <v>14</v>
      </c>
      <c r="K34" s="2">
        <v>15</v>
      </c>
      <c r="L34" s="74"/>
      <c r="M34" s="56"/>
      <c r="N34" s="56"/>
      <c r="O34" s="56"/>
      <c r="P34" s="56"/>
      <c r="Q34" s="56"/>
      <c r="R34" s="56"/>
      <c r="S34" s="56"/>
      <c r="T34" s="56"/>
      <c r="U34" s="56"/>
      <c r="V34" s="56"/>
      <c r="W34" s="56"/>
    </row>
    <row r="35" spans="1:23" ht="15.9" customHeight="1" x14ac:dyDescent="0.3">
      <c r="A35" s="68" t="s">
        <v>65</v>
      </c>
      <c r="B35" s="69">
        <v>29</v>
      </c>
      <c r="C35" s="70">
        <v>44396</v>
      </c>
      <c r="D35" s="71">
        <v>55</v>
      </c>
      <c r="E35" s="2">
        <v>0</v>
      </c>
      <c r="F35" s="2">
        <v>0</v>
      </c>
      <c r="G35" s="2">
        <v>0</v>
      </c>
      <c r="H35" s="2">
        <v>15</v>
      </c>
      <c r="I35" s="2">
        <v>13</v>
      </c>
      <c r="J35" s="2">
        <v>14</v>
      </c>
      <c r="K35" s="2">
        <v>13</v>
      </c>
      <c r="L35" s="74"/>
      <c r="M35" s="56"/>
      <c r="N35" s="56"/>
      <c r="O35" s="56"/>
      <c r="P35" s="56"/>
      <c r="Q35" s="56"/>
      <c r="R35" s="56"/>
      <c r="S35" s="56"/>
      <c r="T35" s="56"/>
      <c r="U35" s="56"/>
      <c r="V35" s="56"/>
      <c r="W35" s="56"/>
    </row>
    <row r="36" spans="1:23" ht="15.9" customHeight="1" x14ac:dyDescent="0.3">
      <c r="A36" s="68" t="s">
        <v>65</v>
      </c>
      <c r="B36" s="69">
        <v>30</v>
      </c>
      <c r="C36" s="70">
        <v>44403</v>
      </c>
      <c r="D36" s="71">
        <v>46</v>
      </c>
      <c r="E36" s="2">
        <v>0</v>
      </c>
      <c r="F36" s="2">
        <v>0</v>
      </c>
      <c r="G36" s="2">
        <v>0</v>
      </c>
      <c r="H36" s="2">
        <v>10</v>
      </c>
      <c r="I36" s="2">
        <v>9</v>
      </c>
      <c r="J36" s="2">
        <v>14</v>
      </c>
      <c r="K36" s="2">
        <v>13</v>
      </c>
      <c r="L36" s="74"/>
      <c r="M36" s="56"/>
      <c r="N36" s="56"/>
      <c r="O36" s="56"/>
      <c r="P36" s="56"/>
      <c r="Q36" s="56"/>
      <c r="R36" s="56"/>
      <c r="S36" s="56"/>
      <c r="T36" s="56"/>
      <c r="U36" s="56"/>
      <c r="V36" s="56"/>
      <c r="W36" s="56"/>
    </row>
    <row r="37" spans="1:23" ht="15.9" customHeight="1" x14ac:dyDescent="0.3">
      <c r="A37" s="68" t="s">
        <v>65</v>
      </c>
      <c r="B37" s="69">
        <v>31</v>
      </c>
      <c r="C37" s="70">
        <v>44410</v>
      </c>
      <c r="D37" s="75">
        <v>55</v>
      </c>
      <c r="E37" s="2">
        <v>0</v>
      </c>
      <c r="F37" s="2">
        <v>0</v>
      </c>
      <c r="G37" s="2">
        <v>6</v>
      </c>
      <c r="H37" s="2">
        <v>10</v>
      </c>
      <c r="I37" s="2">
        <v>14</v>
      </c>
      <c r="J37" s="2">
        <v>9</v>
      </c>
      <c r="K37" s="2">
        <v>16</v>
      </c>
      <c r="L37" s="74"/>
      <c r="M37" s="56"/>
      <c r="N37" s="56"/>
      <c r="O37" s="56"/>
      <c r="P37" s="56"/>
      <c r="Q37" s="56"/>
      <c r="R37" s="56"/>
      <c r="S37" s="56"/>
      <c r="T37" s="56"/>
      <c r="U37" s="56"/>
      <c r="V37" s="56"/>
      <c r="W37" s="56"/>
    </row>
    <row r="38" spans="1:23" ht="15.9" customHeight="1" x14ac:dyDescent="0.3">
      <c r="A38" s="68" t="s">
        <v>65</v>
      </c>
      <c r="B38" s="69">
        <v>32</v>
      </c>
      <c r="C38" s="70">
        <v>44417</v>
      </c>
      <c r="D38" s="75">
        <v>40</v>
      </c>
      <c r="E38" s="2">
        <v>0</v>
      </c>
      <c r="F38" s="2">
        <v>0</v>
      </c>
      <c r="G38" s="2">
        <v>1</v>
      </c>
      <c r="H38" s="2">
        <v>12</v>
      </c>
      <c r="I38" s="2">
        <v>8</v>
      </c>
      <c r="J38" s="2">
        <v>8</v>
      </c>
      <c r="K38" s="2">
        <v>11</v>
      </c>
      <c r="L38" s="74"/>
      <c r="M38" s="56"/>
      <c r="N38" s="56"/>
      <c r="O38" s="56"/>
      <c r="P38" s="56"/>
      <c r="Q38" s="56"/>
      <c r="R38" s="56"/>
      <c r="S38" s="56"/>
      <c r="T38" s="56"/>
      <c r="U38" s="56"/>
      <c r="V38" s="56"/>
      <c r="W38" s="56"/>
    </row>
    <row r="39" spans="1:23" ht="15.9" customHeight="1" x14ac:dyDescent="0.3">
      <c r="A39" s="68" t="s">
        <v>65</v>
      </c>
      <c r="B39" s="69">
        <v>33</v>
      </c>
      <c r="C39" s="70">
        <v>44424</v>
      </c>
      <c r="D39" s="75">
        <v>43</v>
      </c>
      <c r="E39" s="2">
        <v>0</v>
      </c>
      <c r="F39" s="2">
        <v>0</v>
      </c>
      <c r="G39" s="2">
        <v>1</v>
      </c>
      <c r="H39" s="2">
        <v>13</v>
      </c>
      <c r="I39" s="2">
        <v>6</v>
      </c>
      <c r="J39" s="2">
        <v>10</v>
      </c>
      <c r="K39" s="2">
        <v>13</v>
      </c>
      <c r="L39" s="74"/>
      <c r="M39" s="56"/>
      <c r="N39" s="56"/>
      <c r="O39" s="56"/>
      <c r="P39" s="56"/>
      <c r="Q39" s="56"/>
      <c r="R39" s="56"/>
      <c r="S39" s="56"/>
      <c r="T39" s="56"/>
      <c r="U39" s="56"/>
      <c r="V39" s="56"/>
      <c r="W39" s="56"/>
    </row>
    <row r="40" spans="1:23" ht="15.9" customHeight="1" x14ac:dyDescent="0.3">
      <c r="A40" s="68" t="s">
        <v>65</v>
      </c>
      <c r="B40" s="69">
        <v>34</v>
      </c>
      <c r="C40" s="70">
        <v>44431</v>
      </c>
      <c r="D40" s="75">
        <v>50</v>
      </c>
      <c r="E40" s="2">
        <v>0</v>
      </c>
      <c r="F40" s="2">
        <v>0</v>
      </c>
      <c r="G40" s="2">
        <v>3</v>
      </c>
      <c r="H40" s="2">
        <v>9</v>
      </c>
      <c r="I40" s="2">
        <v>10</v>
      </c>
      <c r="J40" s="2">
        <v>16</v>
      </c>
      <c r="K40" s="2">
        <v>12</v>
      </c>
      <c r="L40" s="74"/>
      <c r="M40" s="56"/>
      <c r="N40" s="56"/>
      <c r="O40" s="56"/>
      <c r="P40" s="56"/>
      <c r="Q40" s="56"/>
      <c r="R40" s="56"/>
      <c r="S40" s="56"/>
      <c r="T40" s="56"/>
      <c r="U40" s="56"/>
      <c r="V40" s="56"/>
      <c r="W40" s="56"/>
    </row>
    <row r="41" spans="1:23" ht="15.9" customHeight="1" x14ac:dyDescent="0.3">
      <c r="A41" s="68" t="s">
        <v>65</v>
      </c>
      <c r="B41" s="69">
        <v>35</v>
      </c>
      <c r="C41" s="70">
        <v>44438</v>
      </c>
      <c r="D41" s="75">
        <v>60</v>
      </c>
      <c r="E41" s="2">
        <v>0</v>
      </c>
      <c r="F41" s="2">
        <v>0</v>
      </c>
      <c r="G41" s="2">
        <v>3</v>
      </c>
      <c r="H41" s="2">
        <v>15</v>
      </c>
      <c r="I41" s="2">
        <v>13</v>
      </c>
      <c r="J41" s="2">
        <v>12</v>
      </c>
      <c r="K41" s="2">
        <v>17</v>
      </c>
      <c r="L41" s="74"/>
      <c r="M41" s="56"/>
      <c r="N41" s="56"/>
      <c r="O41" s="56"/>
      <c r="P41" s="56"/>
      <c r="Q41" s="56"/>
      <c r="R41" s="56"/>
      <c r="S41" s="56"/>
      <c r="T41" s="56"/>
      <c r="U41" s="56"/>
      <c r="V41" s="56"/>
      <c r="W41" s="56"/>
    </row>
    <row r="42" spans="1:23" ht="15.9" customHeight="1" x14ac:dyDescent="0.3">
      <c r="A42" s="68" t="s">
        <v>65</v>
      </c>
      <c r="B42" s="69">
        <v>36</v>
      </c>
      <c r="C42" s="70">
        <v>44445</v>
      </c>
      <c r="D42" s="75">
        <v>80</v>
      </c>
      <c r="E42" s="2">
        <v>0</v>
      </c>
      <c r="F42" s="2">
        <v>0</v>
      </c>
      <c r="G42" s="2">
        <v>2</v>
      </c>
      <c r="H42" s="2">
        <v>11</v>
      </c>
      <c r="I42" s="2">
        <v>14</v>
      </c>
      <c r="J42" s="2">
        <v>32</v>
      </c>
      <c r="K42" s="2">
        <v>21</v>
      </c>
      <c r="L42" s="74"/>
      <c r="M42" s="56"/>
      <c r="N42" s="56"/>
      <c r="O42" s="56"/>
      <c r="P42" s="56"/>
      <c r="Q42" s="56"/>
      <c r="R42" s="56"/>
      <c r="S42" s="56"/>
      <c r="T42" s="56"/>
      <c r="U42" s="56"/>
      <c r="V42" s="56"/>
      <c r="W42" s="56"/>
    </row>
    <row r="43" spans="1:23" ht="15.9" customHeight="1" x14ac:dyDescent="0.3">
      <c r="A43" s="68" t="s">
        <v>65</v>
      </c>
      <c r="B43" s="69">
        <v>37</v>
      </c>
      <c r="C43" s="70">
        <v>44452</v>
      </c>
      <c r="D43" s="75">
        <v>136</v>
      </c>
      <c r="E43" s="2">
        <v>0</v>
      </c>
      <c r="F43" s="2">
        <v>0</v>
      </c>
      <c r="G43" s="2">
        <v>3</v>
      </c>
      <c r="H43" s="2">
        <v>21</v>
      </c>
      <c r="I43" s="2">
        <v>38</v>
      </c>
      <c r="J43" s="2">
        <v>32</v>
      </c>
      <c r="K43" s="2">
        <v>42</v>
      </c>
      <c r="L43" s="74"/>
      <c r="M43" s="56"/>
      <c r="N43" s="56"/>
      <c r="O43" s="56"/>
      <c r="P43" s="56"/>
      <c r="Q43" s="56"/>
      <c r="R43" s="56"/>
      <c r="S43" s="56"/>
      <c r="T43" s="56"/>
      <c r="U43" s="56"/>
      <c r="V43" s="56"/>
      <c r="W43" s="56"/>
    </row>
    <row r="44" spans="1:23" ht="15.9" customHeight="1" x14ac:dyDescent="0.3">
      <c r="A44" s="68" t="s">
        <v>65</v>
      </c>
      <c r="B44" s="69">
        <v>38</v>
      </c>
      <c r="C44" s="70">
        <v>44459</v>
      </c>
      <c r="D44" s="76">
        <v>168</v>
      </c>
      <c r="E44" s="2">
        <v>0</v>
      </c>
      <c r="F44" s="2">
        <v>0</v>
      </c>
      <c r="G44" s="2">
        <v>3</v>
      </c>
      <c r="H44" s="2">
        <v>25</v>
      </c>
      <c r="I44" s="2">
        <v>30</v>
      </c>
      <c r="J44" s="2">
        <v>50</v>
      </c>
      <c r="K44" s="2">
        <v>60</v>
      </c>
      <c r="L44" s="74"/>
      <c r="M44" s="56"/>
      <c r="N44" s="56"/>
      <c r="O44" s="56"/>
      <c r="P44" s="56"/>
      <c r="Q44" s="56"/>
      <c r="R44" s="56"/>
      <c r="S44" s="56"/>
      <c r="T44" s="56"/>
      <c r="U44" s="56"/>
      <c r="V44" s="56"/>
      <c r="W44" s="56"/>
    </row>
    <row r="45" spans="1:23" ht="15.9" customHeight="1" x14ac:dyDescent="0.3">
      <c r="A45" s="68" t="s">
        <v>65</v>
      </c>
      <c r="B45" s="69">
        <v>39</v>
      </c>
      <c r="C45" s="70">
        <v>44466</v>
      </c>
      <c r="D45" s="75">
        <v>144</v>
      </c>
      <c r="E45" s="2">
        <v>0</v>
      </c>
      <c r="F45" s="2">
        <v>0</v>
      </c>
      <c r="G45" s="2">
        <v>5</v>
      </c>
      <c r="H45" s="2">
        <v>18</v>
      </c>
      <c r="I45" s="2">
        <v>30</v>
      </c>
      <c r="J45" s="2">
        <v>48</v>
      </c>
      <c r="K45" s="2">
        <v>43</v>
      </c>
      <c r="L45" s="74"/>
      <c r="M45" s="56"/>
      <c r="N45" s="56"/>
      <c r="O45" s="56"/>
      <c r="P45" s="56"/>
      <c r="Q45" s="56"/>
      <c r="R45" s="56"/>
      <c r="S45" s="56"/>
      <c r="T45" s="56"/>
      <c r="U45" s="56"/>
      <c r="V45" s="56"/>
      <c r="W45" s="56"/>
    </row>
    <row r="46" spans="1:23" ht="15.9" customHeight="1" x14ac:dyDescent="0.3">
      <c r="A46" s="68" t="s">
        <v>65</v>
      </c>
      <c r="B46" s="69">
        <v>40</v>
      </c>
      <c r="C46" s="70">
        <v>44473</v>
      </c>
      <c r="D46" s="75">
        <v>133</v>
      </c>
      <c r="E46" s="2">
        <v>0</v>
      </c>
      <c r="F46" s="2">
        <v>0</v>
      </c>
      <c r="G46" s="2">
        <v>3</v>
      </c>
      <c r="H46" s="2">
        <v>25</v>
      </c>
      <c r="I46" s="2">
        <v>25</v>
      </c>
      <c r="J46" s="2">
        <v>35</v>
      </c>
      <c r="K46" s="2">
        <v>45</v>
      </c>
      <c r="L46" s="74"/>
      <c r="M46" s="56"/>
      <c r="N46" s="56"/>
      <c r="O46" s="56"/>
      <c r="P46" s="56"/>
      <c r="Q46" s="56"/>
      <c r="R46" s="56"/>
      <c r="S46" s="56"/>
      <c r="T46" s="56"/>
      <c r="U46" s="56"/>
      <c r="V46" s="56"/>
      <c r="W46" s="56"/>
    </row>
    <row r="47" spans="1:23" ht="15.9" customHeight="1" x14ac:dyDescent="0.3">
      <c r="A47" s="68" t="s">
        <v>65</v>
      </c>
      <c r="B47" s="69">
        <v>41</v>
      </c>
      <c r="C47" s="70">
        <v>44480</v>
      </c>
      <c r="D47" s="75">
        <v>141</v>
      </c>
      <c r="E47" s="2">
        <v>0</v>
      </c>
      <c r="F47" s="2">
        <v>0</v>
      </c>
      <c r="G47" s="2">
        <v>4</v>
      </c>
      <c r="H47" s="2">
        <v>14</v>
      </c>
      <c r="I47" s="2">
        <v>29</v>
      </c>
      <c r="J47" s="2">
        <v>48</v>
      </c>
      <c r="K47" s="2">
        <v>46</v>
      </c>
      <c r="L47" s="74"/>
      <c r="M47" s="56"/>
      <c r="N47" s="56"/>
      <c r="O47" s="56"/>
      <c r="P47" s="56"/>
      <c r="Q47" s="56"/>
      <c r="R47" s="56"/>
      <c r="S47" s="56"/>
      <c r="T47" s="56"/>
      <c r="U47" s="56"/>
      <c r="V47" s="56"/>
      <c r="W47" s="56"/>
    </row>
    <row r="48" spans="1:23" ht="15.9" customHeight="1" x14ac:dyDescent="0.3">
      <c r="A48" s="68" t="s">
        <v>65</v>
      </c>
      <c r="B48" s="69">
        <v>42</v>
      </c>
      <c r="C48" s="70">
        <v>44487</v>
      </c>
      <c r="D48" s="75">
        <v>131</v>
      </c>
      <c r="E48" s="2">
        <v>0</v>
      </c>
      <c r="F48" s="2">
        <v>0</v>
      </c>
      <c r="G48" s="2">
        <v>1</v>
      </c>
      <c r="H48" s="2">
        <v>19</v>
      </c>
      <c r="I48" s="2">
        <v>32</v>
      </c>
      <c r="J48" s="2">
        <v>39</v>
      </c>
      <c r="K48" s="2">
        <v>40</v>
      </c>
      <c r="L48" s="74"/>
      <c r="M48" s="56"/>
      <c r="N48" s="56"/>
      <c r="O48" s="56"/>
      <c r="P48" s="56"/>
      <c r="Q48" s="56"/>
      <c r="R48" s="56"/>
      <c r="S48" s="56"/>
      <c r="T48" s="56"/>
      <c r="U48" s="56"/>
      <c r="V48" s="56"/>
      <c r="W48" s="56"/>
    </row>
    <row r="49" spans="1:23" ht="15.9" customHeight="1" x14ac:dyDescent="0.3">
      <c r="A49" s="68" t="s">
        <v>65</v>
      </c>
      <c r="B49" s="69">
        <v>43</v>
      </c>
      <c r="C49" s="70">
        <v>44494</v>
      </c>
      <c r="D49" s="75">
        <v>135</v>
      </c>
      <c r="E49" s="2">
        <v>0</v>
      </c>
      <c r="F49" s="2">
        <v>0</v>
      </c>
      <c r="G49" s="2">
        <v>4</v>
      </c>
      <c r="H49" s="2">
        <v>19</v>
      </c>
      <c r="I49" s="2">
        <v>24</v>
      </c>
      <c r="J49" s="2">
        <v>44</v>
      </c>
      <c r="K49" s="2">
        <v>44</v>
      </c>
      <c r="L49" s="74"/>
      <c r="M49" s="56"/>
      <c r="N49" s="56"/>
      <c r="O49" s="56"/>
      <c r="P49" s="56"/>
      <c r="Q49" s="56"/>
      <c r="R49" s="56"/>
      <c r="S49" s="56"/>
      <c r="T49" s="56"/>
      <c r="U49" s="56"/>
      <c r="V49" s="56"/>
      <c r="W49" s="56"/>
    </row>
    <row r="50" spans="1:23" ht="15.9" customHeight="1" x14ac:dyDescent="0.3">
      <c r="A50" s="68" t="s">
        <v>65</v>
      </c>
      <c r="B50" s="69">
        <v>44</v>
      </c>
      <c r="C50" s="70">
        <v>44501</v>
      </c>
      <c r="D50" s="76">
        <v>145</v>
      </c>
      <c r="E50" s="2">
        <v>0</v>
      </c>
      <c r="F50" s="2">
        <v>0</v>
      </c>
      <c r="G50" s="2">
        <v>3</v>
      </c>
      <c r="H50" s="2">
        <v>24</v>
      </c>
      <c r="I50" s="2">
        <v>46</v>
      </c>
      <c r="J50" s="2">
        <v>37</v>
      </c>
      <c r="K50" s="2">
        <v>35</v>
      </c>
      <c r="L50" s="73"/>
      <c r="M50" s="56"/>
      <c r="N50" s="56"/>
      <c r="O50" s="56"/>
      <c r="P50" s="56"/>
      <c r="Q50" s="56"/>
      <c r="R50" s="56"/>
      <c r="S50" s="56"/>
      <c r="T50" s="56"/>
      <c r="U50" s="56"/>
      <c r="V50" s="56"/>
      <c r="W50" s="56"/>
    </row>
    <row r="51" spans="1:23" ht="15.9" customHeight="1" x14ac:dyDescent="0.3">
      <c r="A51" s="68" t="s">
        <v>65</v>
      </c>
      <c r="B51" s="69">
        <v>45</v>
      </c>
      <c r="C51" s="70">
        <v>44508</v>
      </c>
      <c r="D51" s="75">
        <v>121</v>
      </c>
      <c r="E51" s="2">
        <v>0</v>
      </c>
      <c r="F51" s="2">
        <v>0</v>
      </c>
      <c r="G51" s="2">
        <v>4</v>
      </c>
      <c r="H51" s="2">
        <v>23</v>
      </c>
      <c r="I51" s="2">
        <v>32</v>
      </c>
      <c r="J51" s="2">
        <v>29</v>
      </c>
      <c r="K51" s="2">
        <v>33</v>
      </c>
      <c r="L51" s="74"/>
      <c r="M51" s="56"/>
      <c r="N51" s="56"/>
      <c r="O51" s="56"/>
      <c r="P51" s="56"/>
      <c r="Q51" s="56"/>
      <c r="R51" s="56"/>
      <c r="S51" s="56"/>
      <c r="T51" s="56"/>
      <c r="U51" s="56"/>
      <c r="V51" s="56"/>
      <c r="W51" s="56"/>
    </row>
    <row r="52" spans="1:23" ht="15.9" customHeight="1" x14ac:dyDescent="0.3">
      <c r="A52" s="68" t="s">
        <v>65</v>
      </c>
      <c r="B52" s="69">
        <v>46</v>
      </c>
      <c r="C52" s="70">
        <v>44515</v>
      </c>
      <c r="D52" s="71">
        <v>97</v>
      </c>
      <c r="E52" s="2">
        <v>0</v>
      </c>
      <c r="F52" s="2">
        <v>0</v>
      </c>
      <c r="G52" s="2">
        <v>3</v>
      </c>
      <c r="H52" s="2">
        <v>14</v>
      </c>
      <c r="I52" s="2">
        <v>16</v>
      </c>
      <c r="J52" s="2">
        <v>40</v>
      </c>
      <c r="K52" s="2">
        <v>24</v>
      </c>
      <c r="L52" s="74"/>
      <c r="M52" s="56"/>
      <c r="N52" s="56"/>
      <c r="O52" s="56"/>
      <c r="P52" s="56"/>
      <c r="Q52" s="56"/>
      <c r="R52" s="56"/>
      <c r="S52" s="56"/>
      <c r="T52" s="56"/>
      <c r="U52" s="56"/>
      <c r="V52" s="56"/>
      <c r="W52" s="56"/>
    </row>
    <row r="53" spans="1:23" ht="15.9" customHeight="1" x14ac:dyDescent="0.3">
      <c r="A53" s="68" t="s">
        <v>65</v>
      </c>
      <c r="B53" s="69">
        <v>47</v>
      </c>
      <c r="C53" s="70">
        <v>44522</v>
      </c>
      <c r="D53" s="76">
        <v>99</v>
      </c>
      <c r="E53" s="2">
        <v>0</v>
      </c>
      <c r="F53" s="2">
        <v>0</v>
      </c>
      <c r="G53" s="2">
        <v>2</v>
      </c>
      <c r="H53" s="2">
        <v>16</v>
      </c>
      <c r="I53" s="2">
        <v>35</v>
      </c>
      <c r="J53" s="2">
        <v>26</v>
      </c>
      <c r="K53" s="2">
        <v>20</v>
      </c>
      <c r="L53" s="73"/>
      <c r="M53" s="56"/>
      <c r="N53" s="56"/>
      <c r="O53" s="56"/>
      <c r="P53" s="56"/>
      <c r="Q53" s="56"/>
      <c r="R53" s="56"/>
      <c r="S53" s="56"/>
      <c r="T53" s="56"/>
      <c r="U53" s="56"/>
      <c r="V53" s="56"/>
      <c r="W53" s="56"/>
    </row>
    <row r="54" spans="1:23" ht="15.9" customHeight="1" x14ac:dyDescent="0.3">
      <c r="A54" s="68" t="s">
        <v>65</v>
      </c>
      <c r="B54" s="69">
        <v>48</v>
      </c>
      <c r="C54" s="70">
        <v>44529</v>
      </c>
      <c r="D54" s="76">
        <v>91</v>
      </c>
      <c r="E54" s="2">
        <v>0</v>
      </c>
      <c r="F54" s="2">
        <v>0</v>
      </c>
      <c r="G54" s="2">
        <v>2</v>
      </c>
      <c r="H54" s="2">
        <v>20</v>
      </c>
      <c r="I54" s="2">
        <v>16</v>
      </c>
      <c r="J54" s="2">
        <v>27</v>
      </c>
      <c r="K54" s="2">
        <v>26</v>
      </c>
      <c r="M54" s="56"/>
      <c r="N54" s="56"/>
      <c r="O54" s="56"/>
      <c r="P54" s="56"/>
      <c r="Q54" s="56"/>
      <c r="R54" s="56"/>
      <c r="S54" s="56"/>
      <c r="T54" s="56"/>
      <c r="U54" s="56"/>
      <c r="V54" s="56"/>
      <c r="W54" s="56"/>
    </row>
    <row r="55" spans="1:23" ht="15.9" customHeight="1" x14ac:dyDescent="0.3">
      <c r="A55" s="68" t="s">
        <v>65</v>
      </c>
      <c r="B55" s="69">
        <v>49</v>
      </c>
      <c r="C55" s="70">
        <v>44536</v>
      </c>
      <c r="D55" s="76">
        <v>86</v>
      </c>
      <c r="E55" s="2">
        <v>0</v>
      </c>
      <c r="F55" s="2">
        <v>0</v>
      </c>
      <c r="G55" s="2">
        <v>3</v>
      </c>
      <c r="H55" s="2">
        <v>15</v>
      </c>
      <c r="I55" s="2">
        <v>17</v>
      </c>
      <c r="J55" s="2">
        <v>29</v>
      </c>
      <c r="K55" s="2">
        <v>22</v>
      </c>
      <c r="M55" s="56"/>
      <c r="N55" s="56"/>
      <c r="O55" s="56"/>
      <c r="P55" s="56"/>
      <c r="Q55" s="56"/>
      <c r="R55" s="56"/>
      <c r="S55" s="56"/>
      <c r="T55" s="56"/>
      <c r="U55" s="56"/>
      <c r="V55" s="56"/>
      <c r="W55" s="56"/>
    </row>
    <row r="56" spans="1:23" ht="15.9" customHeight="1" x14ac:dyDescent="0.3">
      <c r="A56" s="68" t="s">
        <v>65</v>
      </c>
      <c r="B56" s="69">
        <v>50</v>
      </c>
      <c r="C56" s="70">
        <v>44543</v>
      </c>
      <c r="D56" s="76">
        <v>73</v>
      </c>
      <c r="E56" s="2">
        <v>0</v>
      </c>
      <c r="F56" s="2">
        <v>0</v>
      </c>
      <c r="G56" s="2">
        <v>4</v>
      </c>
      <c r="H56" s="2">
        <v>17</v>
      </c>
      <c r="I56" s="2">
        <v>14</v>
      </c>
      <c r="J56" s="2">
        <v>17</v>
      </c>
      <c r="K56" s="2">
        <v>21</v>
      </c>
      <c r="M56" s="56"/>
      <c r="N56" s="56"/>
      <c r="O56" s="56"/>
      <c r="P56" s="56"/>
      <c r="Q56" s="56"/>
      <c r="R56" s="56"/>
      <c r="S56" s="56"/>
      <c r="T56" s="56"/>
      <c r="U56" s="56"/>
      <c r="V56" s="56"/>
      <c r="W56" s="56"/>
    </row>
    <row r="57" spans="1:23" ht="15.9" customHeight="1" x14ac:dyDescent="0.3">
      <c r="A57" s="68" t="s">
        <v>65</v>
      </c>
      <c r="B57" s="69">
        <v>51</v>
      </c>
      <c r="C57" s="70">
        <v>44550</v>
      </c>
      <c r="D57" s="76">
        <v>55</v>
      </c>
      <c r="E57" s="2">
        <v>0</v>
      </c>
      <c r="F57" s="2">
        <v>0</v>
      </c>
      <c r="G57" s="2">
        <v>0</v>
      </c>
      <c r="H57" s="2">
        <v>11</v>
      </c>
      <c r="I57" s="2">
        <v>13</v>
      </c>
      <c r="J57" s="2">
        <v>15</v>
      </c>
      <c r="K57" s="2">
        <v>16</v>
      </c>
      <c r="M57" s="56"/>
      <c r="N57" s="56"/>
      <c r="O57" s="56"/>
      <c r="P57" s="56"/>
      <c r="Q57" s="56"/>
      <c r="R57" s="56"/>
      <c r="S57" s="56"/>
      <c r="T57" s="56"/>
      <c r="U57" s="56"/>
      <c r="V57" s="56"/>
      <c r="W57" s="56"/>
    </row>
    <row r="58" spans="1:23" ht="15.9" customHeight="1" x14ac:dyDescent="0.3">
      <c r="A58" s="68" t="s">
        <v>65</v>
      </c>
      <c r="B58" s="69">
        <v>52</v>
      </c>
      <c r="C58" s="70">
        <v>44557</v>
      </c>
      <c r="D58" s="76">
        <v>47</v>
      </c>
      <c r="E58" s="2">
        <v>0</v>
      </c>
      <c r="F58" s="2">
        <v>0</v>
      </c>
      <c r="G58" s="2">
        <v>1</v>
      </c>
      <c r="H58" s="2">
        <v>14</v>
      </c>
      <c r="I58" s="2">
        <v>7</v>
      </c>
      <c r="J58" s="2">
        <v>16</v>
      </c>
      <c r="K58" s="2">
        <v>9</v>
      </c>
      <c r="M58" s="56"/>
      <c r="N58" s="56"/>
      <c r="O58" s="56"/>
      <c r="P58" s="56"/>
      <c r="Q58" s="56"/>
      <c r="R58" s="56"/>
      <c r="S58" s="56"/>
      <c r="T58" s="56"/>
      <c r="U58" s="56"/>
      <c r="V58" s="56"/>
      <c r="W58" s="56"/>
    </row>
    <row r="59" spans="1:23" ht="15.9" customHeight="1" x14ac:dyDescent="0.3">
      <c r="A59" s="77" t="s">
        <v>66</v>
      </c>
      <c r="B59" s="69">
        <v>1</v>
      </c>
      <c r="C59" s="70">
        <v>44564</v>
      </c>
      <c r="D59" s="76">
        <v>72</v>
      </c>
      <c r="E59" s="78">
        <v>0</v>
      </c>
      <c r="F59" s="78">
        <v>0</v>
      </c>
      <c r="G59" s="78">
        <v>2</v>
      </c>
      <c r="H59" s="78">
        <v>10</v>
      </c>
      <c r="I59" s="78">
        <v>12</v>
      </c>
      <c r="J59" s="78">
        <v>23</v>
      </c>
      <c r="K59" s="78">
        <v>25</v>
      </c>
      <c r="M59" s="56"/>
      <c r="N59" s="56"/>
      <c r="O59" s="56"/>
      <c r="P59" s="56"/>
      <c r="Q59" s="56"/>
      <c r="R59" s="56"/>
      <c r="S59" s="56"/>
      <c r="T59" s="56"/>
      <c r="U59" s="56"/>
      <c r="V59" s="56"/>
      <c r="W59" s="56"/>
    </row>
    <row r="60" spans="1:23" ht="15.9" customHeight="1" x14ac:dyDescent="0.3">
      <c r="A60" s="77" t="s">
        <v>66</v>
      </c>
      <c r="B60" s="69">
        <v>2</v>
      </c>
      <c r="C60" s="70">
        <v>44571</v>
      </c>
      <c r="D60" s="76">
        <v>136</v>
      </c>
      <c r="E60" s="78">
        <v>0</v>
      </c>
      <c r="F60" s="78">
        <v>0</v>
      </c>
      <c r="G60" s="78">
        <v>6</v>
      </c>
      <c r="H60" s="78">
        <v>17</v>
      </c>
      <c r="I60" s="78">
        <v>22</v>
      </c>
      <c r="J60" s="78">
        <v>29</v>
      </c>
      <c r="K60" s="78">
        <v>62</v>
      </c>
      <c r="M60" s="56"/>
      <c r="N60" s="56"/>
      <c r="O60" s="56"/>
      <c r="P60" s="56"/>
      <c r="Q60" s="56"/>
      <c r="R60" s="56"/>
      <c r="S60" s="56"/>
      <c r="T60" s="56"/>
      <c r="U60" s="56"/>
      <c r="V60" s="56"/>
      <c r="W60" s="56"/>
    </row>
    <row r="61" spans="1:23" ht="15.9" customHeight="1" x14ac:dyDescent="0.3">
      <c r="A61" s="77" t="s">
        <v>66</v>
      </c>
      <c r="B61" s="69">
        <v>3</v>
      </c>
      <c r="C61" s="70">
        <v>44578</v>
      </c>
      <c r="D61" s="76">
        <v>146</v>
      </c>
      <c r="E61" s="78">
        <v>0</v>
      </c>
      <c r="F61" s="78">
        <v>0</v>
      </c>
      <c r="G61" s="78">
        <v>1</v>
      </c>
      <c r="H61" s="78">
        <v>15</v>
      </c>
      <c r="I61" s="78">
        <v>18</v>
      </c>
      <c r="J61" s="78">
        <v>36</v>
      </c>
      <c r="K61" s="78">
        <v>76</v>
      </c>
      <c r="M61" s="56"/>
      <c r="N61" s="56"/>
      <c r="O61" s="56"/>
      <c r="P61" s="56"/>
      <c r="Q61" s="56"/>
      <c r="R61" s="56"/>
      <c r="S61" s="56"/>
      <c r="T61" s="56"/>
      <c r="U61" s="56"/>
      <c r="V61" s="56"/>
      <c r="W61" s="56"/>
    </row>
    <row r="62" spans="1:23" ht="15.9" customHeight="1" x14ac:dyDescent="0.3">
      <c r="A62" s="77" t="s">
        <v>66</v>
      </c>
      <c r="B62" s="69">
        <v>4</v>
      </c>
      <c r="C62" s="70">
        <v>44585</v>
      </c>
      <c r="D62" s="76">
        <v>122</v>
      </c>
      <c r="E62" s="78">
        <v>0</v>
      </c>
      <c r="F62" s="78">
        <v>1</v>
      </c>
      <c r="G62" s="78">
        <v>0</v>
      </c>
      <c r="H62" s="78">
        <v>14</v>
      </c>
      <c r="I62" s="78">
        <v>22</v>
      </c>
      <c r="J62" s="78">
        <v>48</v>
      </c>
      <c r="K62" s="78">
        <v>37</v>
      </c>
      <c r="M62" s="56"/>
      <c r="N62" s="56"/>
      <c r="O62" s="56"/>
      <c r="P62" s="56"/>
      <c r="Q62" s="56"/>
      <c r="R62" s="56"/>
      <c r="S62" s="56"/>
      <c r="T62" s="56"/>
      <c r="U62" s="56"/>
      <c r="V62" s="56"/>
      <c r="W62" s="56"/>
    </row>
    <row r="63" spans="1:23" ht="15.9" customHeight="1" x14ac:dyDescent="0.3">
      <c r="A63" s="77" t="s">
        <v>66</v>
      </c>
      <c r="B63" s="69">
        <v>5</v>
      </c>
      <c r="C63" s="70">
        <v>44592</v>
      </c>
      <c r="D63" s="76">
        <v>119</v>
      </c>
      <c r="E63" s="78">
        <v>0</v>
      </c>
      <c r="F63" s="78">
        <v>0</v>
      </c>
      <c r="G63" s="78">
        <v>0</v>
      </c>
      <c r="H63" s="78">
        <v>11</v>
      </c>
      <c r="I63" s="78">
        <v>23</v>
      </c>
      <c r="J63" s="78">
        <v>35</v>
      </c>
      <c r="K63" s="78">
        <v>50</v>
      </c>
      <c r="M63" s="56"/>
      <c r="N63" s="56"/>
      <c r="O63" s="56"/>
      <c r="P63" s="56"/>
      <c r="Q63" s="56"/>
      <c r="R63" s="56"/>
      <c r="S63" s="56"/>
      <c r="T63" s="56"/>
      <c r="U63" s="56"/>
      <c r="V63" s="56"/>
      <c r="W63" s="56"/>
    </row>
    <row r="64" spans="1:23" ht="15.9" customHeight="1" x14ac:dyDescent="0.3">
      <c r="A64" s="77" t="s">
        <v>66</v>
      </c>
      <c r="B64" s="69">
        <v>6</v>
      </c>
      <c r="C64" s="70">
        <v>44599</v>
      </c>
      <c r="D64" s="76">
        <v>80</v>
      </c>
      <c r="E64" s="78">
        <v>0</v>
      </c>
      <c r="F64" s="78">
        <v>0</v>
      </c>
      <c r="G64" s="78">
        <v>1</v>
      </c>
      <c r="H64" s="78">
        <v>4</v>
      </c>
      <c r="I64" s="78">
        <v>16</v>
      </c>
      <c r="J64" s="78">
        <v>26</v>
      </c>
      <c r="K64" s="78">
        <v>33</v>
      </c>
      <c r="M64" s="56"/>
      <c r="N64" s="56"/>
      <c r="O64" s="56"/>
      <c r="P64" s="56"/>
      <c r="Q64" s="56"/>
      <c r="R64" s="56"/>
      <c r="S64" s="56"/>
      <c r="T64" s="56"/>
      <c r="U64" s="56"/>
      <c r="V64" s="56"/>
      <c r="W64" s="56"/>
    </row>
    <row r="65" spans="1:23" ht="15.9" customHeight="1" x14ac:dyDescent="0.3">
      <c r="A65" s="77" t="s">
        <v>66</v>
      </c>
      <c r="B65" s="69">
        <v>7</v>
      </c>
      <c r="C65" s="70">
        <v>44606</v>
      </c>
      <c r="D65" s="76">
        <v>76</v>
      </c>
      <c r="E65" s="78">
        <v>0</v>
      </c>
      <c r="F65" s="78">
        <v>1</v>
      </c>
      <c r="G65" s="78">
        <v>2</v>
      </c>
      <c r="H65" s="78">
        <v>6</v>
      </c>
      <c r="I65" s="78">
        <v>10</v>
      </c>
      <c r="J65" s="78">
        <v>17</v>
      </c>
      <c r="K65" s="78">
        <v>40</v>
      </c>
      <c r="M65" s="56"/>
      <c r="N65" s="56"/>
      <c r="O65" s="56"/>
      <c r="P65" s="56"/>
      <c r="Q65" s="56"/>
      <c r="R65" s="56"/>
      <c r="S65" s="56"/>
      <c r="T65" s="56"/>
      <c r="U65" s="56"/>
      <c r="V65" s="56"/>
      <c r="W65" s="56"/>
    </row>
    <row r="66" spans="1:23" ht="15.9" customHeight="1" x14ac:dyDescent="0.3">
      <c r="A66" s="77" t="s">
        <v>66</v>
      </c>
      <c r="B66" s="69">
        <v>8</v>
      </c>
      <c r="C66" s="70">
        <v>44613</v>
      </c>
      <c r="D66" s="76">
        <v>80</v>
      </c>
      <c r="E66" s="78">
        <v>0</v>
      </c>
      <c r="F66" s="78">
        <v>0</v>
      </c>
      <c r="G66" s="78">
        <v>0</v>
      </c>
      <c r="H66" s="78">
        <v>7</v>
      </c>
      <c r="I66" s="78">
        <v>9</v>
      </c>
      <c r="J66" s="78">
        <v>30</v>
      </c>
      <c r="K66" s="78">
        <v>34</v>
      </c>
      <c r="M66" s="56"/>
      <c r="N66" s="56"/>
      <c r="O66" s="56"/>
      <c r="P66" s="56"/>
      <c r="Q66" s="56"/>
      <c r="R66" s="56"/>
      <c r="S66" s="56"/>
      <c r="T66" s="56"/>
      <c r="U66" s="56"/>
      <c r="V66" s="56"/>
      <c r="W66" s="56"/>
    </row>
    <row r="67" spans="1:23" ht="15.9" customHeight="1" x14ac:dyDescent="0.3">
      <c r="A67" s="77" t="s">
        <v>66</v>
      </c>
      <c r="B67" s="69">
        <v>9</v>
      </c>
      <c r="C67" s="70">
        <v>44620</v>
      </c>
      <c r="D67" s="76">
        <v>112</v>
      </c>
      <c r="E67" s="78">
        <v>0</v>
      </c>
      <c r="F67" s="78">
        <v>0</v>
      </c>
      <c r="G67" s="78">
        <v>4</v>
      </c>
      <c r="H67" s="78">
        <v>4</v>
      </c>
      <c r="I67" s="78">
        <v>21</v>
      </c>
      <c r="J67" s="78">
        <v>34</v>
      </c>
      <c r="K67" s="78">
        <v>49</v>
      </c>
      <c r="M67" s="56"/>
      <c r="N67" s="56"/>
      <c r="O67" s="56"/>
      <c r="P67" s="56"/>
      <c r="Q67" s="56"/>
      <c r="R67" s="56"/>
      <c r="S67" s="56"/>
      <c r="T67" s="56"/>
      <c r="U67" s="56"/>
      <c r="V67" s="56"/>
      <c r="W67" s="56"/>
    </row>
    <row r="68" spans="1:23" ht="15.9" customHeight="1" x14ac:dyDescent="0.3">
      <c r="A68" s="77" t="s">
        <v>66</v>
      </c>
      <c r="B68" s="69">
        <v>10</v>
      </c>
      <c r="C68" s="70">
        <v>44627</v>
      </c>
      <c r="D68" s="76">
        <v>118</v>
      </c>
      <c r="E68" s="78">
        <v>0</v>
      </c>
      <c r="F68" s="78">
        <v>0</v>
      </c>
      <c r="G68" s="78">
        <v>1</v>
      </c>
      <c r="H68" s="78">
        <v>9</v>
      </c>
      <c r="I68" s="78">
        <v>17</v>
      </c>
      <c r="J68" s="78">
        <v>36</v>
      </c>
      <c r="K68" s="78">
        <v>55</v>
      </c>
      <c r="M68" s="56"/>
      <c r="N68" s="56"/>
      <c r="O68" s="56"/>
      <c r="P68" s="56"/>
      <c r="Q68" s="56"/>
      <c r="R68" s="56"/>
      <c r="S68" s="56"/>
      <c r="T68" s="56"/>
      <c r="U68" s="56"/>
      <c r="V68" s="56"/>
      <c r="W68" s="56"/>
    </row>
    <row r="69" spans="1:23" ht="15.9" customHeight="1" x14ac:dyDescent="0.3">
      <c r="A69" s="77" t="s">
        <v>66</v>
      </c>
      <c r="B69" s="69">
        <v>11</v>
      </c>
      <c r="C69" s="70">
        <v>44634</v>
      </c>
      <c r="D69" s="76">
        <v>121</v>
      </c>
      <c r="E69" s="78">
        <v>0</v>
      </c>
      <c r="F69" s="78">
        <v>0</v>
      </c>
      <c r="G69" s="78">
        <v>1</v>
      </c>
      <c r="H69" s="78">
        <v>7</v>
      </c>
      <c r="I69" s="78">
        <v>22</v>
      </c>
      <c r="J69" s="78">
        <v>43</v>
      </c>
      <c r="K69" s="78">
        <v>48</v>
      </c>
      <c r="M69" s="56"/>
      <c r="N69" s="56"/>
      <c r="O69" s="56"/>
      <c r="P69" s="56"/>
      <c r="Q69" s="56"/>
      <c r="R69" s="56"/>
      <c r="S69" s="56"/>
      <c r="T69" s="56"/>
      <c r="U69" s="56"/>
      <c r="V69" s="56"/>
      <c r="W69" s="56"/>
    </row>
    <row r="70" spans="1:23" ht="15.9" customHeight="1" x14ac:dyDescent="0.3">
      <c r="A70" s="77" t="s">
        <v>66</v>
      </c>
      <c r="B70" s="69">
        <v>12</v>
      </c>
      <c r="C70" s="70">
        <v>44641</v>
      </c>
      <c r="D70" s="76">
        <v>193</v>
      </c>
      <c r="E70" s="78">
        <v>0</v>
      </c>
      <c r="F70" s="78">
        <v>0</v>
      </c>
      <c r="G70" s="78">
        <v>2</v>
      </c>
      <c r="H70" s="78">
        <v>17</v>
      </c>
      <c r="I70" s="78">
        <v>28</v>
      </c>
      <c r="J70" s="78">
        <v>52</v>
      </c>
      <c r="K70" s="78">
        <v>94</v>
      </c>
      <c r="M70" s="56"/>
      <c r="N70" s="56"/>
      <c r="O70" s="56"/>
      <c r="P70" s="56"/>
      <c r="Q70" s="56"/>
      <c r="R70" s="56"/>
      <c r="S70" s="56"/>
      <c r="T70" s="56"/>
      <c r="U70" s="56"/>
      <c r="V70" s="56"/>
      <c r="W70" s="56"/>
    </row>
    <row r="71" spans="1:23" ht="15.9" customHeight="1" x14ac:dyDescent="0.3">
      <c r="A71" s="77" t="s">
        <v>66</v>
      </c>
      <c r="B71" s="69">
        <v>13</v>
      </c>
      <c r="C71" s="70">
        <v>44648</v>
      </c>
      <c r="D71" s="76">
        <v>172</v>
      </c>
      <c r="E71" s="78">
        <v>0</v>
      </c>
      <c r="F71" s="78">
        <v>0</v>
      </c>
      <c r="G71" s="78">
        <v>1</v>
      </c>
      <c r="H71" s="78">
        <v>16</v>
      </c>
      <c r="I71" s="78">
        <v>25</v>
      </c>
      <c r="J71" s="78">
        <v>64</v>
      </c>
      <c r="K71" s="78">
        <v>66</v>
      </c>
      <c r="M71" s="56"/>
      <c r="N71" s="56"/>
      <c r="O71" s="56"/>
      <c r="P71" s="56"/>
      <c r="Q71" s="56"/>
      <c r="R71" s="56"/>
      <c r="S71" s="56"/>
      <c r="T71" s="56"/>
      <c r="U71" s="56"/>
      <c r="V71" s="56"/>
      <c r="W71" s="56"/>
    </row>
    <row r="72" spans="1:23" ht="15.9" customHeight="1" x14ac:dyDescent="0.3">
      <c r="A72" s="77" t="s">
        <v>66</v>
      </c>
      <c r="B72" s="69">
        <v>14</v>
      </c>
      <c r="C72" s="70">
        <v>44655</v>
      </c>
      <c r="D72" s="76">
        <v>142</v>
      </c>
      <c r="E72" s="78">
        <v>0</v>
      </c>
      <c r="F72" s="78">
        <v>0</v>
      </c>
      <c r="G72" s="78">
        <v>1</v>
      </c>
      <c r="H72" s="78">
        <v>9</v>
      </c>
      <c r="I72" s="78">
        <v>18</v>
      </c>
      <c r="J72" s="78">
        <v>47</v>
      </c>
      <c r="K72" s="78">
        <v>67</v>
      </c>
      <c r="M72" s="56"/>
      <c r="N72" s="56"/>
      <c r="O72" s="56"/>
      <c r="P72" s="56"/>
      <c r="Q72" s="56"/>
      <c r="R72" s="56"/>
      <c r="S72" s="56"/>
      <c r="T72" s="56"/>
      <c r="U72" s="56"/>
      <c r="V72" s="56"/>
      <c r="W72" s="56"/>
    </row>
    <row r="73" spans="1:23" ht="15.9" customHeight="1" x14ac:dyDescent="0.3">
      <c r="A73" s="77" t="s">
        <v>66</v>
      </c>
      <c r="B73" s="69">
        <v>15</v>
      </c>
      <c r="C73" s="70">
        <v>44662</v>
      </c>
      <c r="D73" s="76">
        <v>129</v>
      </c>
      <c r="E73" s="78">
        <v>0</v>
      </c>
      <c r="F73" s="78">
        <v>0</v>
      </c>
      <c r="G73" s="78">
        <v>2</v>
      </c>
      <c r="H73" s="78">
        <v>9</v>
      </c>
      <c r="I73" s="78">
        <v>22</v>
      </c>
      <c r="J73" s="78">
        <v>45</v>
      </c>
      <c r="K73" s="78">
        <v>51</v>
      </c>
      <c r="M73" s="56"/>
      <c r="N73" s="56"/>
      <c r="O73" s="56"/>
      <c r="P73" s="56"/>
      <c r="Q73" s="56"/>
      <c r="R73" s="56"/>
      <c r="S73" s="56"/>
      <c r="T73" s="56"/>
      <c r="U73" s="56"/>
      <c r="V73" s="56"/>
      <c r="W73" s="56"/>
    </row>
    <row r="74" spans="1:23" ht="15.9" customHeight="1" x14ac:dyDescent="0.3">
      <c r="A74" s="77" t="s">
        <v>66</v>
      </c>
      <c r="B74" s="69">
        <v>16</v>
      </c>
      <c r="C74" s="70">
        <v>44669</v>
      </c>
      <c r="D74" s="76">
        <v>121</v>
      </c>
      <c r="E74" s="78">
        <v>0</v>
      </c>
      <c r="F74" s="78">
        <v>0</v>
      </c>
      <c r="G74" s="78">
        <v>2</v>
      </c>
      <c r="H74" s="78">
        <v>10</v>
      </c>
      <c r="I74" s="78">
        <v>17</v>
      </c>
      <c r="J74" s="78">
        <v>36</v>
      </c>
      <c r="K74" s="78">
        <v>56</v>
      </c>
      <c r="M74" s="56"/>
      <c r="N74" s="56"/>
      <c r="O74" s="56"/>
      <c r="P74" s="56"/>
      <c r="Q74" s="56"/>
      <c r="R74" s="56"/>
      <c r="S74" s="56"/>
      <c r="T74" s="56"/>
      <c r="U74" s="56"/>
      <c r="V74" s="56"/>
      <c r="W74" s="56"/>
    </row>
    <row r="75" spans="1:23" ht="15.9" customHeight="1" x14ac:dyDescent="0.3">
      <c r="A75" s="77" t="s">
        <v>66</v>
      </c>
      <c r="B75" s="69">
        <v>17</v>
      </c>
      <c r="C75" s="70">
        <v>44676</v>
      </c>
      <c r="D75" s="76">
        <v>95</v>
      </c>
      <c r="E75" s="78">
        <v>0</v>
      </c>
      <c r="F75" s="78">
        <v>0</v>
      </c>
      <c r="G75" s="78">
        <v>0</v>
      </c>
      <c r="H75" s="78">
        <v>8</v>
      </c>
      <c r="I75" s="78">
        <v>15</v>
      </c>
      <c r="J75" s="78">
        <v>29</v>
      </c>
      <c r="K75" s="78">
        <v>43</v>
      </c>
      <c r="M75" s="56"/>
      <c r="N75" s="56"/>
      <c r="O75" s="56"/>
      <c r="P75" s="56"/>
      <c r="Q75" s="56"/>
      <c r="R75" s="56"/>
      <c r="S75" s="56"/>
      <c r="T75" s="56"/>
      <c r="U75" s="56"/>
      <c r="V75" s="56"/>
      <c r="W75" s="56"/>
    </row>
    <row r="76" spans="1:23" ht="15.9" customHeight="1" x14ac:dyDescent="0.3">
      <c r="A76" s="77" t="s">
        <v>66</v>
      </c>
      <c r="B76" s="69">
        <v>18</v>
      </c>
      <c r="C76" s="70">
        <v>44683</v>
      </c>
      <c r="D76" s="76">
        <v>87</v>
      </c>
      <c r="E76" s="78">
        <v>0</v>
      </c>
      <c r="F76" s="78">
        <v>0</v>
      </c>
      <c r="G76" s="78">
        <v>1</v>
      </c>
      <c r="H76" s="78">
        <v>9</v>
      </c>
      <c r="I76" s="78">
        <v>8</v>
      </c>
      <c r="J76" s="78">
        <v>31</v>
      </c>
      <c r="K76" s="78">
        <v>38</v>
      </c>
      <c r="M76" s="56"/>
      <c r="N76" s="56"/>
      <c r="O76" s="56"/>
      <c r="P76" s="56"/>
      <c r="Q76" s="56"/>
      <c r="R76" s="56"/>
      <c r="S76" s="56"/>
      <c r="T76" s="56"/>
      <c r="U76" s="56"/>
      <c r="V76" s="56"/>
      <c r="W76" s="56"/>
    </row>
    <row r="77" spans="1:23" ht="15.9" customHeight="1" x14ac:dyDescent="0.3">
      <c r="A77" s="77" t="s">
        <v>66</v>
      </c>
      <c r="B77" s="69">
        <v>19</v>
      </c>
      <c r="C77" s="70">
        <v>44690</v>
      </c>
      <c r="D77" s="76">
        <v>61</v>
      </c>
      <c r="E77" s="78">
        <v>0</v>
      </c>
      <c r="F77" s="78">
        <v>0</v>
      </c>
      <c r="G77" s="78">
        <v>0</v>
      </c>
      <c r="H77" s="78">
        <v>7</v>
      </c>
      <c r="I77" s="78">
        <v>7</v>
      </c>
      <c r="J77" s="78">
        <v>21</v>
      </c>
      <c r="K77" s="78">
        <v>26</v>
      </c>
      <c r="M77" s="56"/>
      <c r="N77" s="56"/>
      <c r="O77" s="56"/>
      <c r="P77" s="56"/>
      <c r="Q77" s="56"/>
      <c r="R77" s="56"/>
      <c r="S77" s="56"/>
      <c r="T77" s="56"/>
      <c r="U77" s="56"/>
      <c r="V77" s="56"/>
      <c r="W77" s="56"/>
    </row>
    <row r="78" spans="1:23" ht="15.9" customHeight="1" x14ac:dyDescent="0.3">
      <c r="A78" s="77" t="s">
        <v>66</v>
      </c>
      <c r="B78" s="69">
        <v>20</v>
      </c>
      <c r="C78" s="70">
        <v>44697</v>
      </c>
      <c r="D78" s="76">
        <v>53</v>
      </c>
      <c r="E78" s="78">
        <v>0</v>
      </c>
      <c r="F78" s="78">
        <v>0</v>
      </c>
      <c r="G78" s="78">
        <v>1</v>
      </c>
      <c r="H78" s="78">
        <v>7</v>
      </c>
      <c r="I78" s="78">
        <v>6</v>
      </c>
      <c r="J78" s="78">
        <v>13</v>
      </c>
      <c r="K78" s="78">
        <v>26</v>
      </c>
      <c r="M78" s="56"/>
      <c r="N78" s="56"/>
      <c r="O78" s="56"/>
      <c r="P78" s="56"/>
      <c r="Q78" s="56"/>
      <c r="R78" s="56"/>
      <c r="S78" s="56"/>
      <c r="T78" s="56"/>
      <c r="U78" s="56"/>
      <c r="V78" s="56"/>
      <c r="W78" s="56"/>
    </row>
    <row r="79" spans="1:23" ht="15.9" customHeight="1" x14ac:dyDescent="0.3">
      <c r="A79" s="77" t="s">
        <v>66</v>
      </c>
      <c r="B79" s="69">
        <v>21</v>
      </c>
      <c r="C79" s="70">
        <v>44704</v>
      </c>
      <c r="D79" s="76">
        <v>46</v>
      </c>
      <c r="E79" s="78">
        <v>0</v>
      </c>
      <c r="F79" s="78">
        <v>0</v>
      </c>
      <c r="G79" s="78">
        <v>0</v>
      </c>
      <c r="H79" s="78">
        <v>2</v>
      </c>
      <c r="I79" s="78">
        <v>11</v>
      </c>
      <c r="J79" s="78">
        <v>15</v>
      </c>
      <c r="K79" s="78">
        <v>18</v>
      </c>
      <c r="M79" s="56"/>
      <c r="N79" s="56"/>
      <c r="O79" s="56"/>
      <c r="P79" s="56"/>
      <c r="Q79" s="56"/>
      <c r="R79" s="56"/>
      <c r="S79" s="56"/>
      <c r="T79" s="56"/>
      <c r="U79" s="56"/>
      <c r="V79" s="56"/>
      <c r="W79" s="56"/>
    </row>
    <row r="80" spans="1:23" ht="15.9" customHeight="1" x14ac:dyDescent="0.3">
      <c r="A80" s="77" t="s">
        <v>66</v>
      </c>
      <c r="B80" s="69">
        <v>22</v>
      </c>
      <c r="C80" s="70">
        <v>44711</v>
      </c>
      <c r="D80" s="76">
        <v>20</v>
      </c>
      <c r="E80" s="78">
        <v>0</v>
      </c>
      <c r="F80" s="78">
        <v>0</v>
      </c>
      <c r="G80" s="78">
        <v>0</v>
      </c>
      <c r="H80" s="78">
        <v>2</v>
      </c>
      <c r="I80" s="78">
        <v>8</v>
      </c>
      <c r="J80" s="78">
        <v>2</v>
      </c>
      <c r="K80" s="78">
        <v>8</v>
      </c>
      <c r="M80" s="56"/>
      <c r="N80" s="56"/>
      <c r="O80" s="56"/>
      <c r="P80" s="56"/>
      <c r="Q80" s="56"/>
      <c r="R80" s="56"/>
      <c r="S80" s="56"/>
      <c r="T80" s="56"/>
      <c r="U80" s="56"/>
      <c r="V80" s="56"/>
      <c r="W80" s="56"/>
    </row>
    <row r="81" spans="1:23" ht="15.9" customHeight="1" x14ac:dyDescent="0.3">
      <c r="A81" s="77" t="s">
        <v>66</v>
      </c>
      <c r="B81" s="69">
        <v>23</v>
      </c>
      <c r="C81" s="70">
        <v>44718</v>
      </c>
      <c r="D81" s="76">
        <v>39</v>
      </c>
      <c r="E81" s="78">
        <v>0</v>
      </c>
      <c r="F81" s="78">
        <v>0</v>
      </c>
      <c r="G81" s="78">
        <v>1</v>
      </c>
      <c r="H81" s="78">
        <v>1</v>
      </c>
      <c r="I81" s="78">
        <v>11</v>
      </c>
      <c r="J81" s="78">
        <v>12</v>
      </c>
      <c r="K81" s="78">
        <v>14</v>
      </c>
      <c r="M81" s="56"/>
      <c r="N81" s="56"/>
      <c r="O81" s="56"/>
      <c r="P81" s="56"/>
      <c r="Q81" s="56"/>
      <c r="R81" s="56"/>
      <c r="S81" s="56"/>
      <c r="T81" s="56"/>
      <c r="U81" s="56"/>
      <c r="V81" s="56"/>
      <c r="W81" s="56"/>
    </row>
    <row r="82" spans="1:23" ht="15.9" customHeight="1" x14ac:dyDescent="0.3">
      <c r="A82" s="77" t="s">
        <v>66</v>
      </c>
      <c r="B82" s="69">
        <v>24</v>
      </c>
      <c r="C82" s="70">
        <v>44725</v>
      </c>
      <c r="D82" s="76">
        <v>41</v>
      </c>
      <c r="E82" s="78">
        <v>0</v>
      </c>
      <c r="F82" s="78">
        <v>0</v>
      </c>
      <c r="G82" s="78">
        <v>2</v>
      </c>
      <c r="H82" s="78">
        <v>2</v>
      </c>
      <c r="I82" s="78">
        <v>9</v>
      </c>
      <c r="J82" s="78">
        <v>15</v>
      </c>
      <c r="K82" s="78">
        <v>13</v>
      </c>
      <c r="M82" s="56"/>
      <c r="N82" s="56"/>
      <c r="O82" s="56"/>
      <c r="P82" s="56"/>
      <c r="Q82" s="56"/>
      <c r="R82" s="56"/>
      <c r="S82" s="56"/>
      <c r="T82" s="56"/>
      <c r="U82" s="56"/>
      <c r="V82" s="56"/>
      <c r="W82" s="56"/>
    </row>
    <row r="83" spans="1:23" ht="15.9" customHeight="1" x14ac:dyDescent="0.3">
      <c r="A83" s="77" t="s">
        <v>66</v>
      </c>
      <c r="B83" s="69">
        <v>25</v>
      </c>
      <c r="C83" s="70">
        <v>44732</v>
      </c>
      <c r="D83" s="76" t="s">
        <v>210</v>
      </c>
      <c r="E83" s="78" t="s">
        <v>210</v>
      </c>
      <c r="F83" s="78" t="s">
        <v>210</v>
      </c>
      <c r="G83" s="78" t="s">
        <v>210</v>
      </c>
      <c r="H83" s="78" t="s">
        <v>210</v>
      </c>
      <c r="I83" s="78" t="s">
        <v>210</v>
      </c>
      <c r="J83" s="78" t="s">
        <v>210</v>
      </c>
      <c r="K83" s="78" t="s">
        <v>210</v>
      </c>
      <c r="M83" s="56"/>
      <c r="N83" s="56"/>
      <c r="O83" s="56"/>
      <c r="P83" s="56"/>
      <c r="Q83" s="56"/>
      <c r="R83" s="56"/>
      <c r="S83" s="56"/>
      <c r="T83" s="56"/>
      <c r="U83" s="56"/>
      <c r="V83" s="56"/>
      <c r="W83" s="56"/>
    </row>
    <row r="84" spans="1:23" ht="15.9" customHeight="1" x14ac:dyDescent="0.3">
      <c r="A84" s="77" t="s">
        <v>66</v>
      </c>
      <c r="B84" s="69">
        <v>26</v>
      </c>
      <c r="C84" s="70">
        <v>44739</v>
      </c>
      <c r="D84" s="76" t="s">
        <v>210</v>
      </c>
      <c r="E84" s="78" t="s">
        <v>210</v>
      </c>
      <c r="F84" s="78" t="s">
        <v>210</v>
      </c>
      <c r="G84" s="78" t="s">
        <v>210</v>
      </c>
      <c r="H84" s="78" t="s">
        <v>210</v>
      </c>
      <c r="I84" s="78" t="s">
        <v>210</v>
      </c>
      <c r="J84" s="78" t="s">
        <v>210</v>
      </c>
      <c r="K84" s="78" t="s">
        <v>210</v>
      </c>
      <c r="M84" s="56"/>
      <c r="N84" s="56"/>
      <c r="O84" s="56"/>
      <c r="P84" s="56"/>
      <c r="Q84" s="56"/>
      <c r="R84" s="56"/>
      <c r="S84" s="56"/>
      <c r="T84" s="56"/>
      <c r="U84" s="56"/>
      <c r="V84" s="56"/>
      <c r="W84" s="56"/>
    </row>
    <row r="85" spans="1:23" ht="15.9" customHeight="1" x14ac:dyDescent="0.3">
      <c r="A85" s="77" t="s">
        <v>66</v>
      </c>
      <c r="B85" s="69">
        <v>27</v>
      </c>
      <c r="C85" s="70">
        <v>44746</v>
      </c>
      <c r="D85" s="76" t="s">
        <v>210</v>
      </c>
      <c r="E85" s="78" t="s">
        <v>210</v>
      </c>
      <c r="F85" s="78" t="s">
        <v>210</v>
      </c>
      <c r="G85" s="78" t="s">
        <v>210</v>
      </c>
      <c r="H85" s="78" t="s">
        <v>210</v>
      </c>
      <c r="I85" s="78" t="s">
        <v>210</v>
      </c>
      <c r="J85" s="78" t="s">
        <v>210</v>
      </c>
      <c r="K85" s="78" t="s">
        <v>210</v>
      </c>
      <c r="M85" s="56"/>
      <c r="N85" s="56"/>
      <c r="O85" s="56"/>
      <c r="P85" s="56"/>
      <c r="Q85" s="56"/>
      <c r="R85" s="56"/>
      <c r="S85" s="56"/>
      <c r="T85" s="56"/>
      <c r="U85" s="56"/>
      <c r="V85" s="56"/>
      <c r="W85" s="56"/>
    </row>
    <row r="86" spans="1:23" ht="15.9" customHeight="1" x14ac:dyDescent="0.3">
      <c r="A86" s="77" t="s">
        <v>66</v>
      </c>
      <c r="B86" s="69">
        <v>28</v>
      </c>
      <c r="C86" s="70">
        <v>44753</v>
      </c>
      <c r="D86" s="76" t="s">
        <v>210</v>
      </c>
      <c r="E86" s="78" t="s">
        <v>210</v>
      </c>
      <c r="F86" s="78" t="s">
        <v>210</v>
      </c>
      <c r="G86" s="78" t="s">
        <v>210</v>
      </c>
      <c r="H86" s="78" t="s">
        <v>210</v>
      </c>
      <c r="I86" s="78" t="s">
        <v>210</v>
      </c>
      <c r="J86" s="78" t="s">
        <v>210</v>
      </c>
      <c r="K86" s="78" t="s">
        <v>210</v>
      </c>
      <c r="M86" s="56"/>
      <c r="N86" s="56"/>
      <c r="O86" s="56"/>
      <c r="P86" s="56"/>
      <c r="Q86" s="56"/>
      <c r="R86" s="56"/>
      <c r="S86" s="56"/>
      <c r="T86" s="56"/>
      <c r="U86" s="56"/>
      <c r="V86" s="56"/>
      <c r="W86" s="56"/>
    </row>
    <row r="87" spans="1:23" ht="15.9" customHeight="1" x14ac:dyDescent="0.3">
      <c r="A87" s="77" t="s">
        <v>66</v>
      </c>
      <c r="B87" s="69">
        <v>29</v>
      </c>
      <c r="C87" s="70">
        <v>44760</v>
      </c>
      <c r="D87" s="76" t="s">
        <v>210</v>
      </c>
      <c r="E87" s="78" t="s">
        <v>210</v>
      </c>
      <c r="F87" s="78" t="s">
        <v>210</v>
      </c>
      <c r="G87" s="78" t="s">
        <v>210</v>
      </c>
      <c r="H87" s="78" t="s">
        <v>210</v>
      </c>
      <c r="I87" s="78" t="s">
        <v>210</v>
      </c>
      <c r="J87" s="78" t="s">
        <v>210</v>
      </c>
      <c r="K87" s="78" t="s">
        <v>210</v>
      </c>
      <c r="M87" s="56"/>
      <c r="N87" s="56"/>
      <c r="O87" s="56"/>
      <c r="P87" s="56"/>
      <c r="Q87" s="56"/>
      <c r="R87" s="56"/>
      <c r="S87" s="56"/>
      <c r="T87" s="56"/>
      <c r="U87" s="56"/>
      <c r="V87" s="56"/>
      <c r="W87" s="56"/>
    </row>
    <row r="88" spans="1:23" ht="15.9" customHeight="1" x14ac:dyDescent="0.3">
      <c r="A88" s="77" t="s">
        <v>66</v>
      </c>
      <c r="B88" s="69">
        <v>30</v>
      </c>
      <c r="C88" s="70">
        <v>44767</v>
      </c>
      <c r="D88" s="76" t="s">
        <v>210</v>
      </c>
      <c r="E88" s="78" t="s">
        <v>210</v>
      </c>
      <c r="F88" s="78" t="s">
        <v>210</v>
      </c>
      <c r="G88" s="78" t="s">
        <v>210</v>
      </c>
      <c r="H88" s="78" t="s">
        <v>210</v>
      </c>
      <c r="I88" s="78" t="s">
        <v>210</v>
      </c>
      <c r="J88" s="78" t="s">
        <v>210</v>
      </c>
      <c r="K88" s="78" t="s">
        <v>210</v>
      </c>
      <c r="M88" s="56"/>
      <c r="N88" s="56"/>
      <c r="O88" s="56"/>
      <c r="P88" s="56"/>
      <c r="Q88" s="56"/>
      <c r="R88" s="56"/>
      <c r="S88" s="56"/>
      <c r="T88" s="56"/>
      <c r="U88" s="56"/>
      <c r="V88" s="56"/>
      <c r="W88" s="56"/>
    </row>
    <row r="89" spans="1:23" ht="15.9" customHeight="1" x14ac:dyDescent="0.3">
      <c r="A89" s="77" t="s">
        <v>66</v>
      </c>
      <c r="B89" s="69">
        <v>31</v>
      </c>
      <c r="C89" s="70">
        <v>44774</v>
      </c>
      <c r="D89" s="76" t="s">
        <v>210</v>
      </c>
      <c r="E89" s="78" t="s">
        <v>210</v>
      </c>
      <c r="F89" s="78" t="s">
        <v>210</v>
      </c>
      <c r="G89" s="78" t="s">
        <v>210</v>
      </c>
      <c r="H89" s="78" t="s">
        <v>210</v>
      </c>
      <c r="I89" s="78" t="s">
        <v>210</v>
      </c>
      <c r="J89" s="78" t="s">
        <v>210</v>
      </c>
      <c r="K89" s="78" t="s">
        <v>210</v>
      </c>
      <c r="M89" s="56"/>
      <c r="N89" s="56"/>
      <c r="O89" s="56"/>
      <c r="P89" s="56"/>
      <c r="Q89" s="56"/>
      <c r="R89" s="56"/>
      <c r="S89" s="56"/>
      <c r="T89" s="56"/>
      <c r="U89" s="56"/>
      <c r="V89" s="56"/>
      <c r="W89" s="56"/>
    </row>
    <row r="90" spans="1:23" ht="15.9" customHeight="1" x14ac:dyDescent="0.3">
      <c r="A90" s="77" t="s">
        <v>66</v>
      </c>
      <c r="B90" s="69">
        <v>32</v>
      </c>
      <c r="C90" s="70">
        <v>44781</v>
      </c>
      <c r="D90" s="76" t="s">
        <v>210</v>
      </c>
      <c r="E90" s="78" t="s">
        <v>210</v>
      </c>
      <c r="F90" s="78" t="s">
        <v>210</v>
      </c>
      <c r="G90" s="78" t="s">
        <v>210</v>
      </c>
      <c r="H90" s="78" t="s">
        <v>210</v>
      </c>
      <c r="I90" s="78" t="s">
        <v>210</v>
      </c>
      <c r="J90" s="78" t="s">
        <v>210</v>
      </c>
      <c r="K90" s="78" t="s">
        <v>210</v>
      </c>
      <c r="M90" s="56"/>
      <c r="N90" s="56"/>
      <c r="O90" s="56"/>
      <c r="P90" s="56"/>
      <c r="Q90" s="56"/>
      <c r="R90" s="56"/>
      <c r="S90" s="56"/>
      <c r="T90" s="56"/>
      <c r="U90" s="56"/>
      <c r="V90" s="56"/>
      <c r="W90" s="56"/>
    </row>
    <row r="91" spans="1:23" ht="15.9" customHeight="1" x14ac:dyDescent="0.3">
      <c r="A91" s="77" t="s">
        <v>66</v>
      </c>
      <c r="B91" s="69">
        <v>33</v>
      </c>
      <c r="C91" s="70">
        <v>44788</v>
      </c>
      <c r="D91" s="76" t="s">
        <v>210</v>
      </c>
      <c r="E91" s="78" t="s">
        <v>210</v>
      </c>
      <c r="F91" s="78" t="s">
        <v>210</v>
      </c>
      <c r="G91" s="78" t="s">
        <v>210</v>
      </c>
      <c r="H91" s="78" t="s">
        <v>210</v>
      </c>
      <c r="I91" s="78" t="s">
        <v>210</v>
      </c>
      <c r="J91" s="78" t="s">
        <v>210</v>
      </c>
      <c r="K91" s="78" t="s">
        <v>210</v>
      </c>
      <c r="M91" s="56"/>
      <c r="N91" s="56"/>
      <c r="O91" s="56"/>
      <c r="P91" s="56"/>
      <c r="Q91" s="56"/>
      <c r="R91" s="56"/>
      <c r="S91" s="56"/>
      <c r="T91" s="56"/>
      <c r="U91" s="56"/>
      <c r="V91" s="56"/>
      <c r="W91" s="56"/>
    </row>
    <row r="92" spans="1:23" ht="15.9" customHeight="1" x14ac:dyDescent="0.3">
      <c r="A92" s="77" t="s">
        <v>66</v>
      </c>
      <c r="B92" s="69">
        <v>34</v>
      </c>
      <c r="C92" s="70">
        <v>44795</v>
      </c>
      <c r="D92" s="76" t="s">
        <v>210</v>
      </c>
      <c r="E92" s="78" t="s">
        <v>210</v>
      </c>
      <c r="F92" s="78" t="s">
        <v>210</v>
      </c>
      <c r="G92" s="78" t="s">
        <v>210</v>
      </c>
      <c r="H92" s="78" t="s">
        <v>210</v>
      </c>
      <c r="I92" s="78" t="s">
        <v>210</v>
      </c>
      <c r="J92" s="78" t="s">
        <v>210</v>
      </c>
      <c r="K92" s="78" t="s">
        <v>210</v>
      </c>
      <c r="M92" s="56"/>
      <c r="N92" s="56"/>
      <c r="O92" s="56"/>
      <c r="P92" s="56"/>
      <c r="Q92" s="56"/>
      <c r="R92" s="56"/>
      <c r="S92" s="56"/>
      <c r="T92" s="56"/>
      <c r="U92" s="56"/>
      <c r="V92" s="56"/>
      <c r="W92" s="56"/>
    </row>
    <row r="93" spans="1:23" ht="15.9" customHeight="1" x14ac:dyDescent="0.3">
      <c r="A93" s="77" t="s">
        <v>66</v>
      </c>
      <c r="B93" s="69">
        <v>35</v>
      </c>
      <c r="C93" s="70">
        <v>44802</v>
      </c>
      <c r="D93" s="76" t="s">
        <v>210</v>
      </c>
      <c r="E93" s="78" t="s">
        <v>210</v>
      </c>
      <c r="F93" s="78" t="s">
        <v>210</v>
      </c>
      <c r="G93" s="78" t="s">
        <v>210</v>
      </c>
      <c r="H93" s="78" t="s">
        <v>210</v>
      </c>
      <c r="I93" s="78" t="s">
        <v>210</v>
      </c>
      <c r="J93" s="78" t="s">
        <v>210</v>
      </c>
      <c r="K93" s="78" t="s">
        <v>210</v>
      </c>
      <c r="M93" s="56"/>
      <c r="N93" s="56"/>
      <c r="O93" s="56"/>
      <c r="P93" s="56"/>
      <c r="Q93" s="56"/>
      <c r="R93" s="56"/>
      <c r="S93" s="56"/>
      <c r="T93" s="56"/>
      <c r="U93" s="56"/>
      <c r="V93" s="56"/>
      <c r="W93" s="56"/>
    </row>
    <row r="94" spans="1:23" ht="15.9" customHeight="1" x14ac:dyDescent="0.3">
      <c r="A94" s="77" t="s">
        <v>66</v>
      </c>
      <c r="B94" s="69">
        <v>36</v>
      </c>
      <c r="C94" s="70">
        <v>44809</v>
      </c>
      <c r="D94" s="76" t="s">
        <v>210</v>
      </c>
      <c r="E94" s="78" t="s">
        <v>210</v>
      </c>
      <c r="F94" s="78" t="s">
        <v>210</v>
      </c>
      <c r="G94" s="78" t="s">
        <v>210</v>
      </c>
      <c r="H94" s="78" t="s">
        <v>210</v>
      </c>
      <c r="I94" s="78" t="s">
        <v>210</v>
      </c>
      <c r="J94" s="78" t="s">
        <v>210</v>
      </c>
      <c r="K94" s="78" t="s">
        <v>210</v>
      </c>
      <c r="M94" s="56"/>
      <c r="N94" s="56"/>
      <c r="O94" s="56"/>
      <c r="P94" s="56"/>
      <c r="Q94" s="56"/>
      <c r="R94" s="56"/>
      <c r="S94" s="56"/>
      <c r="T94" s="56"/>
      <c r="U94" s="56"/>
      <c r="V94" s="56"/>
      <c r="W94" s="56"/>
    </row>
    <row r="95" spans="1:23" ht="15.9" customHeight="1" x14ac:dyDescent="0.3">
      <c r="A95" s="77" t="s">
        <v>66</v>
      </c>
      <c r="B95" s="69">
        <v>37</v>
      </c>
      <c r="C95" s="70">
        <v>44816</v>
      </c>
      <c r="D95" s="76" t="s">
        <v>210</v>
      </c>
      <c r="E95" s="78" t="s">
        <v>210</v>
      </c>
      <c r="F95" s="78" t="s">
        <v>210</v>
      </c>
      <c r="G95" s="78" t="s">
        <v>210</v>
      </c>
      <c r="H95" s="78" t="s">
        <v>210</v>
      </c>
      <c r="I95" s="78" t="s">
        <v>210</v>
      </c>
      <c r="J95" s="78" t="s">
        <v>210</v>
      </c>
      <c r="K95" s="78" t="s">
        <v>210</v>
      </c>
      <c r="M95" s="56"/>
      <c r="N95" s="56"/>
      <c r="O95" s="56"/>
      <c r="P95" s="56"/>
      <c r="Q95" s="56"/>
      <c r="R95" s="56"/>
      <c r="S95" s="56"/>
      <c r="T95" s="56"/>
      <c r="U95" s="56"/>
      <c r="V95" s="56"/>
      <c r="W95" s="56"/>
    </row>
    <row r="96" spans="1:23" ht="15.9" customHeight="1" x14ac:dyDescent="0.3">
      <c r="A96" s="77" t="s">
        <v>66</v>
      </c>
      <c r="B96" s="69">
        <v>38</v>
      </c>
      <c r="C96" s="70">
        <v>44823</v>
      </c>
      <c r="D96" s="76" t="s">
        <v>210</v>
      </c>
      <c r="E96" s="78" t="s">
        <v>210</v>
      </c>
      <c r="F96" s="78" t="s">
        <v>210</v>
      </c>
      <c r="G96" s="78" t="s">
        <v>210</v>
      </c>
      <c r="H96" s="78" t="s">
        <v>210</v>
      </c>
      <c r="I96" s="78" t="s">
        <v>210</v>
      </c>
      <c r="J96" s="78" t="s">
        <v>210</v>
      </c>
      <c r="K96" s="78" t="s">
        <v>210</v>
      </c>
      <c r="M96" s="56"/>
      <c r="N96" s="56"/>
      <c r="O96" s="56"/>
      <c r="P96" s="56"/>
      <c r="Q96" s="56"/>
      <c r="R96" s="56"/>
      <c r="S96" s="56"/>
      <c r="T96" s="56"/>
      <c r="U96" s="56"/>
      <c r="V96" s="56"/>
      <c r="W96" s="56"/>
    </row>
    <row r="97" spans="1:23" ht="15.9" customHeight="1" x14ac:dyDescent="0.3">
      <c r="A97" s="77" t="s">
        <v>66</v>
      </c>
      <c r="B97" s="69">
        <v>39</v>
      </c>
      <c r="C97" s="70">
        <v>44830</v>
      </c>
      <c r="D97" s="76" t="s">
        <v>210</v>
      </c>
      <c r="E97" s="78" t="s">
        <v>210</v>
      </c>
      <c r="F97" s="78" t="s">
        <v>210</v>
      </c>
      <c r="G97" s="78" t="s">
        <v>210</v>
      </c>
      <c r="H97" s="78" t="s">
        <v>210</v>
      </c>
      <c r="I97" s="78" t="s">
        <v>210</v>
      </c>
      <c r="J97" s="78" t="s">
        <v>210</v>
      </c>
      <c r="K97" s="78" t="s">
        <v>210</v>
      </c>
      <c r="M97" s="56"/>
      <c r="N97" s="56"/>
      <c r="O97" s="56"/>
      <c r="P97" s="56"/>
      <c r="Q97" s="56"/>
      <c r="R97" s="56"/>
      <c r="S97" s="56"/>
      <c r="T97" s="56"/>
      <c r="U97" s="56"/>
      <c r="V97" s="56"/>
      <c r="W97" s="56"/>
    </row>
    <row r="98" spans="1:23" ht="15.9" customHeight="1" x14ac:dyDescent="0.3">
      <c r="A98" s="77" t="s">
        <v>66</v>
      </c>
      <c r="B98" s="69">
        <v>40</v>
      </c>
      <c r="C98" s="70">
        <v>44837</v>
      </c>
      <c r="D98" s="76" t="s">
        <v>210</v>
      </c>
      <c r="E98" s="78" t="s">
        <v>210</v>
      </c>
      <c r="F98" s="78" t="s">
        <v>210</v>
      </c>
      <c r="G98" s="78" t="s">
        <v>210</v>
      </c>
      <c r="H98" s="78" t="s">
        <v>210</v>
      </c>
      <c r="I98" s="78" t="s">
        <v>210</v>
      </c>
      <c r="J98" s="78" t="s">
        <v>210</v>
      </c>
      <c r="K98" s="78" t="s">
        <v>210</v>
      </c>
      <c r="M98" s="56"/>
      <c r="N98" s="56"/>
      <c r="O98" s="56"/>
      <c r="P98" s="56"/>
      <c r="Q98" s="56"/>
      <c r="R98" s="56"/>
      <c r="S98" s="56"/>
      <c r="T98" s="56"/>
      <c r="U98" s="56"/>
      <c r="V98" s="56"/>
      <c r="W98" s="56"/>
    </row>
    <row r="99" spans="1:23" ht="15.9" customHeight="1" x14ac:dyDescent="0.3">
      <c r="A99" s="77" t="s">
        <v>66</v>
      </c>
      <c r="B99" s="69">
        <v>41</v>
      </c>
      <c r="C99" s="70">
        <v>44844</v>
      </c>
      <c r="D99" s="76" t="s">
        <v>210</v>
      </c>
      <c r="E99" s="78" t="s">
        <v>210</v>
      </c>
      <c r="F99" s="78" t="s">
        <v>210</v>
      </c>
      <c r="G99" s="78" t="s">
        <v>210</v>
      </c>
      <c r="H99" s="78" t="s">
        <v>210</v>
      </c>
      <c r="I99" s="78" t="s">
        <v>210</v>
      </c>
      <c r="J99" s="78" t="s">
        <v>210</v>
      </c>
      <c r="K99" s="78" t="s">
        <v>210</v>
      </c>
      <c r="M99" s="56"/>
      <c r="N99" s="56"/>
      <c r="O99" s="56"/>
      <c r="P99" s="56"/>
      <c r="Q99" s="56"/>
      <c r="R99" s="56"/>
      <c r="S99" s="56"/>
      <c r="T99" s="56"/>
      <c r="U99" s="56"/>
      <c r="V99" s="56"/>
      <c r="W99" s="56"/>
    </row>
    <row r="100" spans="1:23" ht="15.9" customHeight="1" x14ac:dyDescent="0.3">
      <c r="A100" s="77" t="s">
        <v>66</v>
      </c>
      <c r="B100" s="69">
        <v>42</v>
      </c>
      <c r="C100" s="70">
        <v>44851</v>
      </c>
      <c r="D100" s="76" t="s">
        <v>210</v>
      </c>
      <c r="E100" s="78" t="s">
        <v>210</v>
      </c>
      <c r="F100" s="78" t="s">
        <v>210</v>
      </c>
      <c r="G100" s="78" t="s">
        <v>210</v>
      </c>
      <c r="H100" s="78" t="s">
        <v>210</v>
      </c>
      <c r="I100" s="78" t="s">
        <v>210</v>
      </c>
      <c r="J100" s="78" t="s">
        <v>210</v>
      </c>
      <c r="K100" s="78" t="s">
        <v>210</v>
      </c>
      <c r="M100" s="56"/>
      <c r="N100" s="56"/>
      <c r="O100" s="56"/>
      <c r="P100" s="56"/>
      <c r="Q100" s="56"/>
      <c r="R100" s="56"/>
      <c r="S100" s="56"/>
      <c r="T100" s="56"/>
      <c r="U100" s="56"/>
      <c r="V100" s="56"/>
      <c r="W100" s="56"/>
    </row>
    <row r="101" spans="1:23" ht="15.9" customHeight="1" x14ac:dyDescent="0.3">
      <c r="A101" s="77" t="s">
        <v>66</v>
      </c>
      <c r="B101" s="69">
        <v>43</v>
      </c>
      <c r="C101" s="70">
        <v>44858</v>
      </c>
      <c r="D101" s="76" t="s">
        <v>210</v>
      </c>
      <c r="E101" s="78" t="s">
        <v>210</v>
      </c>
      <c r="F101" s="78" t="s">
        <v>210</v>
      </c>
      <c r="G101" s="78" t="s">
        <v>210</v>
      </c>
      <c r="H101" s="78" t="s">
        <v>210</v>
      </c>
      <c r="I101" s="78" t="s">
        <v>210</v>
      </c>
      <c r="J101" s="78" t="s">
        <v>210</v>
      </c>
      <c r="K101" s="78" t="s">
        <v>210</v>
      </c>
      <c r="M101" s="56"/>
      <c r="N101" s="56"/>
      <c r="O101" s="56"/>
      <c r="P101" s="56"/>
      <c r="Q101" s="56"/>
      <c r="R101" s="56"/>
      <c r="S101" s="56"/>
      <c r="T101" s="56"/>
      <c r="U101" s="56"/>
      <c r="V101" s="56"/>
      <c r="W101" s="56"/>
    </row>
    <row r="102" spans="1:23" ht="15.9" customHeight="1" x14ac:dyDescent="0.3">
      <c r="A102" s="77" t="s">
        <v>66</v>
      </c>
      <c r="B102" s="69">
        <v>44</v>
      </c>
      <c r="C102" s="70">
        <v>44865</v>
      </c>
      <c r="D102" s="76" t="s">
        <v>210</v>
      </c>
      <c r="E102" s="78" t="s">
        <v>210</v>
      </c>
      <c r="F102" s="78" t="s">
        <v>210</v>
      </c>
      <c r="G102" s="78" t="s">
        <v>210</v>
      </c>
      <c r="H102" s="78" t="s">
        <v>210</v>
      </c>
      <c r="I102" s="78" t="s">
        <v>210</v>
      </c>
      <c r="J102" s="78" t="s">
        <v>210</v>
      </c>
      <c r="K102" s="78" t="s">
        <v>210</v>
      </c>
      <c r="M102" s="56"/>
      <c r="N102" s="56"/>
      <c r="O102" s="56"/>
      <c r="P102" s="56"/>
      <c r="Q102" s="56"/>
      <c r="R102" s="56"/>
      <c r="S102" s="56"/>
      <c r="T102" s="56"/>
      <c r="U102" s="56"/>
      <c r="V102" s="56"/>
      <c r="W102" s="56"/>
    </row>
    <row r="103" spans="1:23" ht="15.9" customHeight="1" x14ac:dyDescent="0.3">
      <c r="A103" s="77" t="s">
        <v>66</v>
      </c>
      <c r="B103" s="69">
        <v>45</v>
      </c>
      <c r="C103" s="70">
        <v>44872</v>
      </c>
      <c r="D103" s="76" t="s">
        <v>210</v>
      </c>
      <c r="E103" s="78" t="s">
        <v>210</v>
      </c>
      <c r="F103" s="78" t="s">
        <v>210</v>
      </c>
      <c r="G103" s="78" t="s">
        <v>210</v>
      </c>
      <c r="H103" s="78" t="s">
        <v>210</v>
      </c>
      <c r="I103" s="78" t="s">
        <v>210</v>
      </c>
      <c r="J103" s="78" t="s">
        <v>210</v>
      </c>
      <c r="K103" s="78" t="s">
        <v>210</v>
      </c>
      <c r="M103" s="56"/>
      <c r="N103" s="56"/>
      <c r="O103" s="56"/>
      <c r="P103" s="56"/>
      <c r="Q103" s="56"/>
      <c r="R103" s="56"/>
      <c r="S103" s="56"/>
      <c r="T103" s="56"/>
      <c r="U103" s="56"/>
      <c r="V103" s="56"/>
      <c r="W103" s="56"/>
    </row>
    <row r="104" spans="1:23" ht="15.9" customHeight="1" x14ac:dyDescent="0.3">
      <c r="A104" s="77" t="s">
        <v>66</v>
      </c>
      <c r="B104" s="69">
        <v>46</v>
      </c>
      <c r="C104" s="70">
        <v>44879</v>
      </c>
      <c r="D104" s="76" t="s">
        <v>210</v>
      </c>
      <c r="E104" s="78" t="s">
        <v>210</v>
      </c>
      <c r="F104" s="78" t="s">
        <v>210</v>
      </c>
      <c r="G104" s="78" t="s">
        <v>210</v>
      </c>
      <c r="H104" s="78" t="s">
        <v>210</v>
      </c>
      <c r="I104" s="78" t="s">
        <v>210</v>
      </c>
      <c r="J104" s="78" t="s">
        <v>210</v>
      </c>
      <c r="K104" s="78" t="s">
        <v>210</v>
      </c>
      <c r="M104" s="56"/>
      <c r="N104" s="56"/>
      <c r="O104" s="56"/>
      <c r="P104" s="56"/>
      <c r="Q104" s="56"/>
      <c r="R104" s="56"/>
      <c r="S104" s="56"/>
      <c r="T104" s="56"/>
      <c r="U104" s="56"/>
      <c r="V104" s="56"/>
      <c r="W104" s="56"/>
    </row>
    <row r="105" spans="1:23" ht="15.9" customHeight="1" x14ac:dyDescent="0.3">
      <c r="A105" s="77" t="s">
        <v>66</v>
      </c>
      <c r="B105" s="69">
        <v>47</v>
      </c>
      <c r="C105" s="70">
        <v>44886</v>
      </c>
      <c r="D105" s="76" t="s">
        <v>210</v>
      </c>
      <c r="E105" s="78" t="s">
        <v>210</v>
      </c>
      <c r="F105" s="78" t="s">
        <v>210</v>
      </c>
      <c r="G105" s="78" t="s">
        <v>210</v>
      </c>
      <c r="H105" s="78" t="s">
        <v>210</v>
      </c>
      <c r="I105" s="78" t="s">
        <v>210</v>
      </c>
      <c r="J105" s="78" t="s">
        <v>210</v>
      </c>
      <c r="K105" s="78" t="s">
        <v>210</v>
      </c>
      <c r="M105" s="56"/>
      <c r="N105" s="56"/>
      <c r="O105" s="56"/>
      <c r="P105" s="56"/>
      <c r="Q105" s="56"/>
      <c r="R105" s="56"/>
      <c r="S105" s="56"/>
      <c r="T105" s="56"/>
      <c r="U105" s="56"/>
      <c r="V105" s="56"/>
      <c r="W105" s="56"/>
    </row>
    <row r="106" spans="1:23" ht="15.9" customHeight="1" x14ac:dyDescent="0.3">
      <c r="A106" s="77" t="s">
        <v>66</v>
      </c>
      <c r="B106" s="69">
        <v>48</v>
      </c>
      <c r="C106" s="70">
        <v>44893</v>
      </c>
      <c r="D106" s="76" t="s">
        <v>210</v>
      </c>
      <c r="E106" s="78" t="s">
        <v>210</v>
      </c>
      <c r="F106" s="78" t="s">
        <v>210</v>
      </c>
      <c r="G106" s="78" t="s">
        <v>210</v>
      </c>
      <c r="H106" s="78" t="s">
        <v>210</v>
      </c>
      <c r="I106" s="78" t="s">
        <v>210</v>
      </c>
      <c r="J106" s="78" t="s">
        <v>210</v>
      </c>
      <c r="K106" s="78" t="s">
        <v>210</v>
      </c>
      <c r="M106" s="56"/>
      <c r="N106" s="56"/>
      <c r="O106" s="56"/>
      <c r="P106" s="56"/>
      <c r="Q106" s="56"/>
      <c r="R106" s="56"/>
      <c r="S106" s="56"/>
      <c r="T106" s="56"/>
      <c r="U106" s="56"/>
      <c r="V106" s="56"/>
      <c r="W106" s="56"/>
    </row>
    <row r="107" spans="1:23" ht="15.9" customHeight="1" x14ac:dyDescent="0.3">
      <c r="A107" s="77" t="s">
        <v>66</v>
      </c>
      <c r="B107" s="69">
        <v>49</v>
      </c>
      <c r="C107" s="70">
        <v>44900</v>
      </c>
      <c r="D107" s="76" t="s">
        <v>210</v>
      </c>
      <c r="E107" s="78" t="s">
        <v>210</v>
      </c>
      <c r="F107" s="78" t="s">
        <v>210</v>
      </c>
      <c r="G107" s="78" t="s">
        <v>210</v>
      </c>
      <c r="H107" s="78" t="s">
        <v>210</v>
      </c>
      <c r="I107" s="78" t="s">
        <v>210</v>
      </c>
      <c r="J107" s="78" t="s">
        <v>210</v>
      </c>
      <c r="K107" s="78" t="s">
        <v>210</v>
      </c>
      <c r="M107" s="56"/>
      <c r="N107" s="56"/>
      <c r="O107" s="56"/>
      <c r="P107" s="56"/>
      <c r="Q107" s="56"/>
      <c r="R107" s="56"/>
      <c r="S107" s="56"/>
      <c r="T107" s="56"/>
      <c r="U107" s="56"/>
      <c r="V107" s="56"/>
      <c r="W107" s="56"/>
    </row>
    <row r="108" spans="1:23" ht="15.9" customHeight="1" x14ac:dyDescent="0.3">
      <c r="A108" s="77" t="s">
        <v>66</v>
      </c>
      <c r="B108" s="69">
        <v>50</v>
      </c>
      <c r="C108" s="70">
        <v>44907</v>
      </c>
      <c r="D108" s="76" t="s">
        <v>210</v>
      </c>
      <c r="E108" s="78" t="s">
        <v>210</v>
      </c>
      <c r="F108" s="78" t="s">
        <v>210</v>
      </c>
      <c r="G108" s="78" t="s">
        <v>210</v>
      </c>
      <c r="H108" s="78" t="s">
        <v>210</v>
      </c>
      <c r="I108" s="78" t="s">
        <v>210</v>
      </c>
      <c r="J108" s="78" t="s">
        <v>210</v>
      </c>
      <c r="K108" s="78" t="s">
        <v>210</v>
      </c>
      <c r="M108" s="56"/>
      <c r="N108" s="56"/>
      <c r="O108" s="56"/>
      <c r="P108" s="56"/>
      <c r="Q108" s="56"/>
      <c r="R108" s="56"/>
      <c r="S108" s="56"/>
      <c r="T108" s="56"/>
      <c r="U108" s="56"/>
      <c r="V108" s="56"/>
      <c r="W108" s="56"/>
    </row>
    <row r="109" spans="1:23" ht="15.9" customHeight="1" x14ac:dyDescent="0.3">
      <c r="A109" s="77" t="s">
        <v>66</v>
      </c>
      <c r="B109" s="69">
        <v>51</v>
      </c>
      <c r="C109" s="70">
        <v>44914</v>
      </c>
      <c r="D109" s="76" t="s">
        <v>210</v>
      </c>
      <c r="E109" s="78" t="s">
        <v>210</v>
      </c>
      <c r="F109" s="78" t="s">
        <v>210</v>
      </c>
      <c r="G109" s="78" t="s">
        <v>210</v>
      </c>
      <c r="H109" s="78" t="s">
        <v>210</v>
      </c>
      <c r="I109" s="78" t="s">
        <v>210</v>
      </c>
      <c r="J109" s="78" t="s">
        <v>210</v>
      </c>
      <c r="K109" s="78" t="s">
        <v>210</v>
      </c>
      <c r="M109" s="56"/>
      <c r="N109" s="56"/>
      <c r="O109" s="56"/>
      <c r="P109" s="56"/>
      <c r="Q109" s="56"/>
      <c r="R109" s="56"/>
      <c r="S109" s="56"/>
      <c r="T109" s="56"/>
      <c r="U109" s="56"/>
      <c r="V109" s="56"/>
      <c r="W109" s="56"/>
    </row>
    <row r="110" spans="1:23" ht="15.9" customHeight="1" x14ac:dyDescent="0.3">
      <c r="A110" s="77" t="s">
        <v>66</v>
      </c>
      <c r="B110" s="69">
        <v>52</v>
      </c>
      <c r="C110" s="70">
        <v>44921</v>
      </c>
      <c r="D110" s="76" t="s">
        <v>210</v>
      </c>
      <c r="E110" s="78" t="s">
        <v>210</v>
      </c>
      <c r="F110" s="78" t="s">
        <v>210</v>
      </c>
      <c r="G110" s="78" t="s">
        <v>210</v>
      </c>
      <c r="H110" s="78" t="s">
        <v>210</v>
      </c>
      <c r="I110" s="78" t="s">
        <v>210</v>
      </c>
      <c r="J110" s="78" t="s">
        <v>210</v>
      </c>
      <c r="K110" s="78" t="s">
        <v>210</v>
      </c>
      <c r="M110" s="56"/>
      <c r="N110" s="56"/>
      <c r="O110" s="56"/>
      <c r="P110" s="56"/>
      <c r="Q110" s="56"/>
      <c r="R110" s="56"/>
      <c r="S110" s="56"/>
      <c r="T110" s="56"/>
      <c r="U110" s="56"/>
      <c r="V110" s="56"/>
      <c r="W110" s="56"/>
    </row>
    <row r="112" spans="1:23" x14ac:dyDescent="0.3">
      <c r="A112" s="64" t="s">
        <v>87</v>
      </c>
      <c r="B112" s="65"/>
      <c r="E112" s="66"/>
      <c r="F112" s="66"/>
    </row>
    <row r="113" spans="1:23" ht="31.2" x14ac:dyDescent="0.3">
      <c r="A113" s="60" t="s">
        <v>64</v>
      </c>
      <c r="B113" s="61" t="s">
        <v>59</v>
      </c>
      <c r="C113" s="61" t="s">
        <v>119</v>
      </c>
      <c r="D113" s="79" t="s">
        <v>62</v>
      </c>
      <c r="E113" s="59" t="s">
        <v>63</v>
      </c>
      <c r="F113" s="59" t="s">
        <v>67</v>
      </c>
      <c r="G113" s="59" t="s">
        <v>68</v>
      </c>
      <c r="H113" s="59" t="s">
        <v>176</v>
      </c>
      <c r="I113" s="59" t="s">
        <v>69</v>
      </c>
      <c r="J113" s="58" t="s">
        <v>70</v>
      </c>
      <c r="K113" s="58" t="s">
        <v>71</v>
      </c>
      <c r="W113" s="56"/>
    </row>
    <row r="114" spans="1:23" x14ac:dyDescent="0.3">
      <c r="A114" s="68" t="s">
        <v>65</v>
      </c>
      <c r="B114" s="69">
        <v>1</v>
      </c>
      <c r="C114" s="70">
        <v>44200</v>
      </c>
      <c r="D114" s="2">
        <v>173</v>
      </c>
      <c r="E114" s="2">
        <v>0</v>
      </c>
      <c r="F114" s="2">
        <v>0</v>
      </c>
      <c r="G114" s="2">
        <v>2</v>
      </c>
      <c r="H114" s="2">
        <v>14</v>
      </c>
      <c r="I114" s="2">
        <v>21</v>
      </c>
      <c r="J114" s="2">
        <v>61</v>
      </c>
      <c r="K114" s="2">
        <v>75</v>
      </c>
      <c r="L114" s="2"/>
    </row>
    <row r="115" spans="1:23" x14ac:dyDescent="0.3">
      <c r="A115" s="68" t="s">
        <v>65</v>
      </c>
      <c r="B115" s="69">
        <v>2</v>
      </c>
      <c r="C115" s="70">
        <v>44207</v>
      </c>
      <c r="D115" s="2">
        <v>176</v>
      </c>
      <c r="E115" s="2">
        <v>0</v>
      </c>
      <c r="F115" s="2">
        <v>0</v>
      </c>
      <c r="G115" s="2">
        <v>0</v>
      </c>
      <c r="H115" s="2">
        <v>17</v>
      </c>
      <c r="I115" s="2">
        <v>33</v>
      </c>
      <c r="J115" s="2">
        <v>46</v>
      </c>
      <c r="K115" s="2">
        <v>80</v>
      </c>
      <c r="L115" s="2"/>
    </row>
    <row r="116" spans="1:23" x14ac:dyDescent="0.3">
      <c r="A116" s="68" t="s">
        <v>65</v>
      </c>
      <c r="B116" s="69">
        <v>3</v>
      </c>
      <c r="C116" s="70">
        <v>44214</v>
      </c>
      <c r="D116" s="2">
        <v>229</v>
      </c>
      <c r="E116" s="2">
        <v>0</v>
      </c>
      <c r="F116" s="2">
        <v>0</v>
      </c>
      <c r="G116" s="2">
        <v>1</v>
      </c>
      <c r="H116" s="2">
        <v>24</v>
      </c>
      <c r="I116" s="2">
        <v>25</v>
      </c>
      <c r="J116" s="2">
        <v>64</v>
      </c>
      <c r="K116" s="2">
        <v>115</v>
      </c>
      <c r="L116" s="2"/>
    </row>
    <row r="117" spans="1:23" x14ac:dyDescent="0.3">
      <c r="A117" s="68" t="s">
        <v>65</v>
      </c>
      <c r="B117" s="69">
        <v>4</v>
      </c>
      <c r="C117" s="70">
        <v>44221</v>
      </c>
      <c r="D117" s="2">
        <v>232</v>
      </c>
      <c r="E117" s="2">
        <v>0</v>
      </c>
      <c r="F117" s="2">
        <v>0</v>
      </c>
      <c r="G117" s="2">
        <v>3</v>
      </c>
      <c r="H117" s="2">
        <v>30</v>
      </c>
      <c r="I117" s="2">
        <v>33</v>
      </c>
      <c r="J117" s="2">
        <v>43</v>
      </c>
      <c r="K117" s="2">
        <v>123</v>
      </c>
      <c r="L117" s="2"/>
    </row>
    <row r="118" spans="1:23" x14ac:dyDescent="0.3">
      <c r="A118" s="68" t="s">
        <v>65</v>
      </c>
      <c r="B118" s="69">
        <v>5</v>
      </c>
      <c r="C118" s="70">
        <v>44228</v>
      </c>
      <c r="D118" s="2">
        <v>192</v>
      </c>
      <c r="E118" s="2">
        <v>0</v>
      </c>
      <c r="F118" s="2">
        <v>0</v>
      </c>
      <c r="G118" s="2">
        <v>1</v>
      </c>
      <c r="H118" s="2">
        <v>22</v>
      </c>
      <c r="I118" s="2">
        <v>28</v>
      </c>
      <c r="J118" s="2">
        <v>56</v>
      </c>
      <c r="K118" s="2">
        <v>85</v>
      </c>
      <c r="L118" s="2"/>
    </row>
    <row r="119" spans="1:23" x14ac:dyDescent="0.3">
      <c r="A119" s="68" t="s">
        <v>65</v>
      </c>
      <c r="B119" s="69">
        <v>6</v>
      </c>
      <c r="C119" s="70">
        <v>44235</v>
      </c>
      <c r="D119" s="2">
        <v>164</v>
      </c>
      <c r="E119" s="2">
        <v>0</v>
      </c>
      <c r="F119" s="2">
        <v>0</v>
      </c>
      <c r="G119" s="2">
        <v>1</v>
      </c>
      <c r="H119" s="2">
        <v>17</v>
      </c>
      <c r="I119" s="2">
        <v>23</v>
      </c>
      <c r="J119" s="2">
        <v>60</v>
      </c>
      <c r="K119" s="2">
        <v>63</v>
      </c>
      <c r="L119" s="2"/>
    </row>
    <row r="120" spans="1:23" x14ac:dyDescent="0.3">
      <c r="A120" s="68" t="s">
        <v>65</v>
      </c>
      <c r="B120" s="69">
        <v>7</v>
      </c>
      <c r="C120" s="70">
        <v>44242</v>
      </c>
      <c r="D120" s="2">
        <v>150</v>
      </c>
      <c r="E120" s="2">
        <v>0</v>
      </c>
      <c r="F120" s="2">
        <v>0</v>
      </c>
      <c r="G120" s="2">
        <v>3</v>
      </c>
      <c r="H120" s="2">
        <v>14</v>
      </c>
      <c r="I120" s="2">
        <v>25</v>
      </c>
      <c r="J120" s="2">
        <v>48</v>
      </c>
      <c r="K120" s="2">
        <v>60</v>
      </c>
      <c r="L120" s="2"/>
    </row>
    <row r="121" spans="1:23" x14ac:dyDescent="0.3">
      <c r="A121" s="68" t="s">
        <v>65</v>
      </c>
      <c r="B121" s="69">
        <v>8</v>
      </c>
      <c r="C121" s="70">
        <v>44249</v>
      </c>
      <c r="D121" s="2">
        <v>117</v>
      </c>
      <c r="E121" s="2">
        <v>1</v>
      </c>
      <c r="F121" s="2">
        <v>0</v>
      </c>
      <c r="G121" s="2">
        <v>2</v>
      </c>
      <c r="H121" s="2">
        <v>13</v>
      </c>
      <c r="I121" s="2">
        <v>22</v>
      </c>
      <c r="J121" s="2">
        <v>26</v>
      </c>
      <c r="K121" s="2">
        <v>53</v>
      </c>
      <c r="L121" s="2"/>
    </row>
    <row r="122" spans="1:23" x14ac:dyDescent="0.3">
      <c r="A122" s="68" t="s">
        <v>65</v>
      </c>
      <c r="B122" s="69">
        <v>9</v>
      </c>
      <c r="C122" s="70">
        <v>44256</v>
      </c>
      <c r="D122" s="2">
        <v>69</v>
      </c>
      <c r="E122" s="2">
        <v>0</v>
      </c>
      <c r="F122" s="2">
        <v>1</v>
      </c>
      <c r="G122" s="2">
        <v>1</v>
      </c>
      <c r="H122" s="2">
        <v>11</v>
      </c>
      <c r="I122" s="2">
        <v>11</v>
      </c>
      <c r="J122" s="2">
        <v>19</v>
      </c>
      <c r="K122" s="2">
        <v>26</v>
      </c>
      <c r="L122" s="2"/>
    </row>
    <row r="123" spans="1:23" x14ac:dyDescent="0.3">
      <c r="A123" s="68" t="s">
        <v>65</v>
      </c>
      <c r="B123" s="69">
        <v>10</v>
      </c>
      <c r="C123" s="70">
        <v>44263</v>
      </c>
      <c r="D123" s="2">
        <v>49</v>
      </c>
      <c r="E123" s="2">
        <v>0</v>
      </c>
      <c r="F123" s="2">
        <v>0</v>
      </c>
      <c r="G123" s="2">
        <v>0</v>
      </c>
      <c r="H123" s="2">
        <v>11</v>
      </c>
      <c r="I123" s="2">
        <v>5</v>
      </c>
      <c r="J123" s="2">
        <v>10</v>
      </c>
      <c r="K123" s="2">
        <v>23</v>
      </c>
      <c r="L123" s="2"/>
    </row>
    <row r="124" spans="1:23" x14ac:dyDescent="0.3">
      <c r="A124" s="68" t="s">
        <v>65</v>
      </c>
      <c r="B124" s="69">
        <v>11</v>
      </c>
      <c r="C124" s="70">
        <v>44270</v>
      </c>
      <c r="D124" s="2">
        <v>34</v>
      </c>
      <c r="E124" s="2">
        <v>0</v>
      </c>
      <c r="F124" s="2">
        <v>0</v>
      </c>
      <c r="G124" s="2">
        <v>0</v>
      </c>
      <c r="H124" s="2">
        <v>4</v>
      </c>
      <c r="I124" s="2">
        <v>10</v>
      </c>
      <c r="J124" s="2">
        <v>15</v>
      </c>
      <c r="K124" s="2">
        <v>5</v>
      </c>
      <c r="L124" s="72"/>
    </row>
    <row r="125" spans="1:23" x14ac:dyDescent="0.3">
      <c r="A125" s="68" t="s">
        <v>65</v>
      </c>
      <c r="B125" s="69">
        <v>12</v>
      </c>
      <c r="C125" s="70">
        <v>44277</v>
      </c>
      <c r="D125" s="2">
        <v>32</v>
      </c>
      <c r="E125" s="2">
        <v>0</v>
      </c>
      <c r="F125" s="2">
        <v>0</v>
      </c>
      <c r="G125" s="2">
        <v>1</v>
      </c>
      <c r="H125" s="2">
        <v>4</v>
      </c>
      <c r="I125" s="2">
        <v>8</v>
      </c>
      <c r="J125" s="2">
        <v>7</v>
      </c>
      <c r="K125" s="2">
        <v>12</v>
      </c>
      <c r="L125" s="72"/>
    </row>
    <row r="126" spans="1:23" x14ac:dyDescent="0.3">
      <c r="A126" s="68" t="s">
        <v>65</v>
      </c>
      <c r="B126" s="69">
        <v>13</v>
      </c>
      <c r="C126" s="70">
        <v>44284</v>
      </c>
      <c r="D126" s="2">
        <v>18</v>
      </c>
      <c r="E126" s="2">
        <v>0</v>
      </c>
      <c r="F126" s="2">
        <v>0</v>
      </c>
      <c r="G126" s="2">
        <v>1</v>
      </c>
      <c r="H126" s="2">
        <v>2</v>
      </c>
      <c r="I126" s="2">
        <v>6</v>
      </c>
      <c r="J126" s="2">
        <v>7</v>
      </c>
      <c r="K126" s="2">
        <v>2</v>
      </c>
      <c r="L126" s="2"/>
    </row>
    <row r="127" spans="1:23" x14ac:dyDescent="0.3">
      <c r="A127" s="68" t="s">
        <v>65</v>
      </c>
      <c r="B127" s="69">
        <v>14</v>
      </c>
      <c r="C127" s="70">
        <v>44291</v>
      </c>
      <c r="D127" s="2">
        <v>14</v>
      </c>
      <c r="E127" s="2">
        <v>0</v>
      </c>
      <c r="F127" s="2">
        <v>0</v>
      </c>
      <c r="G127" s="2">
        <v>0</v>
      </c>
      <c r="H127" s="2">
        <v>4</v>
      </c>
      <c r="I127" s="2">
        <v>1</v>
      </c>
      <c r="J127" s="2">
        <v>3</v>
      </c>
      <c r="K127" s="2">
        <v>6</v>
      </c>
      <c r="L127" s="73"/>
    </row>
    <row r="128" spans="1:23" x14ac:dyDescent="0.3">
      <c r="A128" s="68" t="s">
        <v>65</v>
      </c>
      <c r="B128" s="69">
        <v>15</v>
      </c>
      <c r="C128" s="70">
        <v>44298</v>
      </c>
      <c r="D128" s="2">
        <v>16</v>
      </c>
      <c r="E128" s="2">
        <v>0</v>
      </c>
      <c r="F128" s="2">
        <v>0</v>
      </c>
      <c r="G128" s="2">
        <v>0</v>
      </c>
      <c r="H128" s="2">
        <v>3</v>
      </c>
      <c r="I128" s="2">
        <v>3</v>
      </c>
      <c r="J128" s="2">
        <v>1</v>
      </c>
      <c r="K128" s="2">
        <v>9</v>
      </c>
      <c r="L128" s="74"/>
    </row>
    <row r="129" spans="1:12" x14ac:dyDescent="0.3">
      <c r="A129" s="68" t="s">
        <v>65</v>
      </c>
      <c r="B129" s="69">
        <v>16</v>
      </c>
      <c r="C129" s="70">
        <v>44305</v>
      </c>
      <c r="D129" s="2">
        <v>7</v>
      </c>
      <c r="E129" s="2">
        <v>0</v>
      </c>
      <c r="F129" s="2">
        <v>0</v>
      </c>
      <c r="G129" s="2">
        <v>0</v>
      </c>
      <c r="H129" s="2">
        <v>4</v>
      </c>
      <c r="I129" s="2">
        <v>2</v>
      </c>
      <c r="J129" s="2">
        <v>1</v>
      </c>
      <c r="K129" s="2">
        <v>0</v>
      </c>
      <c r="L129" s="74"/>
    </row>
    <row r="130" spans="1:12" x14ac:dyDescent="0.3">
      <c r="A130" s="68" t="s">
        <v>65</v>
      </c>
      <c r="B130" s="69">
        <v>17</v>
      </c>
      <c r="C130" s="70">
        <v>44312</v>
      </c>
      <c r="D130" s="2">
        <v>9</v>
      </c>
      <c r="E130" s="2">
        <v>0</v>
      </c>
      <c r="F130" s="2">
        <v>0</v>
      </c>
      <c r="G130" s="2">
        <v>0</v>
      </c>
      <c r="H130" s="2">
        <v>2</v>
      </c>
      <c r="I130" s="2">
        <v>0</v>
      </c>
      <c r="J130" s="2">
        <v>3</v>
      </c>
      <c r="K130" s="2">
        <v>4</v>
      </c>
      <c r="L130" s="74"/>
    </row>
    <row r="131" spans="1:12" x14ac:dyDescent="0.3">
      <c r="A131" s="68" t="s">
        <v>65</v>
      </c>
      <c r="B131" s="69">
        <v>18</v>
      </c>
      <c r="C131" s="70">
        <v>44319</v>
      </c>
      <c r="D131" s="2">
        <v>6</v>
      </c>
      <c r="E131" s="2">
        <v>0</v>
      </c>
      <c r="F131" s="2">
        <v>0</v>
      </c>
      <c r="G131" s="2">
        <v>0</v>
      </c>
      <c r="H131" s="2">
        <v>1</v>
      </c>
      <c r="I131" s="2">
        <v>1</v>
      </c>
      <c r="J131" s="2">
        <v>2</v>
      </c>
      <c r="K131" s="2">
        <v>2</v>
      </c>
      <c r="L131" s="74"/>
    </row>
    <row r="132" spans="1:12" x14ac:dyDescent="0.3">
      <c r="A132" s="68" t="s">
        <v>65</v>
      </c>
      <c r="B132" s="69">
        <v>19</v>
      </c>
      <c r="C132" s="70">
        <v>44326</v>
      </c>
      <c r="D132" s="2">
        <v>4</v>
      </c>
      <c r="E132" s="2">
        <v>0</v>
      </c>
      <c r="F132" s="2">
        <v>0</v>
      </c>
      <c r="G132" s="2">
        <v>1</v>
      </c>
      <c r="H132" s="2">
        <v>3</v>
      </c>
      <c r="I132" s="2">
        <v>0</v>
      </c>
      <c r="J132" s="2">
        <v>0</v>
      </c>
      <c r="K132" s="2">
        <v>0</v>
      </c>
      <c r="L132" s="74"/>
    </row>
    <row r="133" spans="1:12" x14ac:dyDescent="0.3">
      <c r="A133" s="68" t="s">
        <v>65</v>
      </c>
      <c r="B133" s="69">
        <v>20</v>
      </c>
      <c r="C133" s="70">
        <v>44333</v>
      </c>
      <c r="D133" s="2">
        <v>3</v>
      </c>
      <c r="E133" s="2">
        <v>0</v>
      </c>
      <c r="F133" s="2">
        <v>0</v>
      </c>
      <c r="G133" s="2">
        <v>0</v>
      </c>
      <c r="H133" s="2">
        <v>0</v>
      </c>
      <c r="I133" s="2">
        <v>0</v>
      </c>
      <c r="J133" s="2">
        <v>2</v>
      </c>
      <c r="K133" s="2">
        <v>1</v>
      </c>
      <c r="L133" s="74"/>
    </row>
    <row r="134" spans="1:12" x14ac:dyDescent="0.3">
      <c r="A134" s="68" t="s">
        <v>65</v>
      </c>
      <c r="B134" s="69">
        <v>21</v>
      </c>
      <c r="C134" s="70">
        <v>44340</v>
      </c>
      <c r="D134" s="2">
        <v>3</v>
      </c>
      <c r="E134" s="2">
        <v>0</v>
      </c>
      <c r="F134" s="2">
        <v>0</v>
      </c>
      <c r="G134" s="2">
        <v>0</v>
      </c>
      <c r="H134" s="2">
        <v>1</v>
      </c>
      <c r="I134" s="2">
        <v>0</v>
      </c>
      <c r="J134" s="2">
        <v>1</v>
      </c>
      <c r="K134" s="2">
        <v>1</v>
      </c>
      <c r="L134" s="74"/>
    </row>
    <row r="135" spans="1:12" x14ac:dyDescent="0.3">
      <c r="A135" s="68" t="s">
        <v>65</v>
      </c>
      <c r="B135" s="69">
        <v>22</v>
      </c>
      <c r="C135" s="70">
        <v>44347</v>
      </c>
      <c r="D135" s="2">
        <v>4</v>
      </c>
      <c r="E135" s="2">
        <v>0</v>
      </c>
      <c r="F135" s="2">
        <v>0</v>
      </c>
      <c r="G135" s="2">
        <v>1</v>
      </c>
      <c r="H135" s="2">
        <v>0</v>
      </c>
      <c r="I135" s="2">
        <v>0</v>
      </c>
      <c r="J135" s="2">
        <v>1</v>
      </c>
      <c r="K135" s="2">
        <v>2</v>
      </c>
      <c r="L135" s="74"/>
    </row>
    <row r="136" spans="1:12" x14ac:dyDescent="0.3">
      <c r="A136" s="68" t="s">
        <v>65</v>
      </c>
      <c r="B136" s="69">
        <v>23</v>
      </c>
      <c r="C136" s="70">
        <v>44354</v>
      </c>
      <c r="D136" s="2">
        <v>4</v>
      </c>
      <c r="E136" s="2">
        <v>0</v>
      </c>
      <c r="F136" s="2">
        <v>0</v>
      </c>
      <c r="G136" s="2">
        <v>0</v>
      </c>
      <c r="H136" s="2">
        <v>0</v>
      </c>
      <c r="I136" s="2">
        <v>2</v>
      </c>
      <c r="J136" s="2">
        <v>1</v>
      </c>
      <c r="K136" s="2">
        <v>1</v>
      </c>
      <c r="L136" s="74"/>
    </row>
    <row r="137" spans="1:12" x14ac:dyDescent="0.3">
      <c r="A137" s="68" t="s">
        <v>65</v>
      </c>
      <c r="B137" s="69">
        <v>24</v>
      </c>
      <c r="C137" s="70">
        <v>44361</v>
      </c>
      <c r="D137" s="2">
        <v>5</v>
      </c>
      <c r="E137" s="2">
        <v>0</v>
      </c>
      <c r="F137" s="2">
        <v>0</v>
      </c>
      <c r="G137" s="2">
        <v>0</v>
      </c>
      <c r="H137" s="2">
        <v>3</v>
      </c>
      <c r="I137" s="2">
        <v>1</v>
      </c>
      <c r="J137" s="2">
        <v>0</v>
      </c>
      <c r="K137" s="2">
        <v>1</v>
      </c>
      <c r="L137" s="74"/>
    </row>
    <row r="138" spans="1:12" x14ac:dyDescent="0.3">
      <c r="A138" s="68" t="s">
        <v>65</v>
      </c>
      <c r="B138" s="69">
        <v>25</v>
      </c>
      <c r="C138" s="70">
        <v>44368</v>
      </c>
      <c r="D138" s="2">
        <v>4</v>
      </c>
      <c r="E138" s="2">
        <v>0</v>
      </c>
      <c r="F138" s="2">
        <v>0</v>
      </c>
      <c r="G138" s="2">
        <v>1</v>
      </c>
      <c r="H138" s="2">
        <v>0</v>
      </c>
      <c r="I138" s="2">
        <v>1</v>
      </c>
      <c r="J138" s="2">
        <v>2</v>
      </c>
      <c r="K138" s="2">
        <v>0</v>
      </c>
      <c r="L138" s="74"/>
    </row>
    <row r="139" spans="1:12" x14ac:dyDescent="0.3">
      <c r="A139" s="68" t="s">
        <v>65</v>
      </c>
      <c r="B139" s="69">
        <v>26</v>
      </c>
      <c r="C139" s="70">
        <v>44375</v>
      </c>
      <c r="D139" s="2">
        <v>9</v>
      </c>
      <c r="E139" s="2">
        <v>0</v>
      </c>
      <c r="F139" s="2">
        <v>0</v>
      </c>
      <c r="G139" s="2">
        <v>1</v>
      </c>
      <c r="H139" s="2">
        <v>2</v>
      </c>
      <c r="I139" s="2">
        <v>1</v>
      </c>
      <c r="J139" s="2">
        <v>4</v>
      </c>
      <c r="K139" s="2">
        <v>1</v>
      </c>
      <c r="L139" s="74"/>
    </row>
    <row r="140" spans="1:12" x14ac:dyDescent="0.3">
      <c r="A140" s="68" t="s">
        <v>65</v>
      </c>
      <c r="B140" s="69">
        <v>27</v>
      </c>
      <c r="C140" s="70">
        <v>44382</v>
      </c>
      <c r="D140" s="2">
        <v>10</v>
      </c>
      <c r="E140" s="2">
        <v>0</v>
      </c>
      <c r="F140" s="2">
        <v>0</v>
      </c>
      <c r="G140" s="2">
        <v>0</v>
      </c>
      <c r="H140" s="2">
        <v>1</v>
      </c>
      <c r="I140" s="2">
        <v>1</v>
      </c>
      <c r="J140" s="2">
        <v>5</v>
      </c>
      <c r="K140" s="2">
        <v>3</v>
      </c>
      <c r="L140" s="74"/>
    </row>
    <row r="141" spans="1:12" x14ac:dyDescent="0.3">
      <c r="A141" s="68" t="s">
        <v>65</v>
      </c>
      <c r="B141" s="69">
        <v>28</v>
      </c>
      <c r="C141" s="70">
        <v>44389</v>
      </c>
      <c r="D141" s="2">
        <v>20</v>
      </c>
      <c r="E141" s="2">
        <v>0</v>
      </c>
      <c r="F141" s="2">
        <v>0</v>
      </c>
      <c r="G141" s="2">
        <v>0</v>
      </c>
      <c r="H141" s="2">
        <v>4</v>
      </c>
      <c r="I141" s="2">
        <v>3</v>
      </c>
      <c r="J141" s="2">
        <v>5</v>
      </c>
      <c r="K141" s="2">
        <v>8</v>
      </c>
      <c r="L141" s="74"/>
    </row>
    <row r="142" spans="1:12" x14ac:dyDescent="0.3">
      <c r="A142" s="68" t="s">
        <v>65</v>
      </c>
      <c r="B142" s="69">
        <v>29</v>
      </c>
      <c r="C142" s="70">
        <v>44396</v>
      </c>
      <c r="D142" s="2">
        <v>21</v>
      </c>
      <c r="E142" s="2">
        <v>0</v>
      </c>
      <c r="F142" s="2">
        <v>0</v>
      </c>
      <c r="G142" s="2">
        <v>0</v>
      </c>
      <c r="H142" s="2">
        <v>5</v>
      </c>
      <c r="I142" s="2">
        <v>5</v>
      </c>
      <c r="J142" s="2">
        <v>5</v>
      </c>
      <c r="K142" s="2">
        <v>6</v>
      </c>
      <c r="L142" s="74"/>
    </row>
    <row r="143" spans="1:12" x14ac:dyDescent="0.3">
      <c r="A143" s="68" t="s">
        <v>65</v>
      </c>
      <c r="B143" s="69">
        <v>30</v>
      </c>
      <c r="C143" s="70">
        <v>44403</v>
      </c>
      <c r="D143" s="2">
        <v>17</v>
      </c>
      <c r="E143" s="2">
        <v>0</v>
      </c>
      <c r="F143" s="2">
        <v>0</v>
      </c>
      <c r="G143" s="2">
        <v>0</v>
      </c>
      <c r="H143" s="2">
        <v>4</v>
      </c>
      <c r="I143" s="2">
        <v>3</v>
      </c>
      <c r="J143" s="2">
        <v>5</v>
      </c>
      <c r="K143" s="2">
        <v>5</v>
      </c>
      <c r="L143" s="74"/>
    </row>
    <row r="144" spans="1:12" x14ac:dyDescent="0.3">
      <c r="A144" s="68" t="s">
        <v>65</v>
      </c>
      <c r="B144" s="69">
        <v>31</v>
      </c>
      <c r="C144" s="70">
        <v>44410</v>
      </c>
      <c r="D144" s="2">
        <v>23</v>
      </c>
      <c r="E144" s="2">
        <v>0</v>
      </c>
      <c r="F144" s="2">
        <v>0</v>
      </c>
      <c r="G144" s="2">
        <v>3</v>
      </c>
      <c r="H144" s="2">
        <v>4</v>
      </c>
      <c r="I144" s="2">
        <v>6</v>
      </c>
      <c r="J144" s="2">
        <v>3</v>
      </c>
      <c r="K144" s="2">
        <v>7</v>
      </c>
      <c r="L144" s="74"/>
    </row>
    <row r="145" spans="1:12" x14ac:dyDescent="0.3">
      <c r="A145" s="68" t="s">
        <v>65</v>
      </c>
      <c r="B145" s="69">
        <v>32</v>
      </c>
      <c r="C145" s="70">
        <v>44417</v>
      </c>
      <c r="D145" s="2">
        <v>21</v>
      </c>
      <c r="E145" s="2">
        <v>0</v>
      </c>
      <c r="F145" s="2">
        <v>0</v>
      </c>
      <c r="G145" s="2">
        <v>1</v>
      </c>
      <c r="H145" s="2">
        <v>5</v>
      </c>
      <c r="I145" s="2">
        <v>3</v>
      </c>
      <c r="J145" s="2">
        <v>4</v>
      </c>
      <c r="K145" s="2">
        <v>8</v>
      </c>
      <c r="L145" s="74"/>
    </row>
    <row r="146" spans="1:12" x14ac:dyDescent="0.3">
      <c r="A146" s="68" t="s">
        <v>65</v>
      </c>
      <c r="B146" s="69">
        <v>33</v>
      </c>
      <c r="C146" s="70">
        <v>44424</v>
      </c>
      <c r="D146" s="2">
        <v>14</v>
      </c>
      <c r="E146" s="2">
        <v>0</v>
      </c>
      <c r="F146" s="2">
        <v>0</v>
      </c>
      <c r="G146" s="2">
        <v>0</v>
      </c>
      <c r="H146" s="2">
        <v>5</v>
      </c>
      <c r="I146" s="2">
        <v>2</v>
      </c>
      <c r="J146" s="2">
        <v>4</v>
      </c>
      <c r="K146" s="2">
        <v>3</v>
      </c>
      <c r="L146" s="74"/>
    </row>
    <row r="147" spans="1:12" x14ac:dyDescent="0.3">
      <c r="A147" s="68" t="s">
        <v>65</v>
      </c>
      <c r="B147" s="69">
        <v>34</v>
      </c>
      <c r="C147" s="70">
        <v>44431</v>
      </c>
      <c r="D147" s="2">
        <v>21</v>
      </c>
      <c r="E147" s="2">
        <v>0</v>
      </c>
      <c r="F147" s="2">
        <v>0</v>
      </c>
      <c r="G147" s="2">
        <v>1</v>
      </c>
      <c r="H147" s="2">
        <v>5</v>
      </c>
      <c r="I147" s="2">
        <v>1</v>
      </c>
      <c r="J147" s="2">
        <v>7</v>
      </c>
      <c r="K147" s="2">
        <v>7</v>
      </c>
      <c r="L147" s="74"/>
    </row>
    <row r="148" spans="1:12" x14ac:dyDescent="0.3">
      <c r="A148" s="68" t="s">
        <v>65</v>
      </c>
      <c r="B148" s="69">
        <v>35</v>
      </c>
      <c r="C148" s="70">
        <v>44438</v>
      </c>
      <c r="D148" s="2">
        <v>25</v>
      </c>
      <c r="E148" s="2">
        <v>0</v>
      </c>
      <c r="F148" s="2">
        <v>0</v>
      </c>
      <c r="G148" s="2">
        <v>1</v>
      </c>
      <c r="H148" s="2">
        <v>5</v>
      </c>
      <c r="I148" s="2">
        <v>4</v>
      </c>
      <c r="J148" s="2">
        <v>4</v>
      </c>
      <c r="K148" s="2">
        <v>11</v>
      </c>
      <c r="L148" s="74"/>
    </row>
    <row r="149" spans="1:12" x14ac:dyDescent="0.3">
      <c r="A149" s="68" t="s">
        <v>65</v>
      </c>
      <c r="B149" s="69">
        <v>36</v>
      </c>
      <c r="C149" s="70">
        <v>44445</v>
      </c>
      <c r="D149" s="2">
        <v>29</v>
      </c>
      <c r="E149" s="2">
        <v>0</v>
      </c>
      <c r="F149" s="2">
        <v>0</v>
      </c>
      <c r="G149" s="2">
        <v>1</v>
      </c>
      <c r="H149" s="2">
        <v>2</v>
      </c>
      <c r="I149" s="2">
        <v>4</v>
      </c>
      <c r="J149" s="2">
        <v>12</v>
      </c>
      <c r="K149" s="2">
        <v>10</v>
      </c>
      <c r="L149" s="74"/>
    </row>
    <row r="150" spans="1:12" x14ac:dyDescent="0.3">
      <c r="A150" s="68" t="s">
        <v>65</v>
      </c>
      <c r="B150" s="69">
        <v>37</v>
      </c>
      <c r="C150" s="70">
        <v>44452</v>
      </c>
      <c r="D150" s="2">
        <v>56</v>
      </c>
      <c r="E150" s="2">
        <v>0</v>
      </c>
      <c r="F150" s="2">
        <v>0</v>
      </c>
      <c r="G150" s="2">
        <v>1</v>
      </c>
      <c r="H150" s="2">
        <v>8</v>
      </c>
      <c r="I150" s="2">
        <v>14</v>
      </c>
      <c r="J150" s="2">
        <v>15</v>
      </c>
      <c r="K150" s="2">
        <v>18</v>
      </c>
      <c r="L150" s="74"/>
    </row>
    <row r="151" spans="1:12" x14ac:dyDescent="0.3">
      <c r="A151" s="68" t="s">
        <v>65</v>
      </c>
      <c r="B151" s="69">
        <v>38</v>
      </c>
      <c r="C151" s="70">
        <v>44459</v>
      </c>
      <c r="D151" s="2">
        <v>92</v>
      </c>
      <c r="E151" s="2">
        <v>0</v>
      </c>
      <c r="F151" s="2">
        <v>0</v>
      </c>
      <c r="G151" s="2">
        <v>1</v>
      </c>
      <c r="H151" s="2">
        <v>13</v>
      </c>
      <c r="I151" s="2">
        <v>16</v>
      </c>
      <c r="J151" s="2">
        <v>21</v>
      </c>
      <c r="K151" s="2">
        <v>41</v>
      </c>
      <c r="L151" s="74"/>
    </row>
    <row r="152" spans="1:12" x14ac:dyDescent="0.3">
      <c r="A152" s="68" t="s">
        <v>65</v>
      </c>
      <c r="B152" s="69">
        <v>39</v>
      </c>
      <c r="C152" s="70">
        <v>44466</v>
      </c>
      <c r="D152" s="2">
        <v>59</v>
      </c>
      <c r="E152" s="2">
        <v>0</v>
      </c>
      <c r="F152" s="2">
        <v>0</v>
      </c>
      <c r="G152" s="2">
        <v>1</v>
      </c>
      <c r="H152" s="2">
        <v>6</v>
      </c>
      <c r="I152" s="2">
        <v>10</v>
      </c>
      <c r="J152" s="2">
        <v>21</v>
      </c>
      <c r="K152" s="2">
        <v>21</v>
      </c>
      <c r="L152" s="74"/>
    </row>
    <row r="153" spans="1:12" x14ac:dyDescent="0.3">
      <c r="A153" s="68" t="s">
        <v>65</v>
      </c>
      <c r="B153" s="69">
        <v>40</v>
      </c>
      <c r="C153" s="70">
        <v>44473</v>
      </c>
      <c r="D153" s="2">
        <v>48</v>
      </c>
      <c r="E153" s="2">
        <v>0</v>
      </c>
      <c r="F153" s="2">
        <v>0</v>
      </c>
      <c r="G153" s="2">
        <v>2</v>
      </c>
      <c r="H153" s="2">
        <v>5</v>
      </c>
      <c r="I153" s="2">
        <v>9</v>
      </c>
      <c r="J153" s="2">
        <v>13</v>
      </c>
      <c r="K153" s="2">
        <v>19</v>
      </c>
      <c r="L153" s="74"/>
    </row>
    <row r="154" spans="1:12" x14ac:dyDescent="0.3">
      <c r="A154" s="68" t="s">
        <v>65</v>
      </c>
      <c r="B154" s="69">
        <v>41</v>
      </c>
      <c r="C154" s="70">
        <v>44480</v>
      </c>
      <c r="D154" s="2">
        <v>61</v>
      </c>
      <c r="E154" s="2">
        <v>0</v>
      </c>
      <c r="F154" s="2">
        <v>0</v>
      </c>
      <c r="G154" s="2">
        <v>4</v>
      </c>
      <c r="H154" s="2">
        <v>4</v>
      </c>
      <c r="I154" s="2">
        <v>13</v>
      </c>
      <c r="J154" s="2">
        <v>18</v>
      </c>
      <c r="K154" s="2">
        <v>22</v>
      </c>
      <c r="L154" s="74"/>
    </row>
    <row r="155" spans="1:12" x14ac:dyDescent="0.3">
      <c r="A155" s="68" t="s">
        <v>65</v>
      </c>
      <c r="B155" s="69">
        <v>42</v>
      </c>
      <c r="C155" s="70">
        <v>44487</v>
      </c>
      <c r="D155" s="2">
        <v>55</v>
      </c>
      <c r="E155" s="2">
        <v>0</v>
      </c>
      <c r="F155" s="2">
        <v>0</v>
      </c>
      <c r="G155" s="2">
        <v>0</v>
      </c>
      <c r="H155" s="2">
        <v>9</v>
      </c>
      <c r="I155" s="2">
        <v>9</v>
      </c>
      <c r="J155" s="2">
        <v>15</v>
      </c>
      <c r="K155" s="2">
        <v>22</v>
      </c>
      <c r="L155" s="74"/>
    </row>
    <row r="156" spans="1:12" x14ac:dyDescent="0.3">
      <c r="A156" s="68" t="s">
        <v>65</v>
      </c>
      <c r="B156" s="69">
        <v>43</v>
      </c>
      <c r="C156" s="70">
        <v>44494</v>
      </c>
      <c r="D156" s="2">
        <v>65</v>
      </c>
      <c r="E156" s="2">
        <v>0</v>
      </c>
      <c r="F156" s="2">
        <v>0</v>
      </c>
      <c r="G156" s="2">
        <v>2</v>
      </c>
      <c r="H156" s="2">
        <v>10</v>
      </c>
      <c r="I156" s="2">
        <v>9</v>
      </c>
      <c r="J156" s="2">
        <v>16</v>
      </c>
      <c r="K156" s="2">
        <v>28</v>
      </c>
      <c r="L156" s="74"/>
    </row>
    <row r="157" spans="1:12" x14ac:dyDescent="0.3">
      <c r="A157" s="68" t="s">
        <v>65</v>
      </c>
      <c r="B157" s="69">
        <v>44</v>
      </c>
      <c r="C157" s="70">
        <v>44501</v>
      </c>
      <c r="D157" s="2">
        <v>63</v>
      </c>
      <c r="E157" s="2">
        <v>0</v>
      </c>
      <c r="F157" s="2">
        <v>0</v>
      </c>
      <c r="G157" s="2">
        <v>1</v>
      </c>
      <c r="H157" s="2">
        <v>6</v>
      </c>
      <c r="I157" s="2">
        <v>21</v>
      </c>
      <c r="J157" s="2">
        <v>15</v>
      </c>
      <c r="K157" s="2">
        <v>20</v>
      </c>
      <c r="L157" s="73"/>
    </row>
    <row r="158" spans="1:12" x14ac:dyDescent="0.3">
      <c r="A158" s="68" t="s">
        <v>65</v>
      </c>
      <c r="B158" s="69">
        <v>45</v>
      </c>
      <c r="C158" s="70">
        <v>44508</v>
      </c>
      <c r="D158" s="2">
        <v>62</v>
      </c>
      <c r="E158" s="2">
        <v>0</v>
      </c>
      <c r="F158" s="2">
        <v>0</v>
      </c>
      <c r="G158" s="2">
        <v>2</v>
      </c>
      <c r="H158" s="2">
        <v>8</v>
      </c>
      <c r="I158" s="2">
        <v>16</v>
      </c>
      <c r="J158" s="2">
        <v>17</v>
      </c>
      <c r="K158" s="2">
        <v>19</v>
      </c>
      <c r="L158" s="74"/>
    </row>
    <row r="159" spans="1:12" x14ac:dyDescent="0.3">
      <c r="A159" s="68" t="s">
        <v>65</v>
      </c>
      <c r="B159" s="69">
        <v>46</v>
      </c>
      <c r="C159" s="70">
        <v>44515</v>
      </c>
      <c r="D159" s="2">
        <v>47</v>
      </c>
      <c r="E159" s="2">
        <v>0</v>
      </c>
      <c r="F159" s="2">
        <v>0</v>
      </c>
      <c r="G159" s="2">
        <v>1</v>
      </c>
      <c r="H159" s="2">
        <v>4</v>
      </c>
      <c r="I159" s="2">
        <v>10</v>
      </c>
      <c r="J159" s="2">
        <v>20</v>
      </c>
      <c r="K159" s="2">
        <v>12</v>
      </c>
      <c r="L159" s="74"/>
    </row>
    <row r="160" spans="1:12" x14ac:dyDescent="0.3">
      <c r="A160" s="68" t="s">
        <v>65</v>
      </c>
      <c r="B160" s="69">
        <v>47</v>
      </c>
      <c r="C160" s="70">
        <v>44522</v>
      </c>
      <c r="D160" s="2">
        <v>43</v>
      </c>
      <c r="E160" s="2">
        <v>0</v>
      </c>
      <c r="F160" s="2">
        <v>0</v>
      </c>
      <c r="G160" s="2">
        <v>2</v>
      </c>
      <c r="H160" s="2">
        <v>6</v>
      </c>
      <c r="I160" s="2">
        <v>14</v>
      </c>
      <c r="J160" s="2">
        <v>10</v>
      </c>
      <c r="K160" s="2">
        <v>11</v>
      </c>
      <c r="L160" s="73"/>
    </row>
    <row r="161" spans="1:11" x14ac:dyDescent="0.3">
      <c r="A161" s="68" t="s">
        <v>65</v>
      </c>
      <c r="B161" s="69">
        <v>48</v>
      </c>
      <c r="C161" s="70">
        <v>44529</v>
      </c>
      <c r="D161" s="2">
        <v>40</v>
      </c>
      <c r="E161" s="2">
        <v>0</v>
      </c>
      <c r="F161" s="2">
        <v>0</v>
      </c>
      <c r="G161" s="2">
        <v>0</v>
      </c>
      <c r="H161" s="2">
        <v>6</v>
      </c>
      <c r="I161" s="2">
        <v>4</v>
      </c>
      <c r="J161" s="2">
        <v>17</v>
      </c>
      <c r="K161" s="2">
        <v>13</v>
      </c>
    </row>
    <row r="162" spans="1:11" x14ac:dyDescent="0.3">
      <c r="A162" s="68" t="s">
        <v>65</v>
      </c>
      <c r="B162" s="69">
        <v>49</v>
      </c>
      <c r="C162" s="70">
        <v>44536</v>
      </c>
      <c r="D162" s="2">
        <v>44</v>
      </c>
      <c r="E162" s="2">
        <v>0</v>
      </c>
      <c r="F162" s="2">
        <v>0</v>
      </c>
      <c r="G162" s="2">
        <v>1</v>
      </c>
      <c r="H162" s="2">
        <v>6</v>
      </c>
      <c r="I162" s="2">
        <v>9</v>
      </c>
      <c r="J162" s="2">
        <v>18</v>
      </c>
      <c r="K162" s="2">
        <v>10</v>
      </c>
    </row>
    <row r="163" spans="1:11" x14ac:dyDescent="0.3">
      <c r="A163" s="68" t="s">
        <v>65</v>
      </c>
      <c r="B163" s="69">
        <v>50</v>
      </c>
      <c r="C163" s="70">
        <v>44543</v>
      </c>
      <c r="D163" s="2">
        <v>37</v>
      </c>
      <c r="E163" s="2">
        <v>0</v>
      </c>
      <c r="F163" s="2">
        <v>0</v>
      </c>
      <c r="G163" s="2">
        <v>3</v>
      </c>
      <c r="H163" s="2">
        <v>6</v>
      </c>
      <c r="I163" s="2">
        <v>6</v>
      </c>
      <c r="J163" s="2">
        <v>9</v>
      </c>
      <c r="K163" s="2">
        <v>13</v>
      </c>
    </row>
    <row r="164" spans="1:11" x14ac:dyDescent="0.3">
      <c r="A164" s="68" t="s">
        <v>65</v>
      </c>
      <c r="B164" s="69">
        <v>51</v>
      </c>
      <c r="C164" s="70">
        <v>44550</v>
      </c>
      <c r="D164" s="2">
        <v>23</v>
      </c>
      <c r="E164" s="2">
        <v>0</v>
      </c>
      <c r="F164" s="2">
        <v>0</v>
      </c>
      <c r="G164" s="2">
        <v>0</v>
      </c>
      <c r="H164" s="2">
        <v>5</v>
      </c>
      <c r="I164" s="2">
        <v>5</v>
      </c>
      <c r="J164" s="2">
        <v>5</v>
      </c>
      <c r="K164" s="2">
        <v>8</v>
      </c>
    </row>
    <row r="165" spans="1:11" x14ac:dyDescent="0.3">
      <c r="A165" s="68" t="s">
        <v>65</v>
      </c>
      <c r="B165" s="69">
        <v>52</v>
      </c>
      <c r="C165" s="70">
        <v>44557</v>
      </c>
      <c r="D165" s="2">
        <v>24</v>
      </c>
      <c r="E165" s="2">
        <v>0</v>
      </c>
      <c r="F165" s="2">
        <v>0</v>
      </c>
      <c r="G165" s="2">
        <v>0</v>
      </c>
      <c r="H165" s="2">
        <v>8</v>
      </c>
      <c r="I165" s="2">
        <v>3</v>
      </c>
      <c r="J165" s="2">
        <v>7</v>
      </c>
      <c r="K165" s="2">
        <v>6</v>
      </c>
    </row>
    <row r="166" spans="1:11" x14ac:dyDescent="0.3">
      <c r="A166" s="77" t="s">
        <v>66</v>
      </c>
      <c r="B166" s="69">
        <v>1</v>
      </c>
      <c r="C166" s="70">
        <v>44564</v>
      </c>
      <c r="D166" s="2">
        <v>40</v>
      </c>
      <c r="E166" s="2">
        <v>0</v>
      </c>
      <c r="F166" s="2">
        <v>0</v>
      </c>
      <c r="G166" s="2">
        <v>0</v>
      </c>
      <c r="H166" s="2">
        <v>4</v>
      </c>
      <c r="I166" s="2">
        <v>5</v>
      </c>
      <c r="J166" s="2">
        <v>14</v>
      </c>
      <c r="K166" s="2">
        <v>17</v>
      </c>
    </row>
    <row r="167" spans="1:11" x14ac:dyDescent="0.3">
      <c r="A167" s="77" t="s">
        <v>66</v>
      </c>
      <c r="B167" s="69">
        <v>2</v>
      </c>
      <c r="C167" s="70">
        <v>44571</v>
      </c>
      <c r="D167" s="2">
        <v>66</v>
      </c>
      <c r="E167" s="2">
        <v>0</v>
      </c>
      <c r="F167" s="2">
        <v>0</v>
      </c>
      <c r="G167" s="2">
        <v>5</v>
      </c>
      <c r="H167" s="2">
        <v>8</v>
      </c>
      <c r="I167" s="2">
        <v>11</v>
      </c>
      <c r="J167" s="2">
        <v>11</v>
      </c>
      <c r="K167" s="2">
        <v>31</v>
      </c>
    </row>
    <row r="168" spans="1:11" x14ac:dyDescent="0.3">
      <c r="A168" s="77" t="s">
        <v>66</v>
      </c>
      <c r="B168" s="69">
        <v>3</v>
      </c>
      <c r="C168" s="70">
        <v>44578</v>
      </c>
      <c r="D168" s="2">
        <v>68</v>
      </c>
      <c r="E168" s="2">
        <v>0</v>
      </c>
      <c r="F168" s="2">
        <v>0</v>
      </c>
      <c r="G168" s="2">
        <v>0</v>
      </c>
      <c r="H168" s="2">
        <v>4</v>
      </c>
      <c r="I168" s="2">
        <v>6</v>
      </c>
      <c r="J168" s="2">
        <v>21</v>
      </c>
      <c r="K168" s="2">
        <v>37</v>
      </c>
    </row>
    <row r="169" spans="1:11" x14ac:dyDescent="0.3">
      <c r="A169" s="77" t="s">
        <v>66</v>
      </c>
      <c r="B169" s="69">
        <v>4</v>
      </c>
      <c r="C169" s="70">
        <v>44585</v>
      </c>
      <c r="D169" s="2">
        <v>63</v>
      </c>
      <c r="E169" s="2">
        <v>0</v>
      </c>
      <c r="F169" s="2">
        <v>0</v>
      </c>
      <c r="G169" s="2">
        <v>0</v>
      </c>
      <c r="H169" s="2">
        <v>7</v>
      </c>
      <c r="I169" s="2">
        <v>10</v>
      </c>
      <c r="J169" s="2">
        <v>21</v>
      </c>
      <c r="K169" s="2">
        <v>25</v>
      </c>
    </row>
    <row r="170" spans="1:11" x14ac:dyDescent="0.3">
      <c r="A170" s="77" t="s">
        <v>66</v>
      </c>
      <c r="B170" s="69">
        <v>5</v>
      </c>
      <c r="C170" s="70">
        <v>44592</v>
      </c>
      <c r="D170" s="2">
        <v>56</v>
      </c>
      <c r="E170" s="2">
        <v>0</v>
      </c>
      <c r="F170" s="2">
        <v>0</v>
      </c>
      <c r="G170" s="2">
        <v>0</v>
      </c>
      <c r="H170" s="2">
        <v>2</v>
      </c>
      <c r="I170" s="2">
        <v>12</v>
      </c>
      <c r="J170" s="2">
        <v>13</v>
      </c>
      <c r="K170" s="2">
        <v>29</v>
      </c>
    </row>
    <row r="171" spans="1:11" x14ac:dyDescent="0.3">
      <c r="A171" s="77" t="s">
        <v>66</v>
      </c>
      <c r="B171" s="69">
        <v>6</v>
      </c>
      <c r="C171" s="70">
        <v>44599</v>
      </c>
      <c r="D171" s="2">
        <v>38</v>
      </c>
      <c r="E171" s="2">
        <v>0</v>
      </c>
      <c r="F171" s="2">
        <v>0</v>
      </c>
      <c r="G171" s="2">
        <v>1</v>
      </c>
      <c r="H171" s="2">
        <v>1</v>
      </c>
      <c r="I171" s="2">
        <v>4</v>
      </c>
      <c r="J171" s="2">
        <v>7</v>
      </c>
      <c r="K171" s="2">
        <v>25</v>
      </c>
    </row>
    <row r="172" spans="1:11" x14ac:dyDescent="0.3">
      <c r="A172" s="77" t="s">
        <v>66</v>
      </c>
      <c r="B172" s="69">
        <v>7</v>
      </c>
      <c r="C172" s="70">
        <v>44606</v>
      </c>
      <c r="D172" s="2">
        <v>39</v>
      </c>
      <c r="E172" s="2">
        <v>0</v>
      </c>
      <c r="F172" s="2">
        <v>1</v>
      </c>
      <c r="G172" s="2">
        <v>0</v>
      </c>
      <c r="H172" s="2">
        <v>1</v>
      </c>
      <c r="I172" s="2">
        <v>5</v>
      </c>
      <c r="J172" s="2">
        <v>9</v>
      </c>
      <c r="K172" s="2">
        <v>23</v>
      </c>
    </row>
    <row r="173" spans="1:11" x14ac:dyDescent="0.3">
      <c r="A173" s="77" t="s">
        <v>66</v>
      </c>
      <c r="B173" s="69">
        <v>8</v>
      </c>
      <c r="C173" s="70">
        <v>44613</v>
      </c>
      <c r="D173" s="2">
        <v>39</v>
      </c>
      <c r="E173" s="2">
        <v>0</v>
      </c>
      <c r="F173" s="2">
        <v>0</v>
      </c>
      <c r="G173" s="2">
        <v>0</v>
      </c>
      <c r="H173" s="2">
        <v>2</v>
      </c>
      <c r="I173" s="2">
        <v>6</v>
      </c>
      <c r="J173" s="2">
        <v>10</v>
      </c>
      <c r="K173" s="2">
        <v>21</v>
      </c>
    </row>
    <row r="174" spans="1:11" x14ac:dyDescent="0.3">
      <c r="A174" s="77" t="s">
        <v>66</v>
      </c>
      <c r="B174" s="69">
        <v>9</v>
      </c>
      <c r="C174" s="70">
        <v>44620</v>
      </c>
      <c r="D174" s="2">
        <v>53</v>
      </c>
      <c r="E174" s="2">
        <v>0</v>
      </c>
      <c r="F174" s="2">
        <v>0</v>
      </c>
      <c r="G174" s="2">
        <v>1</v>
      </c>
      <c r="H174" s="2">
        <v>1</v>
      </c>
      <c r="I174" s="2">
        <v>9</v>
      </c>
      <c r="J174" s="2">
        <v>14</v>
      </c>
      <c r="K174" s="2">
        <v>28</v>
      </c>
    </row>
    <row r="175" spans="1:11" x14ac:dyDescent="0.3">
      <c r="A175" s="77" t="s">
        <v>66</v>
      </c>
      <c r="B175" s="69">
        <v>10</v>
      </c>
      <c r="C175" s="70">
        <v>44627</v>
      </c>
      <c r="D175" s="2">
        <v>50</v>
      </c>
      <c r="E175" s="2">
        <v>0</v>
      </c>
      <c r="F175" s="2">
        <v>0</v>
      </c>
      <c r="G175" s="2">
        <v>0</v>
      </c>
      <c r="H175" s="2">
        <v>4</v>
      </c>
      <c r="I175" s="2">
        <v>5</v>
      </c>
      <c r="J175" s="2">
        <v>14</v>
      </c>
      <c r="K175" s="2">
        <v>27</v>
      </c>
    </row>
    <row r="176" spans="1:11" x14ac:dyDescent="0.3">
      <c r="A176" s="77" t="s">
        <v>66</v>
      </c>
      <c r="B176" s="69">
        <v>11</v>
      </c>
      <c r="C176" s="70">
        <v>44634</v>
      </c>
      <c r="D176" s="2">
        <v>64</v>
      </c>
      <c r="E176" s="2">
        <v>0</v>
      </c>
      <c r="F176" s="2">
        <v>0</v>
      </c>
      <c r="G176" s="2">
        <v>1</v>
      </c>
      <c r="H176" s="2">
        <v>4</v>
      </c>
      <c r="I176" s="2">
        <v>12</v>
      </c>
      <c r="J176" s="2">
        <v>19</v>
      </c>
      <c r="K176" s="2">
        <v>28</v>
      </c>
    </row>
    <row r="177" spans="1:11" x14ac:dyDescent="0.3">
      <c r="A177" s="77" t="s">
        <v>66</v>
      </c>
      <c r="B177" s="69">
        <v>12</v>
      </c>
      <c r="C177" s="70">
        <v>44641</v>
      </c>
      <c r="D177" s="2">
        <v>92</v>
      </c>
      <c r="E177" s="2">
        <v>0</v>
      </c>
      <c r="F177" s="2">
        <v>0</v>
      </c>
      <c r="G177" s="2">
        <v>0</v>
      </c>
      <c r="H177" s="2">
        <v>5</v>
      </c>
      <c r="I177" s="2">
        <v>11</v>
      </c>
      <c r="J177" s="2">
        <v>32</v>
      </c>
      <c r="K177" s="2">
        <v>44</v>
      </c>
    </row>
    <row r="178" spans="1:11" x14ac:dyDescent="0.3">
      <c r="A178" s="77" t="s">
        <v>66</v>
      </c>
      <c r="B178" s="69">
        <v>13</v>
      </c>
      <c r="C178" s="70">
        <v>44648</v>
      </c>
      <c r="D178" s="2">
        <v>85</v>
      </c>
      <c r="E178" s="2">
        <v>0</v>
      </c>
      <c r="F178" s="2">
        <v>0</v>
      </c>
      <c r="G178" s="2">
        <v>0</v>
      </c>
      <c r="H178" s="2">
        <v>7</v>
      </c>
      <c r="I178" s="2">
        <v>8</v>
      </c>
      <c r="J178" s="2">
        <v>34</v>
      </c>
      <c r="K178" s="2">
        <v>36</v>
      </c>
    </row>
    <row r="179" spans="1:11" x14ac:dyDescent="0.3">
      <c r="A179" s="77" t="s">
        <v>66</v>
      </c>
      <c r="B179" s="69">
        <v>14</v>
      </c>
      <c r="C179" s="70">
        <v>44655</v>
      </c>
      <c r="D179" s="2">
        <v>68</v>
      </c>
      <c r="E179" s="2">
        <v>0</v>
      </c>
      <c r="F179" s="2">
        <v>0</v>
      </c>
      <c r="G179" s="2">
        <v>1</v>
      </c>
      <c r="H179" s="2">
        <v>2</v>
      </c>
      <c r="I179" s="2">
        <v>8</v>
      </c>
      <c r="J179" s="2">
        <v>20</v>
      </c>
      <c r="K179" s="2">
        <v>37</v>
      </c>
    </row>
    <row r="180" spans="1:11" x14ac:dyDescent="0.3">
      <c r="A180" s="77" t="s">
        <v>66</v>
      </c>
      <c r="B180" s="69">
        <v>15</v>
      </c>
      <c r="C180" s="70">
        <v>44662</v>
      </c>
      <c r="D180" s="2">
        <v>72</v>
      </c>
      <c r="E180" s="2">
        <v>0</v>
      </c>
      <c r="F180" s="2">
        <v>0</v>
      </c>
      <c r="G180" s="2">
        <v>0</v>
      </c>
      <c r="H180" s="2">
        <v>2</v>
      </c>
      <c r="I180" s="2">
        <v>13</v>
      </c>
      <c r="J180" s="2">
        <v>22</v>
      </c>
      <c r="K180" s="2">
        <v>35</v>
      </c>
    </row>
    <row r="181" spans="1:11" x14ac:dyDescent="0.3">
      <c r="A181" s="77" t="s">
        <v>66</v>
      </c>
      <c r="B181" s="69">
        <v>16</v>
      </c>
      <c r="C181" s="70">
        <v>44669</v>
      </c>
      <c r="D181" s="2">
        <v>53</v>
      </c>
      <c r="E181" s="2">
        <v>0</v>
      </c>
      <c r="F181" s="2">
        <v>0</v>
      </c>
      <c r="G181" s="2">
        <v>1</v>
      </c>
      <c r="H181" s="2">
        <v>4</v>
      </c>
      <c r="I181" s="2">
        <v>7</v>
      </c>
      <c r="J181" s="2">
        <v>16</v>
      </c>
      <c r="K181" s="2">
        <v>25</v>
      </c>
    </row>
    <row r="182" spans="1:11" x14ac:dyDescent="0.3">
      <c r="A182" s="77" t="s">
        <v>66</v>
      </c>
      <c r="B182" s="69">
        <v>17</v>
      </c>
      <c r="C182" s="70">
        <v>44676</v>
      </c>
      <c r="D182" s="2">
        <v>51</v>
      </c>
      <c r="E182" s="2">
        <v>0</v>
      </c>
      <c r="F182" s="2">
        <v>0</v>
      </c>
      <c r="G182" s="2">
        <v>0</v>
      </c>
      <c r="H182" s="2">
        <v>3</v>
      </c>
      <c r="I182" s="2">
        <v>7</v>
      </c>
      <c r="J182" s="2">
        <v>15</v>
      </c>
      <c r="K182" s="2">
        <v>26</v>
      </c>
    </row>
    <row r="183" spans="1:11" x14ac:dyDescent="0.3">
      <c r="A183" s="77" t="s">
        <v>66</v>
      </c>
      <c r="B183" s="69">
        <v>18</v>
      </c>
      <c r="C183" s="70">
        <v>44683</v>
      </c>
      <c r="D183" s="2">
        <v>44</v>
      </c>
      <c r="E183" s="2">
        <v>0</v>
      </c>
      <c r="F183" s="2">
        <v>0</v>
      </c>
      <c r="G183" s="2">
        <v>1</v>
      </c>
      <c r="H183" s="2">
        <v>1</v>
      </c>
      <c r="I183" s="2">
        <v>6</v>
      </c>
      <c r="J183" s="2">
        <v>15</v>
      </c>
      <c r="K183" s="2">
        <v>21</v>
      </c>
    </row>
    <row r="184" spans="1:11" x14ac:dyDescent="0.3">
      <c r="A184" s="77" t="s">
        <v>66</v>
      </c>
      <c r="B184" s="69">
        <v>19</v>
      </c>
      <c r="C184" s="70">
        <v>44690</v>
      </c>
      <c r="D184" s="2">
        <v>22</v>
      </c>
      <c r="E184" s="2">
        <v>0</v>
      </c>
      <c r="F184" s="2">
        <v>0</v>
      </c>
      <c r="G184" s="2">
        <v>0</v>
      </c>
      <c r="H184" s="2">
        <v>2</v>
      </c>
      <c r="I184" s="2">
        <v>2</v>
      </c>
      <c r="J184" s="2">
        <v>6</v>
      </c>
      <c r="K184" s="2">
        <v>12</v>
      </c>
    </row>
    <row r="185" spans="1:11" x14ac:dyDescent="0.3">
      <c r="A185" s="77" t="s">
        <v>66</v>
      </c>
      <c r="B185" s="69">
        <v>20</v>
      </c>
      <c r="C185" s="70">
        <v>44697</v>
      </c>
      <c r="D185" s="2">
        <v>28</v>
      </c>
      <c r="E185" s="2">
        <v>0</v>
      </c>
      <c r="F185" s="2">
        <v>0</v>
      </c>
      <c r="G185" s="2">
        <v>1</v>
      </c>
      <c r="H185" s="2">
        <v>3</v>
      </c>
      <c r="I185" s="2">
        <v>2</v>
      </c>
      <c r="J185" s="2">
        <v>5</v>
      </c>
      <c r="K185" s="2">
        <v>17</v>
      </c>
    </row>
    <row r="186" spans="1:11" x14ac:dyDescent="0.3">
      <c r="A186" s="77" t="s">
        <v>66</v>
      </c>
      <c r="B186" s="69">
        <v>21</v>
      </c>
      <c r="C186" s="70">
        <v>44704</v>
      </c>
      <c r="D186" s="2">
        <v>20</v>
      </c>
      <c r="E186" s="2">
        <v>0</v>
      </c>
      <c r="F186" s="2">
        <v>0</v>
      </c>
      <c r="G186" s="2">
        <v>0</v>
      </c>
      <c r="H186" s="2">
        <v>1</v>
      </c>
      <c r="I186" s="2">
        <v>5</v>
      </c>
      <c r="J186" s="2">
        <v>7</v>
      </c>
      <c r="K186" s="2">
        <v>7</v>
      </c>
    </row>
    <row r="187" spans="1:11" x14ac:dyDescent="0.3">
      <c r="A187" s="77" t="s">
        <v>66</v>
      </c>
      <c r="B187" s="69">
        <v>22</v>
      </c>
      <c r="C187" s="70">
        <v>44711</v>
      </c>
      <c r="D187" s="2">
        <v>9</v>
      </c>
      <c r="E187" s="2">
        <v>0</v>
      </c>
      <c r="F187" s="2">
        <v>0</v>
      </c>
      <c r="G187" s="2">
        <v>0</v>
      </c>
      <c r="H187" s="2">
        <v>0</v>
      </c>
      <c r="I187" s="2">
        <v>4</v>
      </c>
      <c r="J187" s="2">
        <v>1</v>
      </c>
      <c r="K187" s="2">
        <v>4</v>
      </c>
    </row>
    <row r="188" spans="1:11" x14ac:dyDescent="0.3">
      <c r="A188" s="77" t="s">
        <v>66</v>
      </c>
      <c r="B188" s="69">
        <v>23</v>
      </c>
      <c r="C188" s="70">
        <v>44718</v>
      </c>
      <c r="D188" s="2">
        <v>13</v>
      </c>
      <c r="E188" s="2">
        <v>0</v>
      </c>
      <c r="F188" s="2">
        <v>0</v>
      </c>
      <c r="G188" s="2">
        <v>0</v>
      </c>
      <c r="H188" s="2">
        <v>0</v>
      </c>
      <c r="I188" s="2">
        <v>3</v>
      </c>
      <c r="J188" s="2">
        <v>5</v>
      </c>
      <c r="K188" s="2">
        <v>5</v>
      </c>
    </row>
    <row r="189" spans="1:11" x14ac:dyDescent="0.3">
      <c r="A189" s="77" t="s">
        <v>66</v>
      </c>
      <c r="B189" s="69">
        <v>24</v>
      </c>
      <c r="C189" s="70">
        <v>44725</v>
      </c>
      <c r="D189" s="2">
        <v>22</v>
      </c>
      <c r="E189" s="2">
        <v>0</v>
      </c>
      <c r="F189" s="2">
        <v>0</v>
      </c>
      <c r="G189" s="2">
        <v>1</v>
      </c>
      <c r="H189" s="2">
        <v>1</v>
      </c>
      <c r="I189" s="2">
        <v>5</v>
      </c>
      <c r="J189" s="2">
        <v>7</v>
      </c>
      <c r="K189" s="2">
        <v>8</v>
      </c>
    </row>
    <row r="190" spans="1:11" x14ac:dyDescent="0.3">
      <c r="A190" s="77" t="s">
        <v>66</v>
      </c>
      <c r="B190" s="69">
        <v>25</v>
      </c>
      <c r="C190" s="70">
        <v>44732</v>
      </c>
      <c r="D190" s="2" t="s">
        <v>210</v>
      </c>
      <c r="E190" s="2" t="s">
        <v>210</v>
      </c>
      <c r="F190" s="2" t="s">
        <v>210</v>
      </c>
      <c r="G190" s="2" t="s">
        <v>210</v>
      </c>
      <c r="H190" s="2" t="s">
        <v>210</v>
      </c>
      <c r="I190" s="2" t="s">
        <v>210</v>
      </c>
      <c r="J190" s="2" t="s">
        <v>210</v>
      </c>
      <c r="K190" s="2" t="s">
        <v>210</v>
      </c>
    </row>
    <row r="191" spans="1:11" x14ac:dyDescent="0.3">
      <c r="A191" s="77" t="s">
        <v>66</v>
      </c>
      <c r="B191" s="69">
        <v>26</v>
      </c>
      <c r="C191" s="70">
        <v>44739</v>
      </c>
      <c r="D191" s="2" t="s">
        <v>210</v>
      </c>
      <c r="E191" s="2" t="s">
        <v>210</v>
      </c>
      <c r="F191" s="2" t="s">
        <v>210</v>
      </c>
      <c r="G191" s="2" t="s">
        <v>210</v>
      </c>
      <c r="H191" s="2" t="s">
        <v>210</v>
      </c>
      <c r="I191" s="2" t="s">
        <v>210</v>
      </c>
      <c r="J191" s="2" t="s">
        <v>210</v>
      </c>
      <c r="K191" s="2" t="s">
        <v>210</v>
      </c>
    </row>
    <row r="192" spans="1:11" x14ac:dyDescent="0.3">
      <c r="A192" s="77" t="s">
        <v>66</v>
      </c>
      <c r="B192" s="69">
        <v>27</v>
      </c>
      <c r="C192" s="70">
        <v>44746</v>
      </c>
      <c r="D192" s="2" t="s">
        <v>210</v>
      </c>
      <c r="E192" s="2" t="s">
        <v>210</v>
      </c>
      <c r="F192" s="2" t="s">
        <v>210</v>
      </c>
      <c r="G192" s="2" t="s">
        <v>210</v>
      </c>
      <c r="H192" s="2" t="s">
        <v>210</v>
      </c>
      <c r="I192" s="2" t="s">
        <v>210</v>
      </c>
      <c r="J192" s="2" t="s">
        <v>210</v>
      </c>
      <c r="K192" s="2" t="s">
        <v>210</v>
      </c>
    </row>
    <row r="193" spans="1:11" x14ac:dyDescent="0.3">
      <c r="A193" s="77" t="s">
        <v>66</v>
      </c>
      <c r="B193" s="69">
        <v>28</v>
      </c>
      <c r="C193" s="70">
        <v>44753</v>
      </c>
      <c r="D193" s="2" t="s">
        <v>210</v>
      </c>
      <c r="E193" s="2" t="s">
        <v>210</v>
      </c>
      <c r="F193" s="2" t="s">
        <v>210</v>
      </c>
      <c r="G193" s="2" t="s">
        <v>210</v>
      </c>
      <c r="H193" s="2" t="s">
        <v>210</v>
      </c>
      <c r="I193" s="2" t="s">
        <v>210</v>
      </c>
      <c r="J193" s="2" t="s">
        <v>210</v>
      </c>
      <c r="K193" s="2" t="s">
        <v>210</v>
      </c>
    </row>
    <row r="194" spans="1:11" x14ac:dyDescent="0.3">
      <c r="A194" s="77" t="s">
        <v>66</v>
      </c>
      <c r="B194" s="69">
        <v>29</v>
      </c>
      <c r="C194" s="70">
        <v>44760</v>
      </c>
      <c r="D194" s="2" t="s">
        <v>210</v>
      </c>
      <c r="E194" s="2" t="s">
        <v>210</v>
      </c>
      <c r="F194" s="2" t="s">
        <v>210</v>
      </c>
      <c r="G194" s="2" t="s">
        <v>210</v>
      </c>
      <c r="H194" s="2" t="s">
        <v>210</v>
      </c>
      <c r="I194" s="2" t="s">
        <v>210</v>
      </c>
      <c r="J194" s="2" t="s">
        <v>210</v>
      </c>
      <c r="K194" s="2" t="s">
        <v>210</v>
      </c>
    </row>
    <row r="195" spans="1:11" x14ac:dyDescent="0.3">
      <c r="A195" s="77" t="s">
        <v>66</v>
      </c>
      <c r="B195" s="69">
        <v>30</v>
      </c>
      <c r="C195" s="70">
        <v>44767</v>
      </c>
      <c r="D195" s="2" t="s">
        <v>210</v>
      </c>
      <c r="E195" s="2" t="s">
        <v>210</v>
      </c>
      <c r="F195" s="2" t="s">
        <v>210</v>
      </c>
      <c r="G195" s="2" t="s">
        <v>210</v>
      </c>
      <c r="H195" s="2" t="s">
        <v>210</v>
      </c>
      <c r="I195" s="2" t="s">
        <v>210</v>
      </c>
      <c r="J195" s="2" t="s">
        <v>210</v>
      </c>
      <c r="K195" s="2" t="s">
        <v>210</v>
      </c>
    </row>
    <row r="196" spans="1:11" x14ac:dyDescent="0.3">
      <c r="A196" s="77" t="s">
        <v>66</v>
      </c>
      <c r="B196" s="69">
        <v>31</v>
      </c>
      <c r="C196" s="70">
        <v>44774</v>
      </c>
      <c r="D196" s="2" t="s">
        <v>210</v>
      </c>
      <c r="E196" s="2" t="s">
        <v>210</v>
      </c>
      <c r="F196" s="2" t="s">
        <v>210</v>
      </c>
      <c r="G196" s="2" t="s">
        <v>210</v>
      </c>
      <c r="H196" s="2" t="s">
        <v>210</v>
      </c>
      <c r="I196" s="2" t="s">
        <v>210</v>
      </c>
      <c r="J196" s="2" t="s">
        <v>210</v>
      </c>
      <c r="K196" s="2" t="s">
        <v>210</v>
      </c>
    </row>
    <row r="197" spans="1:11" x14ac:dyDescent="0.3">
      <c r="A197" s="77" t="s">
        <v>66</v>
      </c>
      <c r="B197" s="69">
        <v>32</v>
      </c>
      <c r="C197" s="70">
        <v>44781</v>
      </c>
      <c r="D197" s="2" t="s">
        <v>210</v>
      </c>
      <c r="E197" s="2" t="s">
        <v>210</v>
      </c>
      <c r="F197" s="2" t="s">
        <v>210</v>
      </c>
      <c r="G197" s="2" t="s">
        <v>210</v>
      </c>
      <c r="H197" s="2" t="s">
        <v>210</v>
      </c>
      <c r="I197" s="2" t="s">
        <v>210</v>
      </c>
      <c r="J197" s="2" t="s">
        <v>210</v>
      </c>
      <c r="K197" s="2" t="s">
        <v>210</v>
      </c>
    </row>
    <row r="198" spans="1:11" x14ac:dyDescent="0.3">
      <c r="A198" s="77" t="s">
        <v>66</v>
      </c>
      <c r="B198" s="69">
        <v>33</v>
      </c>
      <c r="C198" s="70">
        <v>44788</v>
      </c>
      <c r="D198" s="2" t="s">
        <v>210</v>
      </c>
      <c r="E198" s="2" t="s">
        <v>210</v>
      </c>
      <c r="F198" s="2" t="s">
        <v>210</v>
      </c>
      <c r="G198" s="2" t="s">
        <v>210</v>
      </c>
      <c r="H198" s="2" t="s">
        <v>210</v>
      </c>
      <c r="I198" s="2" t="s">
        <v>210</v>
      </c>
      <c r="J198" s="2" t="s">
        <v>210</v>
      </c>
      <c r="K198" s="2" t="s">
        <v>210</v>
      </c>
    </row>
    <row r="199" spans="1:11" x14ac:dyDescent="0.3">
      <c r="A199" s="77" t="s">
        <v>66</v>
      </c>
      <c r="B199" s="69">
        <v>34</v>
      </c>
      <c r="C199" s="70">
        <v>44795</v>
      </c>
      <c r="D199" s="2" t="s">
        <v>210</v>
      </c>
      <c r="E199" s="2" t="s">
        <v>210</v>
      </c>
      <c r="F199" s="2" t="s">
        <v>210</v>
      </c>
      <c r="G199" s="2" t="s">
        <v>210</v>
      </c>
      <c r="H199" s="2" t="s">
        <v>210</v>
      </c>
      <c r="I199" s="2" t="s">
        <v>210</v>
      </c>
      <c r="J199" s="2" t="s">
        <v>210</v>
      </c>
      <c r="K199" s="2" t="s">
        <v>210</v>
      </c>
    </row>
    <row r="200" spans="1:11" x14ac:dyDescent="0.3">
      <c r="A200" s="77" t="s">
        <v>66</v>
      </c>
      <c r="B200" s="69">
        <v>35</v>
      </c>
      <c r="C200" s="70">
        <v>44802</v>
      </c>
      <c r="D200" s="2" t="s">
        <v>210</v>
      </c>
      <c r="E200" s="2" t="s">
        <v>210</v>
      </c>
      <c r="F200" s="2" t="s">
        <v>210</v>
      </c>
      <c r="G200" s="2" t="s">
        <v>210</v>
      </c>
      <c r="H200" s="2" t="s">
        <v>210</v>
      </c>
      <c r="I200" s="2" t="s">
        <v>210</v>
      </c>
      <c r="J200" s="2" t="s">
        <v>210</v>
      </c>
      <c r="K200" s="2" t="s">
        <v>210</v>
      </c>
    </row>
    <row r="201" spans="1:11" x14ac:dyDescent="0.3">
      <c r="A201" s="77" t="s">
        <v>66</v>
      </c>
      <c r="B201" s="69">
        <v>36</v>
      </c>
      <c r="C201" s="70">
        <v>44809</v>
      </c>
      <c r="D201" s="2" t="s">
        <v>210</v>
      </c>
      <c r="E201" s="2" t="s">
        <v>210</v>
      </c>
      <c r="F201" s="2" t="s">
        <v>210</v>
      </c>
      <c r="G201" s="2" t="s">
        <v>210</v>
      </c>
      <c r="H201" s="2" t="s">
        <v>210</v>
      </c>
      <c r="I201" s="2" t="s">
        <v>210</v>
      </c>
      <c r="J201" s="2" t="s">
        <v>210</v>
      </c>
      <c r="K201" s="2" t="s">
        <v>210</v>
      </c>
    </row>
    <row r="202" spans="1:11" x14ac:dyDescent="0.3">
      <c r="A202" s="77" t="s">
        <v>66</v>
      </c>
      <c r="B202" s="69">
        <v>37</v>
      </c>
      <c r="C202" s="70">
        <v>44816</v>
      </c>
      <c r="D202" s="2" t="s">
        <v>210</v>
      </c>
      <c r="E202" s="2" t="s">
        <v>210</v>
      </c>
      <c r="F202" s="2" t="s">
        <v>210</v>
      </c>
      <c r="G202" s="2" t="s">
        <v>210</v>
      </c>
      <c r="H202" s="2" t="s">
        <v>210</v>
      </c>
      <c r="I202" s="2" t="s">
        <v>210</v>
      </c>
      <c r="J202" s="2" t="s">
        <v>210</v>
      </c>
      <c r="K202" s="2" t="s">
        <v>210</v>
      </c>
    </row>
    <row r="203" spans="1:11" x14ac:dyDescent="0.3">
      <c r="A203" s="77" t="s">
        <v>66</v>
      </c>
      <c r="B203" s="69">
        <v>38</v>
      </c>
      <c r="C203" s="70">
        <v>44823</v>
      </c>
      <c r="D203" s="2" t="s">
        <v>210</v>
      </c>
      <c r="E203" s="2" t="s">
        <v>210</v>
      </c>
      <c r="F203" s="2" t="s">
        <v>210</v>
      </c>
      <c r="G203" s="2" t="s">
        <v>210</v>
      </c>
      <c r="H203" s="2" t="s">
        <v>210</v>
      </c>
      <c r="I203" s="2" t="s">
        <v>210</v>
      </c>
      <c r="J203" s="2" t="s">
        <v>210</v>
      </c>
      <c r="K203" s="2" t="s">
        <v>210</v>
      </c>
    </row>
    <row r="204" spans="1:11" x14ac:dyDescent="0.3">
      <c r="A204" s="77" t="s">
        <v>66</v>
      </c>
      <c r="B204" s="69">
        <v>39</v>
      </c>
      <c r="C204" s="70">
        <v>44830</v>
      </c>
      <c r="D204" s="2" t="s">
        <v>210</v>
      </c>
      <c r="E204" s="2" t="s">
        <v>210</v>
      </c>
      <c r="F204" s="2" t="s">
        <v>210</v>
      </c>
      <c r="G204" s="2" t="s">
        <v>210</v>
      </c>
      <c r="H204" s="2" t="s">
        <v>210</v>
      </c>
      <c r="I204" s="2" t="s">
        <v>210</v>
      </c>
      <c r="J204" s="2" t="s">
        <v>210</v>
      </c>
      <c r="K204" s="2" t="s">
        <v>210</v>
      </c>
    </row>
    <row r="205" spans="1:11" x14ac:dyDescent="0.3">
      <c r="A205" s="77" t="s">
        <v>66</v>
      </c>
      <c r="B205" s="69">
        <v>40</v>
      </c>
      <c r="C205" s="70">
        <v>44837</v>
      </c>
      <c r="D205" s="2" t="s">
        <v>210</v>
      </c>
      <c r="E205" s="2" t="s">
        <v>210</v>
      </c>
      <c r="F205" s="2" t="s">
        <v>210</v>
      </c>
      <c r="G205" s="2" t="s">
        <v>210</v>
      </c>
      <c r="H205" s="2" t="s">
        <v>210</v>
      </c>
      <c r="I205" s="2" t="s">
        <v>210</v>
      </c>
      <c r="J205" s="2" t="s">
        <v>210</v>
      </c>
      <c r="K205" s="2" t="s">
        <v>210</v>
      </c>
    </row>
    <row r="206" spans="1:11" x14ac:dyDescent="0.3">
      <c r="A206" s="77" t="s">
        <v>66</v>
      </c>
      <c r="B206" s="69">
        <v>41</v>
      </c>
      <c r="C206" s="70">
        <v>44844</v>
      </c>
      <c r="D206" s="2" t="s">
        <v>210</v>
      </c>
      <c r="E206" s="2" t="s">
        <v>210</v>
      </c>
      <c r="F206" s="2" t="s">
        <v>210</v>
      </c>
      <c r="G206" s="2" t="s">
        <v>210</v>
      </c>
      <c r="H206" s="2" t="s">
        <v>210</v>
      </c>
      <c r="I206" s="2" t="s">
        <v>210</v>
      </c>
      <c r="J206" s="2" t="s">
        <v>210</v>
      </c>
      <c r="K206" s="2" t="s">
        <v>210</v>
      </c>
    </row>
    <row r="207" spans="1:11" x14ac:dyDescent="0.3">
      <c r="A207" s="77" t="s">
        <v>66</v>
      </c>
      <c r="B207" s="69">
        <v>42</v>
      </c>
      <c r="C207" s="70">
        <v>44851</v>
      </c>
      <c r="D207" s="2" t="s">
        <v>210</v>
      </c>
      <c r="E207" s="2" t="s">
        <v>210</v>
      </c>
      <c r="F207" s="2" t="s">
        <v>210</v>
      </c>
      <c r="G207" s="2" t="s">
        <v>210</v>
      </c>
      <c r="H207" s="2" t="s">
        <v>210</v>
      </c>
      <c r="I207" s="2" t="s">
        <v>210</v>
      </c>
      <c r="J207" s="2" t="s">
        <v>210</v>
      </c>
      <c r="K207" s="2" t="s">
        <v>210</v>
      </c>
    </row>
    <row r="208" spans="1:11" x14ac:dyDescent="0.3">
      <c r="A208" s="77" t="s">
        <v>66</v>
      </c>
      <c r="B208" s="69">
        <v>43</v>
      </c>
      <c r="C208" s="70">
        <v>44858</v>
      </c>
      <c r="D208" s="2" t="s">
        <v>210</v>
      </c>
      <c r="E208" s="2" t="s">
        <v>210</v>
      </c>
      <c r="F208" s="2" t="s">
        <v>210</v>
      </c>
      <c r="G208" s="2" t="s">
        <v>210</v>
      </c>
      <c r="H208" s="2" t="s">
        <v>210</v>
      </c>
      <c r="I208" s="2" t="s">
        <v>210</v>
      </c>
      <c r="J208" s="2" t="s">
        <v>210</v>
      </c>
      <c r="K208" s="2" t="s">
        <v>210</v>
      </c>
    </row>
    <row r="209" spans="1:23" x14ac:dyDescent="0.3">
      <c r="A209" s="77" t="s">
        <v>66</v>
      </c>
      <c r="B209" s="69">
        <v>44</v>
      </c>
      <c r="C209" s="70">
        <v>44865</v>
      </c>
      <c r="D209" s="2" t="s">
        <v>210</v>
      </c>
      <c r="E209" s="2" t="s">
        <v>210</v>
      </c>
      <c r="F209" s="2" t="s">
        <v>210</v>
      </c>
      <c r="G209" s="2" t="s">
        <v>210</v>
      </c>
      <c r="H209" s="2" t="s">
        <v>210</v>
      </c>
      <c r="I209" s="2" t="s">
        <v>210</v>
      </c>
      <c r="J209" s="2" t="s">
        <v>210</v>
      </c>
      <c r="K209" s="2" t="s">
        <v>210</v>
      </c>
    </row>
    <row r="210" spans="1:23" x14ac:dyDescent="0.3">
      <c r="A210" s="77" t="s">
        <v>66</v>
      </c>
      <c r="B210" s="69">
        <v>45</v>
      </c>
      <c r="C210" s="70">
        <v>44872</v>
      </c>
      <c r="D210" s="2" t="s">
        <v>210</v>
      </c>
      <c r="E210" s="2" t="s">
        <v>210</v>
      </c>
      <c r="F210" s="2" t="s">
        <v>210</v>
      </c>
      <c r="G210" s="2" t="s">
        <v>210</v>
      </c>
      <c r="H210" s="2" t="s">
        <v>210</v>
      </c>
      <c r="I210" s="2" t="s">
        <v>210</v>
      </c>
      <c r="J210" s="2" t="s">
        <v>210</v>
      </c>
      <c r="K210" s="2" t="s">
        <v>210</v>
      </c>
    </row>
    <row r="211" spans="1:23" x14ac:dyDescent="0.3">
      <c r="A211" s="77" t="s">
        <v>66</v>
      </c>
      <c r="B211" s="69">
        <v>46</v>
      </c>
      <c r="C211" s="70">
        <v>44879</v>
      </c>
      <c r="D211" s="2" t="s">
        <v>210</v>
      </c>
      <c r="E211" s="2" t="s">
        <v>210</v>
      </c>
      <c r="F211" s="2" t="s">
        <v>210</v>
      </c>
      <c r="G211" s="2" t="s">
        <v>210</v>
      </c>
      <c r="H211" s="2" t="s">
        <v>210</v>
      </c>
      <c r="I211" s="2" t="s">
        <v>210</v>
      </c>
      <c r="J211" s="2" t="s">
        <v>210</v>
      </c>
      <c r="K211" s="2" t="s">
        <v>210</v>
      </c>
    </row>
    <row r="212" spans="1:23" x14ac:dyDescent="0.3">
      <c r="A212" s="77" t="s">
        <v>66</v>
      </c>
      <c r="B212" s="69">
        <v>47</v>
      </c>
      <c r="C212" s="70">
        <v>44886</v>
      </c>
      <c r="D212" s="2" t="s">
        <v>210</v>
      </c>
      <c r="E212" s="2" t="s">
        <v>210</v>
      </c>
      <c r="F212" s="2" t="s">
        <v>210</v>
      </c>
      <c r="G212" s="2" t="s">
        <v>210</v>
      </c>
      <c r="H212" s="2" t="s">
        <v>210</v>
      </c>
      <c r="I212" s="2" t="s">
        <v>210</v>
      </c>
      <c r="J212" s="2" t="s">
        <v>210</v>
      </c>
      <c r="K212" s="2" t="s">
        <v>210</v>
      </c>
    </row>
    <row r="213" spans="1:23" x14ac:dyDescent="0.3">
      <c r="A213" s="77" t="s">
        <v>66</v>
      </c>
      <c r="B213" s="69">
        <v>48</v>
      </c>
      <c r="C213" s="70">
        <v>44893</v>
      </c>
      <c r="D213" s="2" t="s">
        <v>210</v>
      </c>
      <c r="E213" s="2" t="s">
        <v>210</v>
      </c>
      <c r="F213" s="2" t="s">
        <v>210</v>
      </c>
      <c r="G213" s="2" t="s">
        <v>210</v>
      </c>
      <c r="H213" s="2" t="s">
        <v>210</v>
      </c>
      <c r="I213" s="2" t="s">
        <v>210</v>
      </c>
      <c r="J213" s="2" t="s">
        <v>210</v>
      </c>
      <c r="K213" s="2" t="s">
        <v>210</v>
      </c>
    </row>
    <row r="214" spans="1:23" x14ac:dyDescent="0.3">
      <c r="A214" s="77" t="s">
        <v>66</v>
      </c>
      <c r="B214" s="69">
        <v>49</v>
      </c>
      <c r="C214" s="70">
        <v>44900</v>
      </c>
      <c r="D214" s="2" t="s">
        <v>210</v>
      </c>
      <c r="E214" s="2" t="s">
        <v>210</v>
      </c>
      <c r="F214" s="2" t="s">
        <v>210</v>
      </c>
      <c r="G214" s="2" t="s">
        <v>210</v>
      </c>
      <c r="H214" s="2" t="s">
        <v>210</v>
      </c>
      <c r="I214" s="2" t="s">
        <v>210</v>
      </c>
      <c r="J214" s="2" t="s">
        <v>210</v>
      </c>
      <c r="K214" s="2" t="s">
        <v>210</v>
      </c>
    </row>
    <row r="215" spans="1:23" x14ac:dyDescent="0.3">
      <c r="A215" s="77" t="s">
        <v>66</v>
      </c>
      <c r="B215" s="69">
        <v>50</v>
      </c>
      <c r="C215" s="70">
        <v>44907</v>
      </c>
      <c r="D215" s="2" t="s">
        <v>210</v>
      </c>
      <c r="E215" s="2" t="s">
        <v>210</v>
      </c>
      <c r="F215" s="2" t="s">
        <v>210</v>
      </c>
      <c r="G215" s="2" t="s">
        <v>210</v>
      </c>
      <c r="H215" s="2" t="s">
        <v>210</v>
      </c>
      <c r="I215" s="2" t="s">
        <v>210</v>
      </c>
      <c r="J215" s="2" t="s">
        <v>210</v>
      </c>
      <c r="K215" s="2" t="s">
        <v>210</v>
      </c>
    </row>
    <row r="216" spans="1:23" x14ac:dyDescent="0.3">
      <c r="A216" s="77" t="s">
        <v>66</v>
      </c>
      <c r="B216" s="69">
        <v>51</v>
      </c>
      <c r="C216" s="70">
        <v>44914</v>
      </c>
      <c r="D216" s="2" t="s">
        <v>210</v>
      </c>
      <c r="E216" s="2" t="s">
        <v>210</v>
      </c>
      <c r="F216" s="2" t="s">
        <v>210</v>
      </c>
      <c r="G216" s="2" t="s">
        <v>210</v>
      </c>
      <c r="H216" s="2" t="s">
        <v>210</v>
      </c>
      <c r="I216" s="2" t="s">
        <v>210</v>
      </c>
      <c r="J216" s="2" t="s">
        <v>210</v>
      </c>
      <c r="K216" s="2" t="s">
        <v>210</v>
      </c>
    </row>
    <row r="217" spans="1:23" x14ac:dyDescent="0.3">
      <c r="A217" s="77" t="s">
        <v>66</v>
      </c>
      <c r="B217" s="69">
        <v>52</v>
      </c>
      <c r="C217" s="70">
        <v>44921</v>
      </c>
      <c r="D217" s="2" t="s">
        <v>210</v>
      </c>
      <c r="E217" s="2" t="s">
        <v>210</v>
      </c>
      <c r="F217" s="2" t="s">
        <v>210</v>
      </c>
      <c r="G217" s="2" t="s">
        <v>210</v>
      </c>
      <c r="H217" s="2" t="s">
        <v>210</v>
      </c>
      <c r="I217" s="2" t="s">
        <v>210</v>
      </c>
      <c r="J217" s="2" t="s">
        <v>210</v>
      </c>
      <c r="K217" s="2" t="s">
        <v>210</v>
      </c>
    </row>
    <row r="219" spans="1:23" x14ac:dyDescent="0.3">
      <c r="A219" s="64" t="s">
        <v>88</v>
      </c>
      <c r="B219" s="65"/>
      <c r="E219" s="66"/>
      <c r="F219" s="66"/>
    </row>
    <row r="220" spans="1:23" ht="31.2" x14ac:dyDescent="0.3">
      <c r="A220" s="60" t="s">
        <v>64</v>
      </c>
      <c r="B220" s="61" t="s">
        <v>59</v>
      </c>
      <c r="C220" s="61" t="s">
        <v>119</v>
      </c>
      <c r="D220" s="79" t="s">
        <v>62</v>
      </c>
      <c r="E220" s="59" t="s">
        <v>63</v>
      </c>
      <c r="F220" s="59" t="s">
        <v>67</v>
      </c>
      <c r="G220" s="59" t="s">
        <v>68</v>
      </c>
      <c r="H220" s="59" t="s">
        <v>176</v>
      </c>
      <c r="I220" s="59" t="s">
        <v>69</v>
      </c>
      <c r="J220" s="58" t="s">
        <v>70</v>
      </c>
      <c r="K220" s="58" t="s">
        <v>71</v>
      </c>
      <c r="W220" s="56"/>
    </row>
    <row r="221" spans="1:23" x14ac:dyDescent="0.3">
      <c r="A221" s="68" t="s">
        <v>65</v>
      </c>
      <c r="B221" s="69">
        <v>1</v>
      </c>
      <c r="C221" s="70">
        <v>44200</v>
      </c>
      <c r="D221" s="2">
        <v>219</v>
      </c>
      <c r="E221" s="2">
        <v>0</v>
      </c>
      <c r="F221" s="2">
        <v>0</v>
      </c>
      <c r="G221" s="2">
        <v>2</v>
      </c>
      <c r="H221" s="2">
        <v>20</v>
      </c>
      <c r="I221" s="2">
        <v>50</v>
      </c>
      <c r="J221" s="2">
        <v>61</v>
      </c>
      <c r="K221" s="2">
        <v>86</v>
      </c>
      <c r="L221" s="2"/>
    </row>
    <row r="222" spans="1:23" x14ac:dyDescent="0.3">
      <c r="A222" s="68" t="s">
        <v>65</v>
      </c>
      <c r="B222" s="69">
        <v>2</v>
      </c>
      <c r="C222" s="70">
        <v>44207</v>
      </c>
      <c r="D222" s="2">
        <v>199</v>
      </c>
      <c r="E222" s="2">
        <v>0</v>
      </c>
      <c r="F222" s="2">
        <v>0</v>
      </c>
      <c r="G222" s="2">
        <v>1</v>
      </c>
      <c r="H222" s="2">
        <v>21</v>
      </c>
      <c r="I222" s="2">
        <v>54</v>
      </c>
      <c r="J222" s="2">
        <v>59</v>
      </c>
      <c r="K222" s="2">
        <v>64</v>
      </c>
      <c r="L222" s="2"/>
    </row>
    <row r="223" spans="1:23" x14ac:dyDescent="0.3">
      <c r="A223" s="68" t="s">
        <v>65</v>
      </c>
      <c r="B223" s="69">
        <v>3</v>
      </c>
      <c r="C223" s="70">
        <v>44214</v>
      </c>
      <c r="D223" s="2">
        <v>223</v>
      </c>
      <c r="E223" s="2">
        <v>0</v>
      </c>
      <c r="F223" s="2">
        <v>0</v>
      </c>
      <c r="G223" s="2">
        <v>4</v>
      </c>
      <c r="H223" s="2">
        <v>34</v>
      </c>
      <c r="I223" s="2">
        <v>41</v>
      </c>
      <c r="J223" s="2">
        <v>69</v>
      </c>
      <c r="K223" s="2">
        <v>75</v>
      </c>
      <c r="L223" s="2"/>
    </row>
    <row r="224" spans="1:23" x14ac:dyDescent="0.3">
      <c r="A224" s="68" t="s">
        <v>65</v>
      </c>
      <c r="B224" s="69">
        <v>4</v>
      </c>
      <c r="C224" s="70">
        <v>44221</v>
      </c>
      <c r="D224" s="2">
        <v>214</v>
      </c>
      <c r="E224" s="2">
        <v>0</v>
      </c>
      <c r="F224" s="2">
        <v>0</v>
      </c>
      <c r="G224" s="2">
        <v>2</v>
      </c>
      <c r="H224" s="2">
        <v>30</v>
      </c>
      <c r="I224" s="2">
        <v>45</v>
      </c>
      <c r="J224" s="2">
        <v>69</v>
      </c>
      <c r="K224" s="2">
        <v>68</v>
      </c>
      <c r="L224" s="2"/>
    </row>
    <row r="225" spans="1:12" x14ac:dyDescent="0.3">
      <c r="A225" s="68" t="s">
        <v>65</v>
      </c>
      <c r="B225" s="69">
        <v>5</v>
      </c>
      <c r="C225" s="70">
        <v>44228</v>
      </c>
      <c r="D225" s="2">
        <v>188</v>
      </c>
      <c r="E225" s="2">
        <v>0</v>
      </c>
      <c r="F225" s="2">
        <v>0</v>
      </c>
      <c r="G225" s="2">
        <v>0</v>
      </c>
      <c r="H225" s="2">
        <v>23</v>
      </c>
      <c r="I225" s="2">
        <v>30</v>
      </c>
      <c r="J225" s="2">
        <v>70</v>
      </c>
      <c r="K225" s="2">
        <v>65</v>
      </c>
      <c r="L225" s="2"/>
    </row>
    <row r="226" spans="1:12" x14ac:dyDescent="0.3">
      <c r="A226" s="68" t="s">
        <v>65</v>
      </c>
      <c r="B226" s="69">
        <v>6</v>
      </c>
      <c r="C226" s="70">
        <v>44235</v>
      </c>
      <c r="D226" s="2">
        <v>162</v>
      </c>
      <c r="E226" s="2">
        <v>0</v>
      </c>
      <c r="F226" s="2">
        <v>1</v>
      </c>
      <c r="G226" s="2">
        <v>2</v>
      </c>
      <c r="H226" s="2">
        <v>17</v>
      </c>
      <c r="I226" s="2">
        <v>36</v>
      </c>
      <c r="J226" s="2">
        <v>63</v>
      </c>
      <c r="K226" s="2">
        <v>43</v>
      </c>
      <c r="L226" s="2"/>
    </row>
    <row r="227" spans="1:12" x14ac:dyDescent="0.3">
      <c r="A227" s="68" t="s">
        <v>65</v>
      </c>
      <c r="B227" s="69">
        <v>7</v>
      </c>
      <c r="C227" s="70">
        <v>44242</v>
      </c>
      <c r="D227" s="2">
        <v>145</v>
      </c>
      <c r="E227" s="2">
        <v>0</v>
      </c>
      <c r="F227" s="2">
        <v>0</v>
      </c>
      <c r="G227" s="2">
        <v>2</v>
      </c>
      <c r="H227" s="2">
        <v>25</v>
      </c>
      <c r="I227" s="2">
        <v>35</v>
      </c>
      <c r="J227" s="2">
        <v>42</v>
      </c>
      <c r="K227" s="2">
        <v>41</v>
      </c>
      <c r="L227" s="2"/>
    </row>
    <row r="228" spans="1:12" x14ac:dyDescent="0.3">
      <c r="A228" s="68" t="s">
        <v>65</v>
      </c>
      <c r="B228" s="69">
        <v>8</v>
      </c>
      <c r="C228" s="70">
        <v>44249</v>
      </c>
      <c r="D228" s="2">
        <v>116</v>
      </c>
      <c r="E228" s="2">
        <v>0</v>
      </c>
      <c r="F228" s="2">
        <v>0</v>
      </c>
      <c r="G228" s="2">
        <v>2</v>
      </c>
      <c r="H228" s="2">
        <v>15</v>
      </c>
      <c r="I228" s="2">
        <v>27</v>
      </c>
      <c r="J228" s="2">
        <v>39</v>
      </c>
      <c r="K228" s="2">
        <v>33</v>
      </c>
      <c r="L228" s="2"/>
    </row>
    <row r="229" spans="1:12" x14ac:dyDescent="0.3">
      <c r="A229" s="68" t="s">
        <v>65</v>
      </c>
      <c r="B229" s="69">
        <v>9</v>
      </c>
      <c r="C229" s="70">
        <v>44256</v>
      </c>
      <c r="D229" s="2">
        <v>73</v>
      </c>
      <c r="E229" s="2">
        <v>0</v>
      </c>
      <c r="F229" s="2">
        <v>0</v>
      </c>
      <c r="G229" s="2">
        <v>1</v>
      </c>
      <c r="H229" s="2">
        <v>22</v>
      </c>
      <c r="I229" s="2">
        <v>19</v>
      </c>
      <c r="J229" s="2">
        <v>16</v>
      </c>
      <c r="K229" s="2">
        <v>15</v>
      </c>
      <c r="L229" s="2"/>
    </row>
    <row r="230" spans="1:12" x14ac:dyDescent="0.3">
      <c r="A230" s="68" t="s">
        <v>65</v>
      </c>
      <c r="B230" s="69">
        <v>10</v>
      </c>
      <c r="C230" s="70">
        <v>44263</v>
      </c>
      <c r="D230" s="2">
        <v>56</v>
      </c>
      <c r="E230" s="2">
        <v>0</v>
      </c>
      <c r="F230" s="2">
        <v>0</v>
      </c>
      <c r="G230" s="2">
        <v>4</v>
      </c>
      <c r="H230" s="2">
        <v>7</v>
      </c>
      <c r="I230" s="2">
        <v>11</v>
      </c>
      <c r="J230" s="2">
        <v>21</v>
      </c>
      <c r="K230" s="2">
        <v>13</v>
      </c>
      <c r="L230" s="2"/>
    </row>
    <row r="231" spans="1:12" x14ac:dyDescent="0.3">
      <c r="A231" s="68" t="s">
        <v>65</v>
      </c>
      <c r="B231" s="69">
        <v>11</v>
      </c>
      <c r="C231" s="70">
        <v>44270</v>
      </c>
      <c r="D231" s="2">
        <v>35</v>
      </c>
      <c r="E231" s="2">
        <v>0</v>
      </c>
      <c r="F231" s="2">
        <v>0</v>
      </c>
      <c r="G231" s="2">
        <v>2</v>
      </c>
      <c r="H231" s="2">
        <v>9</v>
      </c>
      <c r="I231" s="2">
        <v>7</v>
      </c>
      <c r="J231" s="2">
        <v>8</v>
      </c>
      <c r="K231" s="2">
        <v>9</v>
      </c>
      <c r="L231" s="72"/>
    </row>
    <row r="232" spans="1:12" x14ac:dyDescent="0.3">
      <c r="A232" s="68" t="s">
        <v>65</v>
      </c>
      <c r="B232" s="69">
        <v>12</v>
      </c>
      <c r="C232" s="70">
        <v>44277</v>
      </c>
      <c r="D232" s="2">
        <v>30</v>
      </c>
      <c r="E232" s="2">
        <v>0</v>
      </c>
      <c r="F232" s="2">
        <v>0</v>
      </c>
      <c r="G232" s="2">
        <v>1</v>
      </c>
      <c r="H232" s="2">
        <v>8</v>
      </c>
      <c r="I232" s="2">
        <v>8</v>
      </c>
      <c r="J232" s="2">
        <v>5</v>
      </c>
      <c r="K232" s="2">
        <v>8</v>
      </c>
      <c r="L232" s="72"/>
    </row>
    <row r="233" spans="1:12" x14ac:dyDescent="0.3">
      <c r="A233" s="68" t="s">
        <v>65</v>
      </c>
      <c r="B233" s="69">
        <v>13</v>
      </c>
      <c r="C233" s="70">
        <v>44284</v>
      </c>
      <c r="D233" s="2">
        <v>20</v>
      </c>
      <c r="E233" s="2">
        <v>0</v>
      </c>
      <c r="F233" s="2">
        <v>0</v>
      </c>
      <c r="G233" s="2">
        <v>1</v>
      </c>
      <c r="H233" s="2">
        <v>4</v>
      </c>
      <c r="I233" s="2">
        <v>6</v>
      </c>
      <c r="J233" s="2">
        <v>6</v>
      </c>
      <c r="K233" s="2">
        <v>3</v>
      </c>
      <c r="L233" s="2"/>
    </row>
    <row r="234" spans="1:12" x14ac:dyDescent="0.3">
      <c r="A234" s="68" t="s">
        <v>65</v>
      </c>
      <c r="B234" s="69">
        <v>14</v>
      </c>
      <c r="C234" s="70">
        <v>44291</v>
      </c>
      <c r="D234" s="2">
        <v>20</v>
      </c>
      <c r="E234" s="72">
        <v>0</v>
      </c>
      <c r="F234" s="72">
        <v>0</v>
      </c>
      <c r="G234" s="72">
        <v>1</v>
      </c>
      <c r="H234" s="72">
        <v>3</v>
      </c>
      <c r="I234" s="72">
        <v>8</v>
      </c>
      <c r="J234" s="72">
        <v>4</v>
      </c>
      <c r="K234" s="72">
        <v>4</v>
      </c>
      <c r="L234" s="73"/>
    </row>
    <row r="235" spans="1:12" x14ac:dyDescent="0.3">
      <c r="A235" s="68" t="s">
        <v>65</v>
      </c>
      <c r="B235" s="69">
        <v>15</v>
      </c>
      <c r="C235" s="70">
        <v>44298</v>
      </c>
      <c r="D235" s="2">
        <v>8</v>
      </c>
      <c r="E235" s="74">
        <v>0</v>
      </c>
      <c r="F235" s="74">
        <v>0</v>
      </c>
      <c r="G235" s="74">
        <v>0</v>
      </c>
      <c r="H235" s="74">
        <v>4</v>
      </c>
      <c r="I235" s="74">
        <v>1</v>
      </c>
      <c r="J235" s="74">
        <v>1</v>
      </c>
      <c r="K235" s="74">
        <v>2</v>
      </c>
      <c r="L235" s="74"/>
    </row>
    <row r="236" spans="1:12" x14ac:dyDescent="0.3">
      <c r="A236" s="68" t="s">
        <v>65</v>
      </c>
      <c r="B236" s="69">
        <v>16</v>
      </c>
      <c r="C236" s="70">
        <v>44305</v>
      </c>
      <c r="D236" s="2">
        <v>16</v>
      </c>
      <c r="E236" s="74">
        <v>0</v>
      </c>
      <c r="F236" s="74">
        <v>0</v>
      </c>
      <c r="G236" s="74">
        <v>1</v>
      </c>
      <c r="H236" s="74">
        <v>3</v>
      </c>
      <c r="I236" s="74">
        <v>4</v>
      </c>
      <c r="J236" s="74">
        <v>3</v>
      </c>
      <c r="K236" s="74">
        <v>5</v>
      </c>
      <c r="L236" s="74"/>
    </row>
    <row r="237" spans="1:12" x14ac:dyDescent="0.3">
      <c r="A237" s="68" t="s">
        <v>65</v>
      </c>
      <c r="B237" s="69">
        <v>17</v>
      </c>
      <c r="C237" s="70">
        <v>44312</v>
      </c>
      <c r="D237" s="2">
        <v>10</v>
      </c>
      <c r="E237" s="74">
        <v>0</v>
      </c>
      <c r="F237" s="74">
        <v>0</v>
      </c>
      <c r="G237" s="74">
        <v>0</v>
      </c>
      <c r="H237" s="74">
        <v>0</v>
      </c>
      <c r="I237" s="74">
        <v>2</v>
      </c>
      <c r="J237" s="74">
        <v>6</v>
      </c>
      <c r="K237" s="74">
        <v>2</v>
      </c>
      <c r="L237" s="74"/>
    </row>
    <row r="238" spans="1:12" x14ac:dyDescent="0.3">
      <c r="A238" s="68" t="s">
        <v>65</v>
      </c>
      <c r="B238" s="69">
        <v>18</v>
      </c>
      <c r="C238" s="70">
        <v>44319</v>
      </c>
      <c r="D238" s="74">
        <v>2</v>
      </c>
      <c r="E238" s="74">
        <v>0</v>
      </c>
      <c r="F238" s="74">
        <v>0</v>
      </c>
      <c r="G238" s="74">
        <v>0</v>
      </c>
      <c r="H238" s="74">
        <v>0</v>
      </c>
      <c r="I238" s="74">
        <v>0</v>
      </c>
      <c r="J238" s="74">
        <v>2</v>
      </c>
      <c r="K238" s="74">
        <v>0</v>
      </c>
      <c r="L238" s="74"/>
    </row>
    <row r="239" spans="1:12" x14ac:dyDescent="0.3">
      <c r="A239" s="68" t="s">
        <v>65</v>
      </c>
      <c r="B239" s="69">
        <v>19</v>
      </c>
      <c r="C239" s="70">
        <v>44326</v>
      </c>
      <c r="D239" s="74">
        <v>2</v>
      </c>
      <c r="E239" s="74">
        <v>0</v>
      </c>
      <c r="F239" s="74">
        <v>0</v>
      </c>
      <c r="G239" s="74">
        <v>0</v>
      </c>
      <c r="H239" s="74">
        <v>1</v>
      </c>
      <c r="I239" s="74">
        <v>0</v>
      </c>
      <c r="J239" s="74">
        <v>1</v>
      </c>
      <c r="K239" s="74">
        <v>0</v>
      </c>
      <c r="L239" s="74"/>
    </row>
    <row r="240" spans="1:12" x14ac:dyDescent="0.3">
      <c r="A240" s="68" t="s">
        <v>65</v>
      </c>
      <c r="B240" s="69">
        <v>20</v>
      </c>
      <c r="C240" s="70">
        <v>44333</v>
      </c>
      <c r="D240" s="74">
        <v>1</v>
      </c>
      <c r="E240" s="74">
        <v>0</v>
      </c>
      <c r="F240" s="74">
        <v>0</v>
      </c>
      <c r="G240" s="74">
        <v>0</v>
      </c>
      <c r="H240" s="74">
        <v>0</v>
      </c>
      <c r="I240" s="74">
        <v>0</v>
      </c>
      <c r="J240" s="74">
        <v>0</v>
      </c>
      <c r="K240" s="74">
        <v>1</v>
      </c>
      <c r="L240" s="74"/>
    </row>
    <row r="241" spans="1:12" x14ac:dyDescent="0.3">
      <c r="A241" s="68" t="s">
        <v>65</v>
      </c>
      <c r="B241" s="69">
        <v>21</v>
      </c>
      <c r="C241" s="70">
        <v>44340</v>
      </c>
      <c r="D241" s="74">
        <v>5</v>
      </c>
      <c r="E241" s="74">
        <v>0</v>
      </c>
      <c r="F241" s="74">
        <v>0</v>
      </c>
      <c r="G241" s="74">
        <v>0</v>
      </c>
      <c r="H241" s="74">
        <v>1</v>
      </c>
      <c r="I241" s="74">
        <v>1</v>
      </c>
      <c r="J241" s="74">
        <v>3</v>
      </c>
      <c r="K241" s="74">
        <v>0</v>
      </c>
      <c r="L241" s="74"/>
    </row>
    <row r="242" spans="1:12" x14ac:dyDescent="0.3">
      <c r="A242" s="68" t="s">
        <v>65</v>
      </c>
      <c r="B242" s="69">
        <v>22</v>
      </c>
      <c r="C242" s="70">
        <v>44347</v>
      </c>
      <c r="D242" s="72">
        <v>4</v>
      </c>
      <c r="E242" s="74">
        <v>0</v>
      </c>
      <c r="F242" s="74">
        <v>0</v>
      </c>
      <c r="G242" s="74">
        <v>0</v>
      </c>
      <c r="H242" s="74">
        <v>0</v>
      </c>
      <c r="I242" s="74">
        <v>2</v>
      </c>
      <c r="J242" s="74">
        <v>1</v>
      </c>
      <c r="K242" s="74">
        <v>1</v>
      </c>
      <c r="L242" s="74"/>
    </row>
    <row r="243" spans="1:12" x14ac:dyDescent="0.3">
      <c r="A243" s="68" t="s">
        <v>65</v>
      </c>
      <c r="B243" s="69">
        <v>23</v>
      </c>
      <c r="C243" s="70">
        <v>44354</v>
      </c>
      <c r="D243" s="74">
        <v>3</v>
      </c>
      <c r="E243" s="74">
        <v>0</v>
      </c>
      <c r="F243" s="74">
        <v>0</v>
      </c>
      <c r="G243" s="74">
        <v>0</v>
      </c>
      <c r="H243" s="74">
        <v>0</v>
      </c>
      <c r="I243" s="74">
        <v>0</v>
      </c>
      <c r="J243" s="74">
        <v>0</v>
      </c>
      <c r="K243" s="74">
        <v>3</v>
      </c>
      <c r="L243" s="74"/>
    </row>
    <row r="244" spans="1:12" x14ac:dyDescent="0.3">
      <c r="A244" s="68" t="s">
        <v>65</v>
      </c>
      <c r="B244" s="69">
        <v>24</v>
      </c>
      <c r="C244" s="70">
        <v>44361</v>
      </c>
      <c r="D244" s="74">
        <v>8</v>
      </c>
      <c r="E244" s="74">
        <v>0</v>
      </c>
      <c r="F244" s="74">
        <v>0</v>
      </c>
      <c r="G244" s="74">
        <v>0</v>
      </c>
      <c r="H244" s="74">
        <v>0</v>
      </c>
      <c r="I244" s="74">
        <v>1</v>
      </c>
      <c r="J244" s="74">
        <v>5</v>
      </c>
      <c r="K244" s="74">
        <v>2</v>
      </c>
      <c r="L244" s="74"/>
    </row>
    <row r="245" spans="1:12" x14ac:dyDescent="0.3">
      <c r="A245" s="68" t="s">
        <v>65</v>
      </c>
      <c r="B245" s="69">
        <v>25</v>
      </c>
      <c r="C245" s="70">
        <v>44368</v>
      </c>
      <c r="D245" s="74">
        <v>13</v>
      </c>
      <c r="E245" s="74">
        <v>0</v>
      </c>
      <c r="F245" s="74">
        <v>0</v>
      </c>
      <c r="G245" s="74">
        <v>0</v>
      </c>
      <c r="H245" s="74">
        <v>1</v>
      </c>
      <c r="I245" s="74">
        <v>4</v>
      </c>
      <c r="J245" s="74">
        <v>6</v>
      </c>
      <c r="K245" s="74">
        <v>2</v>
      </c>
      <c r="L245" s="74"/>
    </row>
    <row r="246" spans="1:12" x14ac:dyDescent="0.3">
      <c r="A246" s="68" t="s">
        <v>65</v>
      </c>
      <c r="B246" s="69">
        <v>26</v>
      </c>
      <c r="C246" s="70">
        <v>44375</v>
      </c>
      <c r="D246" s="2">
        <v>13</v>
      </c>
      <c r="E246" s="74">
        <v>0</v>
      </c>
      <c r="F246" s="74">
        <v>0</v>
      </c>
      <c r="G246" s="74">
        <v>0</v>
      </c>
      <c r="H246" s="74">
        <v>1</v>
      </c>
      <c r="I246" s="74">
        <v>5</v>
      </c>
      <c r="J246" s="74">
        <v>3</v>
      </c>
      <c r="K246" s="74">
        <v>4</v>
      </c>
      <c r="L246" s="74"/>
    </row>
    <row r="247" spans="1:12" x14ac:dyDescent="0.3">
      <c r="A247" s="68" t="s">
        <v>65</v>
      </c>
      <c r="B247" s="69">
        <v>27</v>
      </c>
      <c r="C247" s="70">
        <v>44382</v>
      </c>
      <c r="D247" s="74">
        <v>21</v>
      </c>
      <c r="E247" s="74">
        <v>0</v>
      </c>
      <c r="F247" s="74">
        <v>0</v>
      </c>
      <c r="G247" s="74">
        <v>2</v>
      </c>
      <c r="H247" s="74">
        <v>2</v>
      </c>
      <c r="I247" s="74">
        <v>3</v>
      </c>
      <c r="J247" s="74">
        <v>10</v>
      </c>
      <c r="K247" s="74">
        <v>4</v>
      </c>
      <c r="L247" s="74"/>
    </row>
    <row r="248" spans="1:12" x14ac:dyDescent="0.3">
      <c r="A248" s="68" t="s">
        <v>65</v>
      </c>
      <c r="B248" s="69">
        <v>28</v>
      </c>
      <c r="C248" s="70">
        <v>44389</v>
      </c>
      <c r="D248" s="74">
        <v>28</v>
      </c>
      <c r="E248" s="74">
        <v>0</v>
      </c>
      <c r="F248" s="74">
        <v>0</v>
      </c>
      <c r="G248" s="74">
        <v>3</v>
      </c>
      <c r="H248" s="74">
        <v>5</v>
      </c>
      <c r="I248" s="74">
        <v>4</v>
      </c>
      <c r="J248" s="74">
        <v>9</v>
      </c>
      <c r="K248" s="74">
        <v>7</v>
      </c>
      <c r="L248" s="74"/>
    </row>
    <row r="249" spans="1:12" x14ac:dyDescent="0.3">
      <c r="A249" s="68" t="s">
        <v>65</v>
      </c>
      <c r="B249" s="69">
        <v>29</v>
      </c>
      <c r="C249" s="70">
        <v>44396</v>
      </c>
      <c r="D249" s="2">
        <v>34</v>
      </c>
      <c r="E249" s="74">
        <v>0</v>
      </c>
      <c r="F249" s="74">
        <v>0</v>
      </c>
      <c r="G249" s="74">
        <v>0</v>
      </c>
      <c r="H249" s="74">
        <v>10</v>
      </c>
      <c r="I249" s="74">
        <v>8</v>
      </c>
      <c r="J249" s="74">
        <v>9</v>
      </c>
      <c r="K249" s="74">
        <v>7</v>
      </c>
      <c r="L249" s="74"/>
    </row>
    <row r="250" spans="1:12" x14ac:dyDescent="0.3">
      <c r="A250" s="68" t="s">
        <v>65</v>
      </c>
      <c r="B250" s="69">
        <v>30</v>
      </c>
      <c r="C250" s="70">
        <v>44403</v>
      </c>
      <c r="D250" s="2">
        <v>29</v>
      </c>
      <c r="E250" s="74">
        <v>0</v>
      </c>
      <c r="F250" s="74">
        <v>0</v>
      </c>
      <c r="G250" s="74">
        <v>0</v>
      </c>
      <c r="H250" s="74">
        <v>6</v>
      </c>
      <c r="I250" s="74">
        <v>6</v>
      </c>
      <c r="J250" s="74">
        <v>9</v>
      </c>
      <c r="K250" s="74">
        <v>8</v>
      </c>
      <c r="L250" s="74"/>
    </row>
    <row r="251" spans="1:12" x14ac:dyDescent="0.3">
      <c r="A251" s="68" t="s">
        <v>65</v>
      </c>
      <c r="B251" s="69">
        <v>31</v>
      </c>
      <c r="C251" s="70">
        <v>44410</v>
      </c>
      <c r="D251" s="74">
        <v>32</v>
      </c>
      <c r="E251" s="74">
        <v>0</v>
      </c>
      <c r="F251" s="74">
        <v>0</v>
      </c>
      <c r="G251" s="74">
        <v>3</v>
      </c>
      <c r="H251" s="74">
        <v>6</v>
      </c>
      <c r="I251" s="74">
        <v>8</v>
      </c>
      <c r="J251" s="74">
        <v>6</v>
      </c>
      <c r="K251" s="74">
        <v>9</v>
      </c>
      <c r="L251" s="74"/>
    </row>
    <row r="252" spans="1:12" x14ac:dyDescent="0.3">
      <c r="A252" s="68" t="s">
        <v>65</v>
      </c>
      <c r="B252" s="69">
        <v>32</v>
      </c>
      <c r="C252" s="70">
        <v>44417</v>
      </c>
      <c r="D252" s="74">
        <v>19</v>
      </c>
      <c r="E252" s="74">
        <v>0</v>
      </c>
      <c r="F252" s="74">
        <v>0</v>
      </c>
      <c r="G252" s="74">
        <v>0</v>
      </c>
      <c r="H252" s="74">
        <v>7</v>
      </c>
      <c r="I252" s="74">
        <v>5</v>
      </c>
      <c r="J252" s="74">
        <v>4</v>
      </c>
      <c r="K252" s="74">
        <v>3</v>
      </c>
      <c r="L252" s="74"/>
    </row>
    <row r="253" spans="1:12" x14ac:dyDescent="0.3">
      <c r="A253" s="68" t="s">
        <v>65</v>
      </c>
      <c r="B253" s="69">
        <v>33</v>
      </c>
      <c r="C253" s="70">
        <v>44424</v>
      </c>
      <c r="D253" s="74">
        <v>29</v>
      </c>
      <c r="E253" s="74">
        <v>0</v>
      </c>
      <c r="F253" s="74">
        <v>0</v>
      </c>
      <c r="G253" s="74">
        <v>1</v>
      </c>
      <c r="H253" s="74">
        <v>8</v>
      </c>
      <c r="I253" s="74">
        <v>4</v>
      </c>
      <c r="J253" s="74">
        <v>6</v>
      </c>
      <c r="K253" s="74">
        <v>10</v>
      </c>
      <c r="L253" s="74"/>
    </row>
    <row r="254" spans="1:12" x14ac:dyDescent="0.3">
      <c r="A254" s="68" t="s">
        <v>65</v>
      </c>
      <c r="B254" s="69">
        <v>34</v>
      </c>
      <c r="C254" s="70">
        <v>44431</v>
      </c>
      <c r="D254" s="74">
        <v>29</v>
      </c>
      <c r="E254" s="74">
        <v>0</v>
      </c>
      <c r="F254" s="74">
        <v>0</v>
      </c>
      <c r="G254" s="74">
        <v>2</v>
      </c>
      <c r="H254" s="74">
        <v>4</v>
      </c>
      <c r="I254" s="74">
        <v>9</v>
      </c>
      <c r="J254" s="74">
        <v>9</v>
      </c>
      <c r="K254" s="74">
        <v>5</v>
      </c>
      <c r="L254" s="74"/>
    </row>
    <row r="255" spans="1:12" x14ac:dyDescent="0.3">
      <c r="A255" s="68" t="s">
        <v>65</v>
      </c>
      <c r="B255" s="69">
        <v>35</v>
      </c>
      <c r="C255" s="70">
        <v>44438</v>
      </c>
      <c r="D255" s="74">
        <v>35</v>
      </c>
      <c r="E255" s="74">
        <v>0</v>
      </c>
      <c r="F255" s="74">
        <v>0</v>
      </c>
      <c r="G255" s="74">
        <v>2</v>
      </c>
      <c r="H255" s="74">
        <v>10</v>
      </c>
      <c r="I255" s="74">
        <v>9</v>
      </c>
      <c r="J255" s="74">
        <v>8</v>
      </c>
      <c r="K255" s="74">
        <v>6</v>
      </c>
      <c r="L255" s="74"/>
    </row>
    <row r="256" spans="1:12" x14ac:dyDescent="0.3">
      <c r="A256" s="68" t="s">
        <v>65</v>
      </c>
      <c r="B256" s="69">
        <v>36</v>
      </c>
      <c r="C256" s="70">
        <v>44445</v>
      </c>
      <c r="D256" s="74">
        <v>51</v>
      </c>
      <c r="E256" s="74">
        <v>0</v>
      </c>
      <c r="F256" s="74">
        <v>0</v>
      </c>
      <c r="G256" s="74">
        <v>1</v>
      </c>
      <c r="H256" s="74">
        <v>9</v>
      </c>
      <c r="I256" s="74">
        <v>10</v>
      </c>
      <c r="J256" s="74">
        <v>20</v>
      </c>
      <c r="K256" s="74">
        <v>11</v>
      </c>
      <c r="L256" s="74"/>
    </row>
    <row r="257" spans="1:12" x14ac:dyDescent="0.3">
      <c r="A257" s="68" t="s">
        <v>65</v>
      </c>
      <c r="B257" s="69">
        <v>37</v>
      </c>
      <c r="C257" s="70">
        <v>44452</v>
      </c>
      <c r="D257" s="74">
        <v>80</v>
      </c>
      <c r="E257" s="74">
        <v>0</v>
      </c>
      <c r="F257" s="74">
        <v>0</v>
      </c>
      <c r="G257" s="74">
        <v>2</v>
      </c>
      <c r="H257" s="74">
        <v>13</v>
      </c>
      <c r="I257" s="74">
        <v>24</v>
      </c>
      <c r="J257" s="74">
        <v>17</v>
      </c>
      <c r="K257" s="74">
        <v>24</v>
      </c>
      <c r="L257" s="74"/>
    </row>
    <row r="258" spans="1:12" x14ac:dyDescent="0.3">
      <c r="A258" s="68" t="s">
        <v>65</v>
      </c>
      <c r="B258" s="69">
        <v>38</v>
      </c>
      <c r="C258" s="70">
        <v>44459</v>
      </c>
      <c r="D258" s="72">
        <v>76</v>
      </c>
      <c r="E258" s="74">
        <v>0</v>
      </c>
      <c r="F258" s="74">
        <v>0</v>
      </c>
      <c r="G258" s="74">
        <v>2</v>
      </c>
      <c r="H258" s="74">
        <v>12</v>
      </c>
      <c r="I258" s="74">
        <v>14</v>
      </c>
      <c r="J258" s="74">
        <v>29</v>
      </c>
      <c r="K258" s="74">
        <v>19</v>
      </c>
      <c r="L258" s="74"/>
    </row>
    <row r="259" spans="1:12" x14ac:dyDescent="0.3">
      <c r="A259" s="68" t="s">
        <v>65</v>
      </c>
      <c r="B259" s="69">
        <v>39</v>
      </c>
      <c r="C259" s="70">
        <v>44466</v>
      </c>
      <c r="D259" s="74">
        <v>85</v>
      </c>
      <c r="E259" s="74">
        <v>0</v>
      </c>
      <c r="F259" s="74">
        <v>0</v>
      </c>
      <c r="G259" s="74">
        <v>4</v>
      </c>
      <c r="H259" s="74">
        <v>12</v>
      </c>
      <c r="I259" s="74">
        <v>20</v>
      </c>
      <c r="J259" s="74">
        <v>27</v>
      </c>
      <c r="K259" s="74">
        <v>22</v>
      </c>
      <c r="L259" s="74"/>
    </row>
    <row r="260" spans="1:12" x14ac:dyDescent="0.3">
      <c r="A260" s="68" t="s">
        <v>65</v>
      </c>
      <c r="B260" s="69">
        <v>40</v>
      </c>
      <c r="C260" s="70">
        <v>44473</v>
      </c>
      <c r="D260" s="74">
        <v>85</v>
      </c>
      <c r="E260" s="74">
        <v>0</v>
      </c>
      <c r="F260" s="74">
        <v>0</v>
      </c>
      <c r="G260" s="74">
        <v>1</v>
      </c>
      <c r="H260" s="74">
        <v>20</v>
      </c>
      <c r="I260" s="74">
        <v>16</v>
      </c>
      <c r="J260" s="74">
        <v>22</v>
      </c>
      <c r="K260" s="74">
        <v>26</v>
      </c>
      <c r="L260" s="74"/>
    </row>
    <row r="261" spans="1:12" x14ac:dyDescent="0.3">
      <c r="A261" s="68" t="s">
        <v>65</v>
      </c>
      <c r="B261" s="69">
        <v>41</v>
      </c>
      <c r="C261" s="70">
        <v>44480</v>
      </c>
      <c r="D261" s="74">
        <v>80</v>
      </c>
      <c r="E261" s="74">
        <v>0</v>
      </c>
      <c r="F261" s="74">
        <v>0</v>
      </c>
      <c r="G261" s="74">
        <v>0</v>
      </c>
      <c r="H261" s="74">
        <v>10</v>
      </c>
      <c r="I261" s="74">
        <v>16</v>
      </c>
      <c r="J261" s="74">
        <v>30</v>
      </c>
      <c r="K261" s="74">
        <v>24</v>
      </c>
      <c r="L261" s="74"/>
    </row>
    <row r="262" spans="1:12" x14ac:dyDescent="0.3">
      <c r="A262" s="68" t="s">
        <v>65</v>
      </c>
      <c r="B262" s="69">
        <v>42</v>
      </c>
      <c r="C262" s="70">
        <v>44487</v>
      </c>
      <c r="D262" s="74">
        <v>76</v>
      </c>
      <c r="E262" s="74">
        <v>0</v>
      </c>
      <c r="F262" s="74">
        <v>0</v>
      </c>
      <c r="G262" s="74">
        <v>1</v>
      </c>
      <c r="H262" s="74">
        <v>10</v>
      </c>
      <c r="I262" s="74">
        <v>23</v>
      </c>
      <c r="J262" s="74">
        <v>24</v>
      </c>
      <c r="K262" s="74">
        <v>18</v>
      </c>
      <c r="L262" s="74"/>
    </row>
    <row r="263" spans="1:12" x14ac:dyDescent="0.3">
      <c r="A263" s="68" t="s">
        <v>65</v>
      </c>
      <c r="B263" s="69">
        <v>43</v>
      </c>
      <c r="C263" s="70">
        <v>44494</v>
      </c>
      <c r="D263" s="74">
        <v>70</v>
      </c>
      <c r="E263" s="74">
        <v>0</v>
      </c>
      <c r="F263" s="74">
        <v>0</v>
      </c>
      <c r="G263" s="74">
        <v>2</v>
      </c>
      <c r="H263" s="74">
        <v>9</v>
      </c>
      <c r="I263" s="74">
        <v>15</v>
      </c>
      <c r="J263" s="74">
        <v>28</v>
      </c>
      <c r="K263" s="74">
        <v>16</v>
      </c>
      <c r="L263" s="74"/>
    </row>
    <row r="264" spans="1:12" x14ac:dyDescent="0.3">
      <c r="A264" s="68" t="s">
        <v>65</v>
      </c>
      <c r="B264" s="69">
        <v>44</v>
      </c>
      <c r="C264" s="70">
        <v>44501</v>
      </c>
      <c r="D264" s="72">
        <v>82</v>
      </c>
      <c r="E264" s="72">
        <v>0</v>
      </c>
      <c r="F264" s="72">
        <v>0</v>
      </c>
      <c r="G264" s="72">
        <v>2</v>
      </c>
      <c r="H264" s="72">
        <v>18</v>
      </c>
      <c r="I264" s="72">
        <v>25</v>
      </c>
      <c r="J264" s="72">
        <v>22</v>
      </c>
      <c r="K264" s="72">
        <v>15</v>
      </c>
      <c r="L264" s="73"/>
    </row>
    <row r="265" spans="1:12" x14ac:dyDescent="0.3">
      <c r="A265" s="68" t="s">
        <v>65</v>
      </c>
      <c r="B265" s="69">
        <v>45</v>
      </c>
      <c r="C265" s="70">
        <v>44508</v>
      </c>
      <c r="D265" s="74">
        <v>59</v>
      </c>
      <c r="E265" s="74">
        <v>0</v>
      </c>
      <c r="F265" s="74">
        <v>0</v>
      </c>
      <c r="G265" s="74">
        <v>2</v>
      </c>
      <c r="H265" s="74">
        <v>15</v>
      </c>
      <c r="I265" s="74">
        <v>16</v>
      </c>
      <c r="J265" s="74">
        <v>12</v>
      </c>
      <c r="K265" s="74">
        <v>14</v>
      </c>
      <c r="L265" s="74"/>
    </row>
    <row r="266" spans="1:12" x14ac:dyDescent="0.3">
      <c r="A266" s="68" t="s">
        <v>65</v>
      </c>
      <c r="B266" s="69">
        <v>46</v>
      </c>
      <c r="C266" s="70">
        <v>44515</v>
      </c>
      <c r="D266" s="2">
        <v>50</v>
      </c>
      <c r="E266" s="74">
        <v>0</v>
      </c>
      <c r="F266" s="74">
        <v>0</v>
      </c>
      <c r="G266" s="74">
        <v>2</v>
      </c>
      <c r="H266" s="74">
        <v>10</v>
      </c>
      <c r="I266" s="74">
        <v>6</v>
      </c>
      <c r="J266" s="74">
        <v>20</v>
      </c>
      <c r="K266" s="74">
        <v>12</v>
      </c>
      <c r="L266" s="74"/>
    </row>
    <row r="267" spans="1:12" x14ac:dyDescent="0.3">
      <c r="A267" s="68" t="s">
        <v>65</v>
      </c>
      <c r="B267" s="69">
        <v>47</v>
      </c>
      <c r="C267" s="70">
        <v>44522</v>
      </c>
      <c r="D267" s="80">
        <v>56</v>
      </c>
      <c r="E267" s="72">
        <v>0</v>
      </c>
      <c r="F267" s="72">
        <v>0</v>
      </c>
      <c r="G267" s="72">
        <v>0</v>
      </c>
      <c r="H267" s="72">
        <v>10</v>
      </c>
      <c r="I267" s="72">
        <v>21</v>
      </c>
      <c r="J267" s="72">
        <v>16</v>
      </c>
      <c r="K267" s="72">
        <v>9</v>
      </c>
      <c r="L267" s="73"/>
    </row>
    <row r="268" spans="1:12" x14ac:dyDescent="0.3">
      <c r="A268" s="68" t="s">
        <v>65</v>
      </c>
      <c r="B268" s="69">
        <v>48</v>
      </c>
      <c r="C268" s="70">
        <v>44529</v>
      </c>
      <c r="D268" s="80">
        <v>51</v>
      </c>
      <c r="E268" s="78">
        <v>0</v>
      </c>
      <c r="F268" s="78">
        <v>0</v>
      </c>
      <c r="G268" s="78">
        <v>2</v>
      </c>
      <c r="H268" s="78">
        <v>14</v>
      </c>
      <c r="I268" s="78">
        <v>12</v>
      </c>
      <c r="J268" s="78">
        <v>10</v>
      </c>
      <c r="K268" s="78">
        <v>13</v>
      </c>
    </row>
    <row r="269" spans="1:12" x14ac:dyDescent="0.3">
      <c r="A269" s="68" t="s">
        <v>65</v>
      </c>
      <c r="B269" s="69">
        <v>49</v>
      </c>
      <c r="C269" s="70">
        <v>44536</v>
      </c>
      <c r="D269" s="80">
        <v>42</v>
      </c>
      <c r="E269" s="78">
        <v>0</v>
      </c>
      <c r="F269" s="78">
        <v>0</v>
      </c>
      <c r="G269" s="78">
        <v>2</v>
      </c>
      <c r="H269" s="78">
        <v>9</v>
      </c>
      <c r="I269" s="78">
        <v>8</v>
      </c>
      <c r="J269" s="78">
        <v>11</v>
      </c>
      <c r="K269" s="78">
        <v>12</v>
      </c>
    </row>
    <row r="270" spans="1:12" x14ac:dyDescent="0.3">
      <c r="A270" s="68" t="s">
        <v>65</v>
      </c>
      <c r="B270" s="69">
        <v>50</v>
      </c>
      <c r="C270" s="70">
        <v>44543</v>
      </c>
      <c r="D270" s="80">
        <v>36</v>
      </c>
      <c r="E270" s="78">
        <v>0</v>
      </c>
      <c r="F270" s="78">
        <v>0</v>
      </c>
      <c r="G270" s="78">
        <v>1</v>
      </c>
      <c r="H270" s="78">
        <v>11</v>
      </c>
      <c r="I270" s="78">
        <v>8</v>
      </c>
      <c r="J270" s="78">
        <v>8</v>
      </c>
      <c r="K270" s="78">
        <v>8</v>
      </c>
    </row>
    <row r="271" spans="1:12" x14ac:dyDescent="0.3">
      <c r="A271" s="68" t="s">
        <v>65</v>
      </c>
      <c r="B271" s="69">
        <v>51</v>
      </c>
      <c r="C271" s="70">
        <v>44550</v>
      </c>
      <c r="D271" s="80">
        <v>32</v>
      </c>
      <c r="E271" s="78">
        <v>0</v>
      </c>
      <c r="F271" s="78">
        <v>0</v>
      </c>
      <c r="G271" s="78">
        <v>0</v>
      </c>
      <c r="H271" s="78">
        <v>6</v>
      </c>
      <c r="I271" s="78">
        <v>8</v>
      </c>
      <c r="J271" s="78">
        <v>10</v>
      </c>
      <c r="K271" s="78">
        <v>8</v>
      </c>
    </row>
    <row r="272" spans="1:12" x14ac:dyDescent="0.3">
      <c r="A272" s="68" t="s">
        <v>65</v>
      </c>
      <c r="B272" s="69">
        <v>52</v>
      </c>
      <c r="C272" s="70">
        <v>44557</v>
      </c>
      <c r="D272" s="80">
        <v>23</v>
      </c>
      <c r="E272" s="78">
        <v>0</v>
      </c>
      <c r="F272" s="78">
        <v>0</v>
      </c>
      <c r="G272" s="78">
        <v>1</v>
      </c>
      <c r="H272" s="78">
        <v>6</v>
      </c>
      <c r="I272" s="78">
        <v>4</v>
      </c>
      <c r="J272" s="78">
        <v>9</v>
      </c>
      <c r="K272" s="78">
        <v>3</v>
      </c>
    </row>
    <row r="273" spans="1:11" x14ac:dyDescent="0.3">
      <c r="A273" s="77" t="s">
        <v>66</v>
      </c>
      <c r="B273" s="69">
        <v>1</v>
      </c>
      <c r="C273" s="70">
        <v>44564</v>
      </c>
      <c r="D273" s="80">
        <v>32</v>
      </c>
      <c r="E273" s="78">
        <v>0</v>
      </c>
      <c r="F273" s="78">
        <v>0</v>
      </c>
      <c r="G273" s="78">
        <v>2</v>
      </c>
      <c r="H273" s="78">
        <v>6</v>
      </c>
      <c r="I273" s="78">
        <v>7</v>
      </c>
      <c r="J273" s="78">
        <v>9</v>
      </c>
      <c r="K273" s="78">
        <v>8</v>
      </c>
    </row>
    <row r="274" spans="1:11" x14ac:dyDescent="0.3">
      <c r="A274" s="77" t="s">
        <v>66</v>
      </c>
      <c r="B274" s="69">
        <v>2</v>
      </c>
      <c r="C274" s="70">
        <v>44571</v>
      </c>
      <c r="D274" s="80">
        <v>70</v>
      </c>
      <c r="E274" s="78">
        <v>0</v>
      </c>
      <c r="F274" s="78">
        <v>0</v>
      </c>
      <c r="G274" s="78">
        <v>1</v>
      </c>
      <c r="H274" s="78">
        <v>9</v>
      </c>
      <c r="I274" s="78">
        <v>11</v>
      </c>
      <c r="J274" s="78">
        <v>18</v>
      </c>
      <c r="K274" s="78">
        <v>31</v>
      </c>
    </row>
    <row r="275" spans="1:11" x14ac:dyDescent="0.3">
      <c r="A275" s="77" t="s">
        <v>66</v>
      </c>
      <c r="B275" s="69">
        <v>3</v>
      </c>
      <c r="C275" s="70">
        <v>44578</v>
      </c>
      <c r="D275" s="80">
        <v>78</v>
      </c>
      <c r="E275" s="78">
        <v>0</v>
      </c>
      <c r="F275" s="78">
        <v>0</v>
      </c>
      <c r="G275" s="78">
        <v>1</v>
      </c>
      <c r="H275" s="78">
        <v>11</v>
      </c>
      <c r="I275" s="78">
        <v>12</v>
      </c>
      <c r="J275" s="78">
        <v>15</v>
      </c>
      <c r="K275" s="78">
        <v>39</v>
      </c>
    </row>
    <row r="276" spans="1:11" x14ac:dyDescent="0.3">
      <c r="A276" s="77" t="s">
        <v>66</v>
      </c>
      <c r="B276" s="69">
        <v>4</v>
      </c>
      <c r="C276" s="70">
        <v>44585</v>
      </c>
      <c r="D276" s="80">
        <v>59</v>
      </c>
      <c r="E276" s="78">
        <v>0</v>
      </c>
      <c r="F276" s="78">
        <v>1</v>
      </c>
      <c r="G276" s="78">
        <v>0</v>
      </c>
      <c r="H276" s="78">
        <v>7</v>
      </c>
      <c r="I276" s="78">
        <v>12</v>
      </c>
      <c r="J276" s="78">
        <v>27</v>
      </c>
      <c r="K276" s="78">
        <v>12</v>
      </c>
    </row>
    <row r="277" spans="1:11" x14ac:dyDescent="0.3">
      <c r="A277" s="77" t="s">
        <v>66</v>
      </c>
      <c r="B277" s="69">
        <v>5</v>
      </c>
      <c r="C277" s="70">
        <v>44592</v>
      </c>
      <c r="D277" s="80">
        <v>63</v>
      </c>
      <c r="E277" s="78">
        <v>0</v>
      </c>
      <c r="F277" s="78">
        <v>0</v>
      </c>
      <c r="G277" s="78">
        <v>0</v>
      </c>
      <c r="H277" s="78">
        <v>9</v>
      </c>
      <c r="I277" s="78">
        <v>11</v>
      </c>
      <c r="J277" s="78">
        <v>22</v>
      </c>
      <c r="K277" s="78">
        <v>21</v>
      </c>
    </row>
    <row r="278" spans="1:11" x14ac:dyDescent="0.3">
      <c r="A278" s="77" t="s">
        <v>66</v>
      </c>
      <c r="B278" s="69">
        <v>6</v>
      </c>
      <c r="C278" s="70">
        <v>44599</v>
      </c>
      <c r="D278" s="80">
        <v>42</v>
      </c>
      <c r="E278" s="78">
        <v>0</v>
      </c>
      <c r="F278" s="78">
        <v>0</v>
      </c>
      <c r="G278" s="78">
        <v>0</v>
      </c>
      <c r="H278" s="78">
        <v>3</v>
      </c>
      <c r="I278" s="78">
        <v>12</v>
      </c>
      <c r="J278" s="78">
        <v>19</v>
      </c>
      <c r="K278" s="78">
        <v>8</v>
      </c>
    </row>
    <row r="279" spans="1:11" x14ac:dyDescent="0.3">
      <c r="A279" s="77" t="s">
        <v>66</v>
      </c>
      <c r="B279" s="69">
        <v>7</v>
      </c>
      <c r="C279" s="70">
        <v>44606</v>
      </c>
      <c r="D279" s="80">
        <v>37</v>
      </c>
      <c r="E279" s="78">
        <v>0</v>
      </c>
      <c r="F279" s="78">
        <v>0</v>
      </c>
      <c r="G279" s="78">
        <v>2</v>
      </c>
      <c r="H279" s="78">
        <v>5</v>
      </c>
      <c r="I279" s="78">
        <v>5</v>
      </c>
      <c r="J279" s="78">
        <v>8</v>
      </c>
      <c r="K279" s="78">
        <v>17</v>
      </c>
    </row>
    <row r="280" spans="1:11" x14ac:dyDescent="0.3">
      <c r="A280" s="77" t="s">
        <v>66</v>
      </c>
      <c r="B280" s="69">
        <v>8</v>
      </c>
      <c r="C280" s="70">
        <v>44613</v>
      </c>
      <c r="D280" s="80">
        <v>41</v>
      </c>
      <c r="E280" s="78">
        <v>0</v>
      </c>
      <c r="F280" s="78">
        <v>0</v>
      </c>
      <c r="G280" s="78">
        <v>0</v>
      </c>
      <c r="H280" s="78">
        <v>5</v>
      </c>
      <c r="I280" s="78">
        <v>3</v>
      </c>
      <c r="J280" s="78">
        <v>20</v>
      </c>
      <c r="K280" s="78">
        <v>13</v>
      </c>
    </row>
    <row r="281" spans="1:11" x14ac:dyDescent="0.3">
      <c r="A281" s="77" t="s">
        <v>66</v>
      </c>
      <c r="B281" s="69">
        <v>9</v>
      </c>
      <c r="C281" s="70">
        <v>44620</v>
      </c>
      <c r="D281" s="80">
        <v>59</v>
      </c>
      <c r="E281" s="78">
        <v>0</v>
      </c>
      <c r="F281" s="78">
        <v>0</v>
      </c>
      <c r="G281" s="78">
        <v>3</v>
      </c>
      <c r="H281" s="78">
        <v>3</v>
      </c>
      <c r="I281" s="78">
        <v>12</v>
      </c>
      <c r="J281" s="78">
        <v>20</v>
      </c>
      <c r="K281" s="78">
        <v>21</v>
      </c>
    </row>
    <row r="282" spans="1:11" x14ac:dyDescent="0.3">
      <c r="A282" s="77" t="s">
        <v>66</v>
      </c>
      <c r="B282" s="69">
        <v>10</v>
      </c>
      <c r="C282" s="70">
        <v>44627</v>
      </c>
      <c r="D282" s="80">
        <v>68</v>
      </c>
      <c r="E282" s="78">
        <v>0</v>
      </c>
      <c r="F282" s="78">
        <v>0</v>
      </c>
      <c r="G282" s="78">
        <v>1</v>
      </c>
      <c r="H282" s="78">
        <v>5</v>
      </c>
      <c r="I282" s="78">
        <v>12</v>
      </c>
      <c r="J282" s="78">
        <v>22</v>
      </c>
      <c r="K282" s="78">
        <v>28</v>
      </c>
    </row>
    <row r="283" spans="1:11" x14ac:dyDescent="0.3">
      <c r="A283" s="77" t="s">
        <v>66</v>
      </c>
      <c r="B283" s="69">
        <v>11</v>
      </c>
      <c r="C283" s="70">
        <v>44634</v>
      </c>
      <c r="D283" s="80">
        <v>57</v>
      </c>
      <c r="E283" s="78">
        <v>0</v>
      </c>
      <c r="F283" s="78">
        <v>0</v>
      </c>
      <c r="G283" s="78">
        <v>0</v>
      </c>
      <c r="H283" s="78">
        <v>3</v>
      </c>
      <c r="I283" s="78">
        <v>10</v>
      </c>
      <c r="J283" s="78">
        <v>24</v>
      </c>
      <c r="K283" s="78">
        <v>20</v>
      </c>
    </row>
    <row r="284" spans="1:11" x14ac:dyDescent="0.3">
      <c r="A284" s="77" t="s">
        <v>66</v>
      </c>
      <c r="B284" s="69">
        <v>12</v>
      </c>
      <c r="C284" s="70">
        <v>44641</v>
      </c>
      <c r="D284" s="80">
        <v>101</v>
      </c>
      <c r="E284" s="78">
        <v>0</v>
      </c>
      <c r="F284" s="78">
        <v>0</v>
      </c>
      <c r="G284" s="78">
        <v>2</v>
      </c>
      <c r="H284" s="78">
        <v>12</v>
      </c>
      <c r="I284" s="78">
        <v>17</v>
      </c>
      <c r="J284" s="78">
        <v>20</v>
      </c>
      <c r="K284" s="78">
        <v>50</v>
      </c>
    </row>
    <row r="285" spans="1:11" x14ac:dyDescent="0.3">
      <c r="A285" s="77" t="s">
        <v>66</v>
      </c>
      <c r="B285" s="69">
        <v>13</v>
      </c>
      <c r="C285" s="70">
        <v>44648</v>
      </c>
      <c r="D285" s="80">
        <v>87</v>
      </c>
      <c r="E285" s="78">
        <v>0</v>
      </c>
      <c r="F285" s="78">
        <v>0</v>
      </c>
      <c r="G285" s="78">
        <v>1</v>
      </c>
      <c r="H285" s="78">
        <v>9</v>
      </c>
      <c r="I285" s="78">
        <v>17</v>
      </c>
      <c r="J285" s="78">
        <v>30</v>
      </c>
      <c r="K285" s="78">
        <v>30</v>
      </c>
    </row>
    <row r="286" spans="1:11" x14ac:dyDescent="0.3">
      <c r="A286" s="77" t="s">
        <v>66</v>
      </c>
      <c r="B286" s="69">
        <v>14</v>
      </c>
      <c r="C286" s="70">
        <v>44655</v>
      </c>
      <c r="D286" s="80">
        <v>74</v>
      </c>
      <c r="E286" s="78">
        <v>0</v>
      </c>
      <c r="F286" s="78">
        <v>0</v>
      </c>
      <c r="G286" s="78">
        <v>0</v>
      </c>
      <c r="H286" s="78">
        <v>7</v>
      </c>
      <c r="I286" s="78">
        <v>10</v>
      </c>
      <c r="J286" s="78">
        <v>27</v>
      </c>
      <c r="K286" s="78">
        <v>30</v>
      </c>
    </row>
    <row r="287" spans="1:11" x14ac:dyDescent="0.3">
      <c r="A287" s="77" t="s">
        <v>66</v>
      </c>
      <c r="B287" s="69">
        <v>15</v>
      </c>
      <c r="C287" s="70">
        <v>44662</v>
      </c>
      <c r="D287" s="80">
        <v>57</v>
      </c>
      <c r="E287" s="78">
        <v>0</v>
      </c>
      <c r="F287" s="78">
        <v>0</v>
      </c>
      <c r="G287" s="78">
        <v>2</v>
      </c>
      <c r="H287" s="78">
        <v>7</v>
      </c>
      <c r="I287" s="78">
        <v>9</v>
      </c>
      <c r="J287" s="78">
        <v>23</v>
      </c>
      <c r="K287" s="78">
        <v>16</v>
      </c>
    </row>
    <row r="288" spans="1:11" x14ac:dyDescent="0.3">
      <c r="A288" s="77" t="s">
        <v>66</v>
      </c>
      <c r="B288" s="69">
        <v>16</v>
      </c>
      <c r="C288" s="70">
        <v>44669</v>
      </c>
      <c r="D288" s="80">
        <v>68</v>
      </c>
      <c r="E288" s="78">
        <v>0</v>
      </c>
      <c r="F288" s="78">
        <v>0</v>
      </c>
      <c r="G288" s="78">
        <v>1</v>
      </c>
      <c r="H288" s="78">
        <v>6</v>
      </c>
      <c r="I288" s="78">
        <v>10</v>
      </c>
      <c r="J288" s="78">
        <v>20</v>
      </c>
      <c r="K288" s="78">
        <v>31</v>
      </c>
    </row>
    <row r="289" spans="1:11" x14ac:dyDescent="0.3">
      <c r="A289" s="77" t="s">
        <v>66</v>
      </c>
      <c r="B289" s="69">
        <v>17</v>
      </c>
      <c r="C289" s="70">
        <v>44676</v>
      </c>
      <c r="D289" s="80">
        <v>44</v>
      </c>
      <c r="E289" s="78">
        <v>0</v>
      </c>
      <c r="F289" s="78">
        <v>0</v>
      </c>
      <c r="G289" s="78">
        <v>0</v>
      </c>
      <c r="H289" s="78">
        <v>5</v>
      </c>
      <c r="I289" s="78">
        <v>8</v>
      </c>
      <c r="J289" s="78">
        <v>14</v>
      </c>
      <c r="K289" s="78">
        <v>17</v>
      </c>
    </row>
    <row r="290" spans="1:11" x14ac:dyDescent="0.3">
      <c r="A290" s="77" t="s">
        <v>66</v>
      </c>
      <c r="B290" s="69">
        <v>18</v>
      </c>
      <c r="C290" s="70">
        <v>44683</v>
      </c>
      <c r="D290" s="80">
        <v>43</v>
      </c>
      <c r="E290" s="78">
        <v>0</v>
      </c>
      <c r="F290" s="78">
        <v>0</v>
      </c>
      <c r="G290" s="78">
        <v>0</v>
      </c>
      <c r="H290" s="78">
        <v>8</v>
      </c>
      <c r="I290" s="78">
        <v>2</v>
      </c>
      <c r="J290" s="78">
        <v>16</v>
      </c>
      <c r="K290" s="78">
        <v>17</v>
      </c>
    </row>
    <row r="291" spans="1:11" x14ac:dyDescent="0.3">
      <c r="A291" s="77" t="s">
        <v>66</v>
      </c>
      <c r="B291" s="69">
        <v>19</v>
      </c>
      <c r="C291" s="70">
        <v>44690</v>
      </c>
      <c r="D291" s="80">
        <v>39</v>
      </c>
      <c r="E291" s="78">
        <v>0</v>
      </c>
      <c r="F291" s="78">
        <v>0</v>
      </c>
      <c r="G291" s="78">
        <v>0</v>
      </c>
      <c r="H291" s="78">
        <v>5</v>
      </c>
      <c r="I291" s="78">
        <v>5</v>
      </c>
      <c r="J291" s="78">
        <v>15</v>
      </c>
      <c r="K291" s="78">
        <v>14</v>
      </c>
    </row>
    <row r="292" spans="1:11" x14ac:dyDescent="0.3">
      <c r="A292" s="77" t="s">
        <v>66</v>
      </c>
      <c r="B292" s="69">
        <v>20</v>
      </c>
      <c r="C292" s="70">
        <v>44697</v>
      </c>
      <c r="D292" s="80">
        <v>25</v>
      </c>
      <c r="E292" s="78">
        <v>0</v>
      </c>
      <c r="F292" s="78">
        <v>0</v>
      </c>
      <c r="G292" s="78">
        <v>0</v>
      </c>
      <c r="H292" s="78">
        <v>4</v>
      </c>
      <c r="I292" s="78">
        <v>4</v>
      </c>
      <c r="J292" s="78">
        <v>8</v>
      </c>
      <c r="K292" s="78">
        <v>9</v>
      </c>
    </row>
    <row r="293" spans="1:11" x14ac:dyDescent="0.3">
      <c r="A293" s="77" t="s">
        <v>66</v>
      </c>
      <c r="B293" s="69">
        <v>21</v>
      </c>
      <c r="C293" s="70">
        <v>44704</v>
      </c>
      <c r="D293" s="80">
        <v>26</v>
      </c>
      <c r="E293" s="78">
        <v>0</v>
      </c>
      <c r="F293" s="78">
        <v>0</v>
      </c>
      <c r="G293" s="78">
        <v>0</v>
      </c>
      <c r="H293" s="78">
        <v>1</v>
      </c>
      <c r="I293" s="78">
        <v>6</v>
      </c>
      <c r="J293" s="78">
        <v>8</v>
      </c>
      <c r="K293" s="78">
        <v>11</v>
      </c>
    </row>
    <row r="294" spans="1:11" x14ac:dyDescent="0.3">
      <c r="A294" s="77" t="s">
        <v>66</v>
      </c>
      <c r="B294" s="69">
        <v>22</v>
      </c>
      <c r="C294" s="70">
        <v>44711</v>
      </c>
      <c r="D294" s="80">
        <v>11</v>
      </c>
      <c r="E294" s="78">
        <v>0</v>
      </c>
      <c r="F294" s="78">
        <v>0</v>
      </c>
      <c r="G294" s="78">
        <v>0</v>
      </c>
      <c r="H294" s="78">
        <v>2</v>
      </c>
      <c r="I294" s="78">
        <v>4</v>
      </c>
      <c r="J294" s="78">
        <v>1</v>
      </c>
      <c r="K294" s="78">
        <v>4</v>
      </c>
    </row>
    <row r="295" spans="1:11" x14ac:dyDescent="0.3">
      <c r="A295" s="77" t="s">
        <v>66</v>
      </c>
      <c r="B295" s="69">
        <v>23</v>
      </c>
      <c r="C295" s="70">
        <v>44718</v>
      </c>
      <c r="D295" s="80">
        <v>26</v>
      </c>
      <c r="E295" s="78">
        <v>0</v>
      </c>
      <c r="F295" s="78">
        <v>0</v>
      </c>
      <c r="G295" s="78">
        <v>1</v>
      </c>
      <c r="H295" s="78">
        <v>1</v>
      </c>
      <c r="I295" s="78">
        <v>8</v>
      </c>
      <c r="J295" s="78">
        <v>7</v>
      </c>
      <c r="K295" s="78">
        <v>9</v>
      </c>
    </row>
    <row r="296" spans="1:11" x14ac:dyDescent="0.3">
      <c r="A296" s="77" t="s">
        <v>66</v>
      </c>
      <c r="B296" s="69">
        <v>24</v>
      </c>
      <c r="C296" s="70">
        <v>44725</v>
      </c>
      <c r="D296" s="80">
        <v>19</v>
      </c>
      <c r="E296" s="78">
        <v>0</v>
      </c>
      <c r="F296" s="78">
        <v>0</v>
      </c>
      <c r="G296" s="78">
        <v>1</v>
      </c>
      <c r="H296" s="78">
        <v>1</v>
      </c>
      <c r="I296" s="78">
        <v>4</v>
      </c>
      <c r="J296" s="78">
        <v>8</v>
      </c>
      <c r="K296" s="78">
        <v>5</v>
      </c>
    </row>
    <row r="297" spans="1:11" x14ac:dyDescent="0.3">
      <c r="A297" s="77" t="s">
        <v>66</v>
      </c>
      <c r="B297" s="69">
        <v>25</v>
      </c>
      <c r="C297" s="70">
        <v>44732</v>
      </c>
      <c r="D297" s="80" t="s">
        <v>210</v>
      </c>
      <c r="E297" s="78" t="s">
        <v>210</v>
      </c>
      <c r="F297" s="78" t="s">
        <v>210</v>
      </c>
      <c r="G297" s="78" t="s">
        <v>210</v>
      </c>
      <c r="H297" s="78" t="s">
        <v>210</v>
      </c>
      <c r="I297" s="78" t="s">
        <v>210</v>
      </c>
      <c r="J297" s="78" t="s">
        <v>210</v>
      </c>
      <c r="K297" s="78" t="s">
        <v>210</v>
      </c>
    </row>
    <row r="298" spans="1:11" x14ac:dyDescent="0.3">
      <c r="A298" s="77" t="s">
        <v>66</v>
      </c>
      <c r="B298" s="69">
        <v>26</v>
      </c>
      <c r="C298" s="70">
        <v>44739</v>
      </c>
      <c r="D298" s="80" t="s">
        <v>210</v>
      </c>
      <c r="E298" s="78" t="s">
        <v>210</v>
      </c>
      <c r="F298" s="78" t="s">
        <v>210</v>
      </c>
      <c r="G298" s="78" t="s">
        <v>210</v>
      </c>
      <c r="H298" s="78" t="s">
        <v>210</v>
      </c>
      <c r="I298" s="78" t="s">
        <v>210</v>
      </c>
      <c r="J298" s="78" t="s">
        <v>210</v>
      </c>
      <c r="K298" s="78" t="s">
        <v>210</v>
      </c>
    </row>
    <row r="299" spans="1:11" x14ac:dyDescent="0.3">
      <c r="A299" s="77" t="s">
        <v>66</v>
      </c>
      <c r="B299" s="69">
        <v>27</v>
      </c>
      <c r="C299" s="70">
        <v>44746</v>
      </c>
      <c r="D299" s="80" t="s">
        <v>210</v>
      </c>
      <c r="E299" s="78" t="s">
        <v>210</v>
      </c>
      <c r="F299" s="78" t="s">
        <v>210</v>
      </c>
      <c r="G299" s="78" t="s">
        <v>210</v>
      </c>
      <c r="H299" s="78" t="s">
        <v>210</v>
      </c>
      <c r="I299" s="78" t="s">
        <v>210</v>
      </c>
      <c r="J299" s="78" t="s">
        <v>210</v>
      </c>
      <c r="K299" s="78" t="s">
        <v>210</v>
      </c>
    </row>
    <row r="300" spans="1:11" x14ac:dyDescent="0.3">
      <c r="A300" s="77" t="s">
        <v>66</v>
      </c>
      <c r="B300" s="69">
        <v>28</v>
      </c>
      <c r="C300" s="70">
        <v>44753</v>
      </c>
      <c r="D300" s="80" t="s">
        <v>210</v>
      </c>
      <c r="E300" s="78" t="s">
        <v>210</v>
      </c>
      <c r="F300" s="78" t="s">
        <v>210</v>
      </c>
      <c r="G300" s="78" t="s">
        <v>210</v>
      </c>
      <c r="H300" s="78" t="s">
        <v>210</v>
      </c>
      <c r="I300" s="78" t="s">
        <v>210</v>
      </c>
      <c r="J300" s="78" t="s">
        <v>210</v>
      </c>
      <c r="K300" s="78" t="s">
        <v>210</v>
      </c>
    </row>
    <row r="301" spans="1:11" x14ac:dyDescent="0.3">
      <c r="A301" s="77" t="s">
        <v>66</v>
      </c>
      <c r="B301" s="69">
        <v>29</v>
      </c>
      <c r="C301" s="70">
        <v>44760</v>
      </c>
      <c r="D301" s="80" t="s">
        <v>210</v>
      </c>
      <c r="E301" s="78" t="s">
        <v>210</v>
      </c>
      <c r="F301" s="78" t="s">
        <v>210</v>
      </c>
      <c r="G301" s="78" t="s">
        <v>210</v>
      </c>
      <c r="H301" s="78" t="s">
        <v>210</v>
      </c>
      <c r="I301" s="78" t="s">
        <v>210</v>
      </c>
      <c r="J301" s="78" t="s">
        <v>210</v>
      </c>
      <c r="K301" s="78" t="s">
        <v>210</v>
      </c>
    </row>
    <row r="302" spans="1:11" x14ac:dyDescent="0.3">
      <c r="A302" s="77" t="s">
        <v>66</v>
      </c>
      <c r="B302" s="69">
        <v>30</v>
      </c>
      <c r="C302" s="70">
        <v>44767</v>
      </c>
      <c r="D302" s="80" t="s">
        <v>210</v>
      </c>
      <c r="E302" s="78" t="s">
        <v>210</v>
      </c>
      <c r="F302" s="78" t="s">
        <v>210</v>
      </c>
      <c r="G302" s="78" t="s">
        <v>210</v>
      </c>
      <c r="H302" s="78" t="s">
        <v>210</v>
      </c>
      <c r="I302" s="78" t="s">
        <v>210</v>
      </c>
      <c r="J302" s="78" t="s">
        <v>210</v>
      </c>
      <c r="K302" s="78" t="s">
        <v>210</v>
      </c>
    </row>
    <row r="303" spans="1:11" x14ac:dyDescent="0.3">
      <c r="A303" s="77" t="s">
        <v>66</v>
      </c>
      <c r="B303" s="69">
        <v>31</v>
      </c>
      <c r="C303" s="70">
        <v>44774</v>
      </c>
      <c r="D303" s="80" t="s">
        <v>210</v>
      </c>
      <c r="E303" s="78" t="s">
        <v>210</v>
      </c>
      <c r="F303" s="78" t="s">
        <v>210</v>
      </c>
      <c r="G303" s="78" t="s">
        <v>210</v>
      </c>
      <c r="H303" s="78" t="s">
        <v>210</v>
      </c>
      <c r="I303" s="78" t="s">
        <v>210</v>
      </c>
      <c r="J303" s="78" t="s">
        <v>210</v>
      </c>
      <c r="K303" s="78" t="s">
        <v>210</v>
      </c>
    </row>
    <row r="304" spans="1:11" x14ac:dyDescent="0.3">
      <c r="A304" s="77" t="s">
        <v>66</v>
      </c>
      <c r="B304" s="69">
        <v>32</v>
      </c>
      <c r="C304" s="70">
        <v>44781</v>
      </c>
      <c r="D304" s="80" t="s">
        <v>210</v>
      </c>
      <c r="E304" s="78" t="s">
        <v>210</v>
      </c>
      <c r="F304" s="78" t="s">
        <v>210</v>
      </c>
      <c r="G304" s="78" t="s">
        <v>210</v>
      </c>
      <c r="H304" s="78" t="s">
        <v>210</v>
      </c>
      <c r="I304" s="78" t="s">
        <v>210</v>
      </c>
      <c r="J304" s="78" t="s">
        <v>210</v>
      </c>
      <c r="K304" s="78" t="s">
        <v>210</v>
      </c>
    </row>
    <row r="305" spans="1:11" x14ac:dyDescent="0.3">
      <c r="A305" s="77" t="s">
        <v>66</v>
      </c>
      <c r="B305" s="69">
        <v>33</v>
      </c>
      <c r="C305" s="70">
        <v>44788</v>
      </c>
      <c r="D305" s="80" t="s">
        <v>210</v>
      </c>
      <c r="E305" s="78" t="s">
        <v>210</v>
      </c>
      <c r="F305" s="78" t="s">
        <v>210</v>
      </c>
      <c r="G305" s="78" t="s">
        <v>210</v>
      </c>
      <c r="H305" s="78" t="s">
        <v>210</v>
      </c>
      <c r="I305" s="78" t="s">
        <v>210</v>
      </c>
      <c r="J305" s="78" t="s">
        <v>210</v>
      </c>
      <c r="K305" s="78" t="s">
        <v>210</v>
      </c>
    </row>
    <row r="306" spans="1:11" x14ac:dyDescent="0.3">
      <c r="A306" s="77" t="s">
        <v>66</v>
      </c>
      <c r="B306" s="69">
        <v>34</v>
      </c>
      <c r="C306" s="70">
        <v>44795</v>
      </c>
      <c r="D306" s="80" t="s">
        <v>210</v>
      </c>
      <c r="E306" s="78" t="s">
        <v>210</v>
      </c>
      <c r="F306" s="78" t="s">
        <v>210</v>
      </c>
      <c r="G306" s="78" t="s">
        <v>210</v>
      </c>
      <c r="H306" s="78" t="s">
        <v>210</v>
      </c>
      <c r="I306" s="78" t="s">
        <v>210</v>
      </c>
      <c r="J306" s="78" t="s">
        <v>210</v>
      </c>
      <c r="K306" s="78" t="s">
        <v>210</v>
      </c>
    </row>
    <row r="307" spans="1:11" x14ac:dyDescent="0.3">
      <c r="A307" s="77" t="s">
        <v>66</v>
      </c>
      <c r="B307" s="69">
        <v>35</v>
      </c>
      <c r="C307" s="70">
        <v>44802</v>
      </c>
      <c r="D307" s="80" t="s">
        <v>210</v>
      </c>
      <c r="E307" s="78" t="s">
        <v>210</v>
      </c>
      <c r="F307" s="78" t="s">
        <v>210</v>
      </c>
      <c r="G307" s="78" t="s">
        <v>210</v>
      </c>
      <c r="H307" s="78" t="s">
        <v>210</v>
      </c>
      <c r="I307" s="78" t="s">
        <v>210</v>
      </c>
      <c r="J307" s="78" t="s">
        <v>210</v>
      </c>
      <c r="K307" s="78" t="s">
        <v>210</v>
      </c>
    </row>
    <row r="308" spans="1:11" x14ac:dyDescent="0.3">
      <c r="A308" s="77" t="s">
        <v>66</v>
      </c>
      <c r="B308" s="69">
        <v>36</v>
      </c>
      <c r="C308" s="70">
        <v>44809</v>
      </c>
      <c r="D308" s="80" t="s">
        <v>210</v>
      </c>
      <c r="E308" s="78" t="s">
        <v>210</v>
      </c>
      <c r="F308" s="78" t="s">
        <v>210</v>
      </c>
      <c r="G308" s="78" t="s">
        <v>210</v>
      </c>
      <c r="H308" s="78" t="s">
        <v>210</v>
      </c>
      <c r="I308" s="78" t="s">
        <v>210</v>
      </c>
      <c r="J308" s="78" t="s">
        <v>210</v>
      </c>
      <c r="K308" s="78" t="s">
        <v>210</v>
      </c>
    </row>
    <row r="309" spans="1:11" x14ac:dyDescent="0.3">
      <c r="A309" s="77" t="s">
        <v>66</v>
      </c>
      <c r="B309" s="69">
        <v>37</v>
      </c>
      <c r="C309" s="70">
        <v>44816</v>
      </c>
      <c r="D309" s="80" t="s">
        <v>210</v>
      </c>
      <c r="E309" s="78" t="s">
        <v>210</v>
      </c>
      <c r="F309" s="78" t="s">
        <v>210</v>
      </c>
      <c r="G309" s="78" t="s">
        <v>210</v>
      </c>
      <c r="H309" s="78" t="s">
        <v>210</v>
      </c>
      <c r="I309" s="78" t="s">
        <v>210</v>
      </c>
      <c r="J309" s="78" t="s">
        <v>210</v>
      </c>
      <c r="K309" s="78" t="s">
        <v>210</v>
      </c>
    </row>
    <row r="310" spans="1:11" x14ac:dyDescent="0.3">
      <c r="A310" s="77" t="s">
        <v>66</v>
      </c>
      <c r="B310" s="69">
        <v>38</v>
      </c>
      <c r="C310" s="70">
        <v>44823</v>
      </c>
      <c r="D310" s="80" t="s">
        <v>210</v>
      </c>
      <c r="E310" s="78" t="s">
        <v>210</v>
      </c>
      <c r="F310" s="78" t="s">
        <v>210</v>
      </c>
      <c r="G310" s="78" t="s">
        <v>210</v>
      </c>
      <c r="H310" s="78" t="s">
        <v>210</v>
      </c>
      <c r="I310" s="78" t="s">
        <v>210</v>
      </c>
      <c r="J310" s="78" t="s">
        <v>210</v>
      </c>
      <c r="K310" s="78" t="s">
        <v>210</v>
      </c>
    </row>
    <row r="311" spans="1:11" x14ac:dyDescent="0.3">
      <c r="A311" s="77" t="s">
        <v>66</v>
      </c>
      <c r="B311" s="69">
        <v>39</v>
      </c>
      <c r="C311" s="70">
        <v>44830</v>
      </c>
      <c r="D311" s="80" t="s">
        <v>210</v>
      </c>
      <c r="E311" s="78" t="s">
        <v>210</v>
      </c>
      <c r="F311" s="78" t="s">
        <v>210</v>
      </c>
      <c r="G311" s="78" t="s">
        <v>210</v>
      </c>
      <c r="H311" s="78" t="s">
        <v>210</v>
      </c>
      <c r="I311" s="78" t="s">
        <v>210</v>
      </c>
      <c r="J311" s="78" t="s">
        <v>210</v>
      </c>
      <c r="K311" s="78" t="s">
        <v>210</v>
      </c>
    </row>
    <row r="312" spans="1:11" x14ac:dyDescent="0.3">
      <c r="A312" s="77" t="s">
        <v>66</v>
      </c>
      <c r="B312" s="69">
        <v>40</v>
      </c>
      <c r="C312" s="70">
        <v>44837</v>
      </c>
      <c r="D312" s="80" t="s">
        <v>210</v>
      </c>
      <c r="E312" s="78" t="s">
        <v>210</v>
      </c>
      <c r="F312" s="78" t="s">
        <v>210</v>
      </c>
      <c r="G312" s="78" t="s">
        <v>210</v>
      </c>
      <c r="H312" s="78" t="s">
        <v>210</v>
      </c>
      <c r="I312" s="78" t="s">
        <v>210</v>
      </c>
      <c r="J312" s="78" t="s">
        <v>210</v>
      </c>
      <c r="K312" s="78" t="s">
        <v>210</v>
      </c>
    </row>
    <row r="313" spans="1:11" x14ac:dyDescent="0.3">
      <c r="A313" s="77" t="s">
        <v>66</v>
      </c>
      <c r="B313" s="69">
        <v>41</v>
      </c>
      <c r="C313" s="70">
        <v>44844</v>
      </c>
      <c r="D313" s="80" t="s">
        <v>210</v>
      </c>
      <c r="E313" s="78" t="s">
        <v>210</v>
      </c>
      <c r="F313" s="78" t="s">
        <v>210</v>
      </c>
      <c r="G313" s="78" t="s">
        <v>210</v>
      </c>
      <c r="H313" s="78" t="s">
        <v>210</v>
      </c>
      <c r="I313" s="78" t="s">
        <v>210</v>
      </c>
      <c r="J313" s="78" t="s">
        <v>210</v>
      </c>
      <c r="K313" s="78" t="s">
        <v>210</v>
      </c>
    </row>
    <row r="314" spans="1:11" x14ac:dyDescent="0.3">
      <c r="A314" s="77" t="s">
        <v>66</v>
      </c>
      <c r="B314" s="69">
        <v>42</v>
      </c>
      <c r="C314" s="70">
        <v>44851</v>
      </c>
      <c r="D314" s="80" t="s">
        <v>210</v>
      </c>
      <c r="E314" s="78" t="s">
        <v>210</v>
      </c>
      <c r="F314" s="78" t="s">
        <v>210</v>
      </c>
      <c r="G314" s="78" t="s">
        <v>210</v>
      </c>
      <c r="H314" s="78" t="s">
        <v>210</v>
      </c>
      <c r="I314" s="78" t="s">
        <v>210</v>
      </c>
      <c r="J314" s="78" t="s">
        <v>210</v>
      </c>
      <c r="K314" s="78" t="s">
        <v>210</v>
      </c>
    </row>
    <row r="315" spans="1:11" x14ac:dyDescent="0.3">
      <c r="A315" s="77" t="s">
        <v>66</v>
      </c>
      <c r="B315" s="69">
        <v>43</v>
      </c>
      <c r="C315" s="70">
        <v>44858</v>
      </c>
      <c r="D315" s="80" t="s">
        <v>210</v>
      </c>
      <c r="E315" s="78" t="s">
        <v>210</v>
      </c>
      <c r="F315" s="78" t="s">
        <v>210</v>
      </c>
      <c r="G315" s="78" t="s">
        <v>210</v>
      </c>
      <c r="H315" s="78" t="s">
        <v>210</v>
      </c>
      <c r="I315" s="78" t="s">
        <v>210</v>
      </c>
      <c r="J315" s="78" t="s">
        <v>210</v>
      </c>
      <c r="K315" s="78" t="s">
        <v>210</v>
      </c>
    </row>
    <row r="316" spans="1:11" x14ac:dyDescent="0.3">
      <c r="A316" s="77" t="s">
        <v>66</v>
      </c>
      <c r="B316" s="69">
        <v>44</v>
      </c>
      <c r="C316" s="70">
        <v>44865</v>
      </c>
      <c r="D316" s="80" t="s">
        <v>210</v>
      </c>
      <c r="E316" s="78" t="s">
        <v>210</v>
      </c>
      <c r="F316" s="78" t="s">
        <v>210</v>
      </c>
      <c r="G316" s="78" t="s">
        <v>210</v>
      </c>
      <c r="H316" s="78" t="s">
        <v>210</v>
      </c>
      <c r="I316" s="78" t="s">
        <v>210</v>
      </c>
      <c r="J316" s="78" t="s">
        <v>210</v>
      </c>
      <c r="K316" s="78" t="s">
        <v>210</v>
      </c>
    </row>
    <row r="317" spans="1:11" x14ac:dyDescent="0.3">
      <c r="A317" s="77" t="s">
        <v>66</v>
      </c>
      <c r="B317" s="69">
        <v>45</v>
      </c>
      <c r="C317" s="70">
        <v>44872</v>
      </c>
      <c r="D317" s="80" t="s">
        <v>210</v>
      </c>
      <c r="E317" s="78" t="s">
        <v>210</v>
      </c>
      <c r="F317" s="78" t="s">
        <v>210</v>
      </c>
      <c r="G317" s="78" t="s">
        <v>210</v>
      </c>
      <c r="H317" s="78" t="s">
        <v>210</v>
      </c>
      <c r="I317" s="78" t="s">
        <v>210</v>
      </c>
      <c r="J317" s="78" t="s">
        <v>210</v>
      </c>
      <c r="K317" s="78" t="s">
        <v>210</v>
      </c>
    </row>
    <row r="318" spans="1:11" x14ac:dyDescent="0.3">
      <c r="A318" s="77" t="s">
        <v>66</v>
      </c>
      <c r="B318" s="69">
        <v>46</v>
      </c>
      <c r="C318" s="70">
        <v>44879</v>
      </c>
      <c r="D318" s="80" t="s">
        <v>210</v>
      </c>
      <c r="E318" s="78" t="s">
        <v>210</v>
      </c>
      <c r="F318" s="78" t="s">
        <v>210</v>
      </c>
      <c r="G318" s="78" t="s">
        <v>210</v>
      </c>
      <c r="H318" s="78" t="s">
        <v>210</v>
      </c>
      <c r="I318" s="78" t="s">
        <v>210</v>
      </c>
      <c r="J318" s="78" t="s">
        <v>210</v>
      </c>
      <c r="K318" s="78" t="s">
        <v>210</v>
      </c>
    </row>
    <row r="319" spans="1:11" x14ac:dyDescent="0.3">
      <c r="A319" s="77" t="s">
        <v>66</v>
      </c>
      <c r="B319" s="69">
        <v>47</v>
      </c>
      <c r="C319" s="70">
        <v>44886</v>
      </c>
      <c r="D319" s="80" t="s">
        <v>210</v>
      </c>
      <c r="E319" s="78" t="s">
        <v>210</v>
      </c>
      <c r="F319" s="78" t="s">
        <v>210</v>
      </c>
      <c r="G319" s="78" t="s">
        <v>210</v>
      </c>
      <c r="H319" s="78" t="s">
        <v>210</v>
      </c>
      <c r="I319" s="78" t="s">
        <v>210</v>
      </c>
      <c r="J319" s="78" t="s">
        <v>210</v>
      </c>
      <c r="K319" s="78" t="s">
        <v>210</v>
      </c>
    </row>
    <row r="320" spans="1:11" x14ac:dyDescent="0.3">
      <c r="A320" s="77" t="s">
        <v>66</v>
      </c>
      <c r="B320" s="69">
        <v>48</v>
      </c>
      <c r="C320" s="70">
        <v>44893</v>
      </c>
      <c r="D320" s="80" t="s">
        <v>210</v>
      </c>
      <c r="E320" s="78" t="s">
        <v>210</v>
      </c>
      <c r="F320" s="78" t="s">
        <v>210</v>
      </c>
      <c r="G320" s="78" t="s">
        <v>210</v>
      </c>
      <c r="H320" s="78" t="s">
        <v>210</v>
      </c>
      <c r="I320" s="78" t="s">
        <v>210</v>
      </c>
      <c r="J320" s="78" t="s">
        <v>210</v>
      </c>
      <c r="K320" s="78" t="s">
        <v>210</v>
      </c>
    </row>
    <row r="321" spans="1:11" x14ac:dyDescent="0.3">
      <c r="A321" s="77" t="s">
        <v>66</v>
      </c>
      <c r="B321" s="69">
        <v>49</v>
      </c>
      <c r="C321" s="70">
        <v>44900</v>
      </c>
      <c r="D321" s="80" t="s">
        <v>210</v>
      </c>
      <c r="E321" s="78" t="s">
        <v>210</v>
      </c>
      <c r="F321" s="78" t="s">
        <v>210</v>
      </c>
      <c r="G321" s="78" t="s">
        <v>210</v>
      </c>
      <c r="H321" s="78" t="s">
        <v>210</v>
      </c>
      <c r="I321" s="78" t="s">
        <v>210</v>
      </c>
      <c r="J321" s="78" t="s">
        <v>210</v>
      </c>
      <c r="K321" s="78" t="s">
        <v>210</v>
      </c>
    </row>
    <row r="322" spans="1:11" x14ac:dyDescent="0.3">
      <c r="A322" s="77" t="s">
        <v>66</v>
      </c>
      <c r="B322" s="69">
        <v>50</v>
      </c>
      <c r="C322" s="70">
        <v>44907</v>
      </c>
      <c r="D322" s="80" t="s">
        <v>210</v>
      </c>
      <c r="E322" s="78" t="s">
        <v>210</v>
      </c>
      <c r="F322" s="78" t="s">
        <v>210</v>
      </c>
      <c r="G322" s="78" t="s">
        <v>210</v>
      </c>
      <c r="H322" s="78" t="s">
        <v>210</v>
      </c>
      <c r="I322" s="78" t="s">
        <v>210</v>
      </c>
      <c r="J322" s="78" t="s">
        <v>210</v>
      </c>
      <c r="K322" s="78" t="s">
        <v>210</v>
      </c>
    </row>
    <row r="323" spans="1:11" x14ac:dyDescent="0.3">
      <c r="A323" s="77" t="s">
        <v>66</v>
      </c>
      <c r="B323" s="69">
        <v>51</v>
      </c>
      <c r="C323" s="70">
        <v>44914</v>
      </c>
      <c r="D323" s="80" t="s">
        <v>210</v>
      </c>
      <c r="E323" s="78" t="s">
        <v>210</v>
      </c>
      <c r="F323" s="78" t="s">
        <v>210</v>
      </c>
      <c r="G323" s="78" t="s">
        <v>210</v>
      </c>
      <c r="H323" s="78" t="s">
        <v>210</v>
      </c>
      <c r="I323" s="78" t="s">
        <v>210</v>
      </c>
      <c r="J323" s="78" t="s">
        <v>210</v>
      </c>
      <c r="K323" s="78" t="s">
        <v>210</v>
      </c>
    </row>
    <row r="324" spans="1:11" x14ac:dyDescent="0.3">
      <c r="A324" s="77" t="s">
        <v>66</v>
      </c>
      <c r="B324" s="69">
        <v>52</v>
      </c>
      <c r="C324" s="70">
        <v>44921</v>
      </c>
      <c r="D324" s="80" t="s">
        <v>210</v>
      </c>
      <c r="E324" s="78" t="s">
        <v>210</v>
      </c>
      <c r="F324" s="78" t="s">
        <v>210</v>
      </c>
      <c r="G324" s="78" t="s">
        <v>210</v>
      </c>
      <c r="H324" s="78" t="s">
        <v>210</v>
      </c>
      <c r="I324" s="78" t="s">
        <v>210</v>
      </c>
      <c r="J324" s="78" t="s">
        <v>210</v>
      </c>
      <c r="K324" s="78" t="s">
        <v>210</v>
      </c>
    </row>
  </sheetData>
  <hyperlinks>
    <hyperlink ref="A4" location="Contents!A1" display="Back to table of contents"/>
  </hyperlinks>
  <pageMargins left="0.7" right="0.7" top="0.75" bottom="0.75" header="0.3" footer="0.3"/>
  <pageSetup paperSize="9" orientation="portrait" horizontalDpi="90" verticalDpi="90" r:id="rId1"/>
  <tableParts count="3">
    <tablePart r:id="rId2"/>
    <tablePart r:id="rId3"/>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9"/>
  <sheetViews>
    <sheetView zoomScaleNormal="100" workbookViewId="0"/>
  </sheetViews>
  <sheetFormatPr defaultColWidth="9.109375" defaultRowHeight="15.6" x14ac:dyDescent="0.3"/>
  <cols>
    <col min="1" max="12" width="16.6640625" style="11" customWidth="1"/>
    <col min="13" max="18" width="16.6640625" style="88" customWidth="1"/>
    <col min="19" max="16384" width="9.109375" style="11"/>
  </cols>
  <sheetData>
    <row r="1" spans="1:18" s="5" customFormat="1" x14ac:dyDescent="0.3">
      <c r="A1" s="4" t="s">
        <v>198</v>
      </c>
      <c r="M1" s="24"/>
      <c r="N1" s="24"/>
      <c r="O1" s="24"/>
      <c r="P1" s="24"/>
      <c r="Q1" s="24"/>
      <c r="R1" s="24"/>
    </row>
    <row r="2" spans="1:18" s="5" customFormat="1" ht="15" x14ac:dyDescent="0.25">
      <c r="A2" s="6" t="s">
        <v>142</v>
      </c>
      <c r="M2" s="24"/>
      <c r="N2" s="24"/>
      <c r="O2" s="24"/>
      <c r="P2" s="24"/>
      <c r="Q2" s="24"/>
      <c r="R2" s="24"/>
    </row>
    <row r="3" spans="1:18" s="5" customFormat="1" ht="15" x14ac:dyDescent="0.25">
      <c r="A3" s="6" t="s">
        <v>49</v>
      </c>
      <c r="M3" s="24"/>
      <c r="N3" s="24"/>
      <c r="O3" s="24"/>
      <c r="P3" s="24"/>
      <c r="Q3" s="24"/>
      <c r="R3" s="24"/>
    </row>
    <row r="4" spans="1:18" s="5" customFormat="1" ht="30" customHeight="1" x14ac:dyDescent="0.25">
      <c r="A4" s="7" t="s">
        <v>53</v>
      </c>
      <c r="M4" s="24"/>
      <c r="N4" s="24"/>
      <c r="O4" s="24"/>
      <c r="P4" s="24"/>
      <c r="Q4" s="24"/>
      <c r="R4" s="24"/>
    </row>
    <row r="5" spans="1:18" ht="47.1" customHeight="1" thickBot="1" x14ac:dyDescent="0.35">
      <c r="A5" s="18" t="s">
        <v>64</v>
      </c>
      <c r="B5" s="19" t="s">
        <v>59</v>
      </c>
      <c r="C5" s="19" t="s">
        <v>119</v>
      </c>
      <c r="D5" s="9" t="s">
        <v>1</v>
      </c>
      <c r="E5" s="10" t="s">
        <v>72</v>
      </c>
      <c r="F5" s="10" t="s">
        <v>73</v>
      </c>
      <c r="G5" s="10" t="s">
        <v>8</v>
      </c>
      <c r="H5" s="10" t="s">
        <v>15</v>
      </c>
      <c r="I5" s="10" t="s">
        <v>74</v>
      </c>
      <c r="J5" s="10" t="s">
        <v>75</v>
      </c>
      <c r="K5" s="10" t="s">
        <v>76</v>
      </c>
      <c r="L5" s="8" t="s">
        <v>17</v>
      </c>
      <c r="M5" s="8" t="s">
        <v>77</v>
      </c>
      <c r="N5" s="8" t="s">
        <v>78</v>
      </c>
      <c r="O5" s="8" t="s">
        <v>79</v>
      </c>
      <c r="P5" s="8" t="s">
        <v>80</v>
      </c>
      <c r="Q5" s="8" t="s">
        <v>81</v>
      </c>
      <c r="R5" s="8" t="s">
        <v>82</v>
      </c>
    </row>
    <row r="6" spans="1:18" ht="30" customHeight="1" x14ac:dyDescent="0.3">
      <c r="A6" s="20" t="s">
        <v>65</v>
      </c>
      <c r="B6" s="21">
        <v>1</v>
      </c>
      <c r="C6" s="22">
        <v>44200</v>
      </c>
      <c r="D6" s="23">
        <v>392</v>
      </c>
      <c r="E6" s="1">
        <v>36</v>
      </c>
      <c r="F6" s="1">
        <v>3</v>
      </c>
      <c r="G6" s="1">
        <f>weekly_covid_deaths_council_area[[#This Row],[Dumfries and Galloway]]</f>
        <v>4</v>
      </c>
      <c r="H6" s="1">
        <f>weekly_covid_deaths_council_area[[#This Row],[Fife]]</f>
        <v>28</v>
      </c>
      <c r="I6" s="1">
        <f>SUM(weekly_covid_deaths_council_area[[#This Row],[Clackmannanshire]],weekly_covid_deaths_council_area[[#This Row],[Falkirk]],weekly_covid_deaths_council_area[[#This Row],[Stirling]])</f>
        <v>17</v>
      </c>
      <c r="J6" s="1">
        <f>SUM(weekly_covid_deaths_council_area[[#This Row],[Aberdeen City]],weekly_covid_deaths_council_area[[#This Row],[Aberdeenshire]],weekly_covid_deaths_council_area[[#This Row],[Moray]])</f>
        <v>37</v>
      </c>
      <c r="K6" s="1">
        <f>SUM(weekly_covid_deaths_council_area[[#This Row],[East Dunbartonshire]],weekly_covid_deaths_council_area[[#This Row],[East Renfrewshire]],weekly_covid_deaths_council_area[[#This Row],[Glasgow City]],weekly_covid_deaths_council_area[[#This Row],[Inverclyde]],weekly_covid_deaths_council_area[[#This Row],[Renfrewshire]],weekly_covid_deaths_council_area[[#This Row],[West Dunbartonshire]])</f>
        <v>111</v>
      </c>
      <c r="L6" s="1">
        <f>SUM(weekly_covid_deaths_council_area[[#This Row],[Highland]],weekly_covid_deaths_council_area[[#This Row],[Argyll and Bute]])</f>
        <v>1</v>
      </c>
      <c r="M6" s="1">
        <f>SUM(weekly_covid_deaths_council_area[[#This Row],[North Lanarkshire]],weekly_covid_deaths_council_area[[#This Row],[South Lanarkshire]])</f>
        <v>77</v>
      </c>
      <c r="N6" s="1">
        <f>SUM(weekly_covid_deaths_council_area[[#This Row],[City of Edinburgh]],weekly_covid_deaths_council_area[[#This Row],[East Lothian]],weekly_covid_deaths_council_area[[#This Row],[Midlothian]],weekly_covid_deaths_council_area[[#This Row],[West Lothian]])</f>
        <v>52</v>
      </c>
      <c r="O6" s="1">
        <f>weekly_covid_deaths_council_area[[#This Row],[Orkney Islands]]</f>
        <v>0</v>
      </c>
      <c r="P6" s="1">
        <f>weekly_covid_deaths_council_area[[#This Row],[Shetland Islands]]</f>
        <v>0</v>
      </c>
      <c r="Q6" s="1">
        <f>SUM(weekly_covid_deaths_council_area[[#This Row],[Angus]],weekly_covid_deaths_council_area[[#This Row],[Dundee City]],weekly_covid_deaths_council_area[[#This Row],[Perth and Kinross]])</f>
        <v>25</v>
      </c>
      <c r="R6" s="1">
        <f>weekly_covid_deaths_council_area[[#This Row],[Na h-Eileanan Siar]]</f>
        <v>1</v>
      </c>
    </row>
    <row r="7" spans="1:18" ht="15.9" customHeight="1" x14ac:dyDescent="0.3">
      <c r="A7" s="20" t="s">
        <v>65</v>
      </c>
      <c r="B7" s="21">
        <v>2</v>
      </c>
      <c r="C7" s="22">
        <v>44207</v>
      </c>
      <c r="D7" s="3">
        <v>375</v>
      </c>
      <c r="E7" s="2">
        <v>43</v>
      </c>
      <c r="F7" s="2">
        <v>3</v>
      </c>
      <c r="G7" s="2">
        <f>weekly_covid_deaths_council_area[[#This Row],[Dumfries and Galloway]]</f>
        <v>20</v>
      </c>
      <c r="H7" s="2">
        <f>weekly_covid_deaths_council_area[[#This Row],[Fife]]</f>
        <v>34</v>
      </c>
      <c r="I7" s="2">
        <f>SUM(weekly_covid_deaths_council_area[[#This Row],[Clackmannanshire]],weekly_covid_deaths_council_area[[#This Row],[Falkirk]],weekly_covid_deaths_council_area[[#This Row],[Stirling]])</f>
        <v>16</v>
      </c>
      <c r="J7" s="2">
        <f>SUM(weekly_covid_deaths_council_area[[#This Row],[Aberdeen City]],weekly_covid_deaths_council_area[[#This Row],[Aberdeenshire]],weekly_covid_deaths_council_area[[#This Row],[Moray]])</f>
        <v>21</v>
      </c>
      <c r="K7" s="2">
        <f>SUM(weekly_covid_deaths_council_area[[#This Row],[East Dunbartonshire]],weekly_covid_deaths_council_area[[#This Row],[East Renfrewshire]],weekly_covid_deaths_council_area[[#This Row],[Glasgow City]],weekly_covid_deaths_council_area[[#This Row],[Inverclyde]],weekly_covid_deaths_council_area[[#This Row],[Renfrewshire]],weekly_covid_deaths_council_area[[#This Row],[West Dunbartonshire]])</f>
        <v>95</v>
      </c>
      <c r="L7" s="2">
        <f>SUM(weekly_covid_deaths_council_area[[#This Row],[Highland]],weekly_covid_deaths_council_area[[#This Row],[Argyll and Bute]])</f>
        <v>1</v>
      </c>
      <c r="M7" s="87">
        <f>SUM(weekly_covid_deaths_council_area[[#This Row],[North Lanarkshire]],weekly_covid_deaths_council_area[[#This Row],[South Lanarkshire]])</f>
        <v>49</v>
      </c>
      <c r="N7" s="87">
        <f>SUM(weekly_covid_deaths_council_area[[#This Row],[City of Edinburgh]],weekly_covid_deaths_council_area[[#This Row],[East Lothian]],weekly_covid_deaths_council_area[[#This Row],[Midlothian]],weekly_covid_deaths_council_area[[#This Row],[West Lothian]])</f>
        <v>49</v>
      </c>
      <c r="O7" s="87">
        <f>weekly_covid_deaths_council_area[[#This Row],[Orkney Islands]]</f>
        <v>0</v>
      </c>
      <c r="P7" s="87">
        <f>weekly_covid_deaths_council_area[[#This Row],[Shetland Islands]]</f>
        <v>2</v>
      </c>
      <c r="Q7" s="87">
        <f>SUM(weekly_covid_deaths_council_area[[#This Row],[Angus]],weekly_covid_deaths_council_area[[#This Row],[Dundee City]],weekly_covid_deaths_council_area[[#This Row],[Perth and Kinross]])</f>
        <v>42</v>
      </c>
      <c r="R7" s="87">
        <f>weekly_covid_deaths_council_area[[#This Row],[Na h-Eileanan Siar]]</f>
        <v>0</v>
      </c>
    </row>
    <row r="8" spans="1:18" ht="15.9" customHeight="1" x14ac:dyDescent="0.3">
      <c r="A8" s="20" t="s">
        <v>65</v>
      </c>
      <c r="B8" s="21">
        <v>3</v>
      </c>
      <c r="C8" s="22">
        <v>44214</v>
      </c>
      <c r="D8" s="3">
        <v>452</v>
      </c>
      <c r="E8" s="2">
        <v>47</v>
      </c>
      <c r="F8" s="2">
        <v>9</v>
      </c>
      <c r="G8" s="2">
        <f>weekly_covid_deaths_council_area[[#This Row],[Dumfries and Galloway]]</f>
        <v>19</v>
      </c>
      <c r="H8" s="2">
        <f>weekly_covid_deaths_council_area[[#This Row],[Fife]]</f>
        <v>33</v>
      </c>
      <c r="I8" s="2">
        <f>SUM(weekly_covid_deaths_council_area[[#This Row],[Clackmannanshire]],weekly_covid_deaths_council_area[[#This Row],[Falkirk]],weekly_covid_deaths_council_area[[#This Row],[Stirling]])</f>
        <v>27</v>
      </c>
      <c r="J8" s="2">
        <f>SUM(weekly_covid_deaths_council_area[[#This Row],[Aberdeen City]],weekly_covid_deaths_council_area[[#This Row],[Aberdeenshire]],weekly_covid_deaths_council_area[[#This Row],[Moray]])</f>
        <v>44</v>
      </c>
      <c r="K8" s="2">
        <f>SUM(weekly_covid_deaths_council_area[[#This Row],[East Dunbartonshire]],weekly_covid_deaths_council_area[[#This Row],[East Renfrewshire]],weekly_covid_deaths_council_area[[#This Row],[Glasgow City]],weekly_covid_deaths_council_area[[#This Row],[Inverclyde]],weekly_covid_deaths_council_area[[#This Row],[Renfrewshire]],weekly_covid_deaths_council_area[[#This Row],[West Dunbartonshire]])</f>
        <v>95</v>
      </c>
      <c r="L8" s="2">
        <f>SUM(weekly_covid_deaths_council_area[[#This Row],[Highland]],weekly_covid_deaths_council_area[[#This Row],[Argyll and Bute]])</f>
        <v>18</v>
      </c>
      <c r="M8" s="87">
        <f>SUM(weekly_covid_deaths_council_area[[#This Row],[North Lanarkshire]],weekly_covid_deaths_council_area[[#This Row],[South Lanarkshire]])</f>
        <v>75</v>
      </c>
      <c r="N8" s="87">
        <f>SUM(weekly_covid_deaths_council_area[[#This Row],[City of Edinburgh]],weekly_covid_deaths_council_area[[#This Row],[East Lothian]],weekly_covid_deaths_council_area[[#This Row],[Midlothian]],weekly_covid_deaths_council_area[[#This Row],[West Lothian]])</f>
        <v>36</v>
      </c>
      <c r="O8" s="87">
        <f>weekly_covid_deaths_council_area[[#This Row],[Orkney Islands]]</f>
        <v>0</v>
      </c>
      <c r="P8" s="87">
        <f>weekly_covid_deaths_council_area[[#This Row],[Shetland Islands]]</f>
        <v>1</v>
      </c>
      <c r="Q8" s="87">
        <f>SUM(weekly_covid_deaths_council_area[[#This Row],[Angus]],weekly_covid_deaths_council_area[[#This Row],[Dundee City]],weekly_covid_deaths_council_area[[#This Row],[Perth and Kinross]])</f>
        <v>48</v>
      </c>
      <c r="R8" s="87">
        <f>weekly_covid_deaths_council_area[[#This Row],[Na h-Eileanan Siar]]</f>
        <v>0</v>
      </c>
    </row>
    <row r="9" spans="1:18" ht="15.9" customHeight="1" x14ac:dyDescent="0.3">
      <c r="A9" s="20" t="s">
        <v>65</v>
      </c>
      <c r="B9" s="21">
        <v>4</v>
      </c>
      <c r="C9" s="22">
        <v>44221</v>
      </c>
      <c r="D9" s="3">
        <v>446</v>
      </c>
      <c r="E9" s="2">
        <v>44</v>
      </c>
      <c r="F9" s="2">
        <v>9</v>
      </c>
      <c r="G9" s="2">
        <f>weekly_covid_deaths_council_area[[#This Row],[Dumfries and Galloway]]</f>
        <v>12</v>
      </c>
      <c r="H9" s="2">
        <f>weekly_covid_deaths_council_area[[#This Row],[Fife]]</f>
        <v>27</v>
      </c>
      <c r="I9" s="2">
        <f>SUM(weekly_covid_deaths_council_area[[#This Row],[Clackmannanshire]],weekly_covid_deaths_council_area[[#This Row],[Falkirk]],weekly_covid_deaths_council_area[[#This Row],[Stirling]])</f>
        <v>25</v>
      </c>
      <c r="J9" s="2">
        <f>SUM(weekly_covid_deaths_council_area[[#This Row],[Aberdeen City]],weekly_covid_deaths_council_area[[#This Row],[Aberdeenshire]],weekly_covid_deaths_council_area[[#This Row],[Moray]])</f>
        <v>34</v>
      </c>
      <c r="K9" s="2">
        <f>SUM(weekly_covid_deaths_council_area[[#This Row],[East Dunbartonshire]],weekly_covid_deaths_council_area[[#This Row],[East Renfrewshire]],weekly_covid_deaths_council_area[[#This Row],[Glasgow City]],weekly_covid_deaths_council_area[[#This Row],[Inverclyde]],weekly_covid_deaths_council_area[[#This Row],[Renfrewshire]],weekly_covid_deaths_council_area[[#This Row],[West Dunbartonshire]])</f>
        <v>106</v>
      </c>
      <c r="L9" s="2">
        <f>SUM(weekly_covid_deaths_council_area[[#This Row],[Highland]],weekly_covid_deaths_council_area[[#This Row],[Argyll and Bute]])</f>
        <v>20</v>
      </c>
      <c r="M9" s="87">
        <f>SUM(weekly_covid_deaths_council_area[[#This Row],[North Lanarkshire]],weekly_covid_deaths_council_area[[#This Row],[South Lanarkshire]])</f>
        <v>69</v>
      </c>
      <c r="N9" s="87">
        <f>SUM(weekly_covid_deaths_council_area[[#This Row],[City of Edinburgh]],weekly_covid_deaths_council_area[[#This Row],[East Lothian]],weekly_covid_deaths_council_area[[#This Row],[Midlothian]],weekly_covid_deaths_council_area[[#This Row],[West Lothian]])</f>
        <v>58</v>
      </c>
      <c r="O9" s="87">
        <f>weekly_covid_deaths_council_area[[#This Row],[Orkney Islands]]</f>
        <v>0</v>
      </c>
      <c r="P9" s="87">
        <f>weekly_covid_deaths_council_area[[#This Row],[Shetland Islands]]</f>
        <v>0</v>
      </c>
      <c r="Q9" s="87">
        <f>SUM(weekly_covid_deaths_council_area[[#This Row],[Angus]],weekly_covid_deaths_council_area[[#This Row],[Dundee City]],weekly_covid_deaths_council_area[[#This Row],[Perth and Kinross]])</f>
        <v>42</v>
      </c>
      <c r="R9" s="87">
        <f>weekly_covid_deaths_council_area[[#This Row],[Na h-Eileanan Siar]]</f>
        <v>0</v>
      </c>
    </row>
    <row r="10" spans="1:18" ht="15.9" customHeight="1" x14ac:dyDescent="0.3">
      <c r="A10" s="20" t="s">
        <v>65</v>
      </c>
      <c r="B10" s="21">
        <v>5</v>
      </c>
      <c r="C10" s="22">
        <v>44228</v>
      </c>
      <c r="D10" s="3">
        <v>380</v>
      </c>
      <c r="E10" s="2">
        <v>27</v>
      </c>
      <c r="F10" s="2">
        <v>6</v>
      </c>
      <c r="G10" s="2">
        <f>weekly_covid_deaths_council_area[[#This Row],[Dumfries and Galloway]]</f>
        <v>13</v>
      </c>
      <c r="H10" s="2">
        <f>weekly_covid_deaths_council_area[[#This Row],[Fife]]</f>
        <v>17</v>
      </c>
      <c r="I10" s="2">
        <f>SUM(weekly_covid_deaths_council_area[[#This Row],[Clackmannanshire]],weekly_covid_deaths_council_area[[#This Row],[Falkirk]],weekly_covid_deaths_council_area[[#This Row],[Stirling]])</f>
        <v>21</v>
      </c>
      <c r="J10" s="2">
        <f>SUM(weekly_covid_deaths_council_area[[#This Row],[Aberdeen City]],weekly_covid_deaths_council_area[[#This Row],[Aberdeenshire]],weekly_covid_deaths_council_area[[#This Row],[Moray]])</f>
        <v>28</v>
      </c>
      <c r="K10" s="2">
        <f>SUM(weekly_covid_deaths_council_area[[#This Row],[East Dunbartonshire]],weekly_covid_deaths_council_area[[#This Row],[East Renfrewshire]],weekly_covid_deaths_council_area[[#This Row],[Glasgow City]],weekly_covid_deaths_council_area[[#This Row],[Inverclyde]],weekly_covid_deaths_council_area[[#This Row],[Renfrewshire]],weekly_covid_deaths_council_area[[#This Row],[West Dunbartonshire]])</f>
        <v>104</v>
      </c>
      <c r="L10" s="2">
        <f>SUM(weekly_covid_deaths_council_area[[#This Row],[Highland]],weekly_covid_deaths_council_area[[#This Row],[Argyll and Bute]])</f>
        <v>14</v>
      </c>
      <c r="M10" s="87">
        <f>SUM(weekly_covid_deaths_council_area[[#This Row],[North Lanarkshire]],weekly_covid_deaths_council_area[[#This Row],[South Lanarkshire]])</f>
        <v>65</v>
      </c>
      <c r="N10" s="87">
        <f>SUM(weekly_covid_deaths_council_area[[#This Row],[City of Edinburgh]],weekly_covid_deaths_council_area[[#This Row],[East Lothian]],weekly_covid_deaths_council_area[[#This Row],[Midlothian]],weekly_covid_deaths_council_area[[#This Row],[West Lothian]])</f>
        <v>44</v>
      </c>
      <c r="O10" s="87">
        <f>weekly_covid_deaths_council_area[[#This Row],[Orkney Islands]]</f>
        <v>1</v>
      </c>
      <c r="P10" s="87">
        <f>weekly_covid_deaths_council_area[[#This Row],[Shetland Islands]]</f>
        <v>0</v>
      </c>
      <c r="Q10" s="87">
        <f>SUM(weekly_covid_deaths_council_area[[#This Row],[Angus]],weekly_covid_deaths_council_area[[#This Row],[Dundee City]],weekly_covid_deaths_council_area[[#This Row],[Perth and Kinross]])</f>
        <v>39</v>
      </c>
      <c r="R10" s="87">
        <f>weekly_covid_deaths_council_area[[#This Row],[Na h-Eileanan Siar]]</f>
        <v>1</v>
      </c>
    </row>
    <row r="11" spans="1:18" ht="15.9" customHeight="1" x14ac:dyDescent="0.3">
      <c r="A11" s="20" t="s">
        <v>65</v>
      </c>
      <c r="B11" s="21">
        <v>6</v>
      </c>
      <c r="C11" s="22">
        <v>44235</v>
      </c>
      <c r="D11" s="3">
        <v>326</v>
      </c>
      <c r="E11" s="2">
        <v>36</v>
      </c>
      <c r="F11" s="2">
        <v>5</v>
      </c>
      <c r="G11" s="2">
        <f>weekly_covid_deaths_council_area[[#This Row],[Dumfries and Galloway]]</f>
        <v>7</v>
      </c>
      <c r="H11" s="2">
        <f>weekly_covid_deaths_council_area[[#This Row],[Fife]]</f>
        <v>12</v>
      </c>
      <c r="I11" s="2">
        <f>SUM(weekly_covid_deaths_council_area[[#This Row],[Clackmannanshire]],weekly_covid_deaths_council_area[[#This Row],[Falkirk]],weekly_covid_deaths_council_area[[#This Row],[Stirling]])</f>
        <v>34</v>
      </c>
      <c r="J11" s="2">
        <f>SUM(weekly_covid_deaths_council_area[[#This Row],[Aberdeen City]],weekly_covid_deaths_council_area[[#This Row],[Aberdeenshire]],weekly_covid_deaths_council_area[[#This Row],[Moray]])</f>
        <v>18</v>
      </c>
      <c r="K11" s="2">
        <f>SUM(weekly_covid_deaths_council_area[[#This Row],[East Dunbartonshire]],weekly_covid_deaths_council_area[[#This Row],[East Renfrewshire]],weekly_covid_deaths_council_area[[#This Row],[Glasgow City]],weekly_covid_deaths_council_area[[#This Row],[Inverclyde]],weekly_covid_deaths_council_area[[#This Row],[Renfrewshire]],weekly_covid_deaths_council_area[[#This Row],[West Dunbartonshire]])</f>
        <v>80</v>
      </c>
      <c r="L11" s="2">
        <f>SUM(weekly_covid_deaths_council_area[[#This Row],[Highland]],weekly_covid_deaths_council_area[[#This Row],[Argyll and Bute]])</f>
        <v>11</v>
      </c>
      <c r="M11" s="87">
        <f>SUM(weekly_covid_deaths_council_area[[#This Row],[North Lanarkshire]],weekly_covid_deaths_council_area[[#This Row],[South Lanarkshire]])</f>
        <v>65</v>
      </c>
      <c r="N11" s="87">
        <f>SUM(weekly_covid_deaths_council_area[[#This Row],[City of Edinburgh]],weekly_covid_deaths_council_area[[#This Row],[East Lothian]],weekly_covid_deaths_council_area[[#This Row],[Midlothian]],weekly_covid_deaths_council_area[[#This Row],[West Lothian]])</f>
        <v>33</v>
      </c>
      <c r="O11" s="87">
        <f>weekly_covid_deaths_council_area[[#This Row],[Orkney Islands]]</f>
        <v>0</v>
      </c>
      <c r="P11" s="87">
        <f>weekly_covid_deaths_council_area[[#This Row],[Shetland Islands]]</f>
        <v>0</v>
      </c>
      <c r="Q11" s="87">
        <f>SUM(weekly_covid_deaths_council_area[[#This Row],[Angus]],weekly_covid_deaths_council_area[[#This Row],[Dundee City]],weekly_covid_deaths_council_area[[#This Row],[Perth and Kinross]])</f>
        <v>24</v>
      </c>
      <c r="R11" s="87">
        <f>weekly_covid_deaths_council_area[[#This Row],[Na h-Eileanan Siar]]</f>
        <v>1</v>
      </c>
    </row>
    <row r="12" spans="1:18" ht="15.9" customHeight="1" x14ac:dyDescent="0.3">
      <c r="A12" s="20" t="s">
        <v>65</v>
      </c>
      <c r="B12" s="21">
        <v>7</v>
      </c>
      <c r="C12" s="22">
        <v>44242</v>
      </c>
      <c r="D12" s="3">
        <v>295</v>
      </c>
      <c r="E12" s="2">
        <v>28</v>
      </c>
      <c r="F12" s="2">
        <v>4</v>
      </c>
      <c r="G12" s="2">
        <f>weekly_covid_deaths_council_area[[#This Row],[Dumfries and Galloway]]</f>
        <v>4</v>
      </c>
      <c r="H12" s="2">
        <f>weekly_covid_deaths_council_area[[#This Row],[Fife]]</f>
        <v>11</v>
      </c>
      <c r="I12" s="2">
        <f>SUM(weekly_covid_deaths_council_area[[#This Row],[Clackmannanshire]],weekly_covid_deaths_council_area[[#This Row],[Falkirk]],weekly_covid_deaths_council_area[[#This Row],[Stirling]])</f>
        <v>23</v>
      </c>
      <c r="J12" s="2">
        <f>SUM(weekly_covid_deaths_council_area[[#This Row],[Aberdeen City]],weekly_covid_deaths_council_area[[#This Row],[Aberdeenshire]],weekly_covid_deaths_council_area[[#This Row],[Moray]])</f>
        <v>9</v>
      </c>
      <c r="K12" s="2">
        <f>SUM(weekly_covid_deaths_council_area[[#This Row],[East Dunbartonshire]],weekly_covid_deaths_council_area[[#This Row],[East Renfrewshire]],weekly_covid_deaths_council_area[[#This Row],[Glasgow City]],weekly_covid_deaths_council_area[[#This Row],[Inverclyde]],weekly_covid_deaths_council_area[[#This Row],[Renfrewshire]],weekly_covid_deaths_council_area[[#This Row],[West Dunbartonshire]])</f>
        <v>95</v>
      </c>
      <c r="L12" s="2">
        <f>SUM(weekly_covid_deaths_council_area[[#This Row],[Highland]],weekly_covid_deaths_council_area[[#This Row],[Argyll and Bute]])</f>
        <v>11</v>
      </c>
      <c r="M12" s="87">
        <f>SUM(weekly_covid_deaths_council_area[[#This Row],[North Lanarkshire]],weekly_covid_deaths_council_area[[#This Row],[South Lanarkshire]])</f>
        <v>56</v>
      </c>
      <c r="N12" s="87">
        <f>SUM(weekly_covid_deaths_council_area[[#This Row],[City of Edinburgh]],weekly_covid_deaths_council_area[[#This Row],[East Lothian]],weekly_covid_deaths_council_area[[#This Row],[Midlothian]],weekly_covid_deaths_council_area[[#This Row],[West Lothian]])</f>
        <v>29</v>
      </c>
      <c r="O12" s="87">
        <f>weekly_covid_deaths_council_area[[#This Row],[Orkney Islands]]</f>
        <v>0</v>
      </c>
      <c r="P12" s="87">
        <f>weekly_covid_deaths_council_area[[#This Row],[Shetland Islands]]</f>
        <v>0</v>
      </c>
      <c r="Q12" s="87">
        <f>SUM(weekly_covid_deaths_council_area[[#This Row],[Angus]],weekly_covid_deaths_council_area[[#This Row],[Dundee City]],weekly_covid_deaths_council_area[[#This Row],[Perth and Kinross]])</f>
        <v>24</v>
      </c>
      <c r="R12" s="87">
        <f>weekly_covid_deaths_council_area[[#This Row],[Na h-Eileanan Siar]]</f>
        <v>1</v>
      </c>
    </row>
    <row r="13" spans="1:18" ht="15.9" customHeight="1" x14ac:dyDescent="0.3">
      <c r="A13" s="20" t="s">
        <v>65</v>
      </c>
      <c r="B13" s="21">
        <v>8</v>
      </c>
      <c r="C13" s="22">
        <v>44249</v>
      </c>
      <c r="D13" s="3">
        <v>233</v>
      </c>
      <c r="E13" s="2">
        <v>19</v>
      </c>
      <c r="F13" s="2">
        <v>2</v>
      </c>
      <c r="G13" s="2">
        <f>weekly_covid_deaths_council_area[[#This Row],[Dumfries and Galloway]]</f>
        <v>6</v>
      </c>
      <c r="H13" s="2">
        <f>weekly_covid_deaths_council_area[[#This Row],[Fife]]</f>
        <v>9</v>
      </c>
      <c r="I13" s="2">
        <f>SUM(weekly_covid_deaths_council_area[[#This Row],[Clackmannanshire]],weekly_covid_deaths_council_area[[#This Row],[Falkirk]],weekly_covid_deaths_council_area[[#This Row],[Stirling]])</f>
        <v>31</v>
      </c>
      <c r="J13" s="2">
        <f>SUM(weekly_covid_deaths_council_area[[#This Row],[Aberdeen City]],weekly_covid_deaths_council_area[[#This Row],[Aberdeenshire]],weekly_covid_deaths_council_area[[#This Row],[Moray]])</f>
        <v>8</v>
      </c>
      <c r="K13" s="2">
        <f>SUM(weekly_covid_deaths_council_area[[#This Row],[East Dunbartonshire]],weekly_covid_deaths_council_area[[#This Row],[East Renfrewshire]],weekly_covid_deaths_council_area[[#This Row],[Glasgow City]],weekly_covid_deaths_council_area[[#This Row],[Inverclyde]],weekly_covid_deaths_council_area[[#This Row],[Renfrewshire]],weekly_covid_deaths_council_area[[#This Row],[West Dunbartonshire]])</f>
        <v>68</v>
      </c>
      <c r="L13" s="2">
        <f>SUM(weekly_covid_deaths_council_area[[#This Row],[Highland]],weekly_covid_deaths_council_area[[#This Row],[Argyll and Bute]])</f>
        <v>8</v>
      </c>
      <c r="M13" s="87">
        <f>SUM(weekly_covid_deaths_council_area[[#This Row],[North Lanarkshire]],weekly_covid_deaths_council_area[[#This Row],[South Lanarkshire]])</f>
        <v>36</v>
      </c>
      <c r="N13" s="87">
        <f>SUM(weekly_covid_deaths_council_area[[#This Row],[City of Edinburgh]],weekly_covid_deaths_council_area[[#This Row],[East Lothian]],weekly_covid_deaths_council_area[[#This Row],[Midlothian]],weekly_covid_deaths_council_area[[#This Row],[West Lothian]])</f>
        <v>29</v>
      </c>
      <c r="O13" s="87">
        <f>weekly_covid_deaths_council_area[[#This Row],[Orkney Islands]]</f>
        <v>0</v>
      </c>
      <c r="P13" s="87">
        <f>weekly_covid_deaths_council_area[[#This Row],[Shetland Islands]]</f>
        <v>0</v>
      </c>
      <c r="Q13" s="87">
        <f>SUM(weekly_covid_deaths_council_area[[#This Row],[Angus]],weekly_covid_deaths_council_area[[#This Row],[Dundee City]],weekly_covid_deaths_council_area[[#This Row],[Perth and Kinross]])</f>
        <v>16</v>
      </c>
      <c r="R13" s="87">
        <f>weekly_covid_deaths_council_area[[#This Row],[Na h-Eileanan Siar]]</f>
        <v>1</v>
      </c>
    </row>
    <row r="14" spans="1:18" ht="15.9" customHeight="1" x14ac:dyDescent="0.3">
      <c r="A14" s="20" t="s">
        <v>65</v>
      </c>
      <c r="B14" s="21">
        <v>9</v>
      </c>
      <c r="C14" s="22">
        <v>44256</v>
      </c>
      <c r="D14" s="3">
        <v>142</v>
      </c>
      <c r="E14" s="2">
        <v>14</v>
      </c>
      <c r="F14" s="2">
        <v>2</v>
      </c>
      <c r="G14" s="2">
        <f>weekly_covid_deaths_council_area[[#This Row],[Dumfries and Galloway]]</f>
        <v>0</v>
      </c>
      <c r="H14" s="2">
        <f>weekly_covid_deaths_council_area[[#This Row],[Fife]]</f>
        <v>3</v>
      </c>
      <c r="I14" s="2">
        <f>SUM(weekly_covid_deaths_council_area[[#This Row],[Clackmannanshire]],weekly_covid_deaths_council_area[[#This Row],[Falkirk]],weekly_covid_deaths_council_area[[#This Row],[Stirling]])</f>
        <v>22</v>
      </c>
      <c r="J14" s="2">
        <f>SUM(weekly_covid_deaths_council_area[[#This Row],[Aberdeen City]],weekly_covid_deaths_council_area[[#This Row],[Aberdeenshire]],weekly_covid_deaths_council_area[[#This Row],[Moray]])</f>
        <v>9</v>
      </c>
      <c r="K14" s="2">
        <f>SUM(weekly_covid_deaths_council_area[[#This Row],[East Dunbartonshire]],weekly_covid_deaths_council_area[[#This Row],[East Renfrewshire]],weekly_covid_deaths_council_area[[#This Row],[Glasgow City]],weekly_covid_deaths_council_area[[#This Row],[Inverclyde]],weekly_covid_deaths_council_area[[#This Row],[Renfrewshire]],weekly_covid_deaths_council_area[[#This Row],[West Dunbartonshire]])</f>
        <v>35</v>
      </c>
      <c r="L14" s="2">
        <f>SUM(weekly_covid_deaths_council_area[[#This Row],[Highland]],weekly_covid_deaths_council_area[[#This Row],[Argyll and Bute]])</f>
        <v>6</v>
      </c>
      <c r="M14" s="87">
        <f>SUM(weekly_covid_deaths_council_area[[#This Row],[North Lanarkshire]],weekly_covid_deaths_council_area[[#This Row],[South Lanarkshire]])</f>
        <v>26</v>
      </c>
      <c r="N14" s="87">
        <f>SUM(weekly_covid_deaths_council_area[[#This Row],[City of Edinburgh]],weekly_covid_deaths_council_area[[#This Row],[East Lothian]],weekly_covid_deaths_council_area[[#This Row],[Midlothian]],weekly_covid_deaths_council_area[[#This Row],[West Lothian]])</f>
        <v>19</v>
      </c>
      <c r="O14" s="87">
        <f>weekly_covid_deaths_council_area[[#This Row],[Orkney Islands]]</f>
        <v>0</v>
      </c>
      <c r="P14" s="87">
        <f>weekly_covid_deaths_council_area[[#This Row],[Shetland Islands]]</f>
        <v>0</v>
      </c>
      <c r="Q14" s="87">
        <f>SUM(weekly_covid_deaths_council_area[[#This Row],[Angus]],weekly_covid_deaths_council_area[[#This Row],[Dundee City]],weekly_covid_deaths_council_area[[#This Row],[Perth and Kinross]])</f>
        <v>6</v>
      </c>
      <c r="R14" s="87">
        <f>weekly_covid_deaths_council_area[[#This Row],[Na h-Eileanan Siar]]</f>
        <v>0</v>
      </c>
    </row>
    <row r="15" spans="1:18" ht="15.9" customHeight="1" x14ac:dyDescent="0.3">
      <c r="A15" s="20" t="s">
        <v>65</v>
      </c>
      <c r="B15" s="21">
        <v>10</v>
      </c>
      <c r="C15" s="22">
        <v>44263</v>
      </c>
      <c r="D15" s="3">
        <v>105</v>
      </c>
      <c r="E15" s="2">
        <v>11</v>
      </c>
      <c r="F15" s="2">
        <v>1</v>
      </c>
      <c r="G15" s="2">
        <f>weekly_covid_deaths_council_area[[#This Row],[Dumfries and Galloway]]</f>
        <v>2</v>
      </c>
      <c r="H15" s="2">
        <f>weekly_covid_deaths_council_area[[#This Row],[Fife]]</f>
        <v>3</v>
      </c>
      <c r="I15" s="2">
        <f>SUM(weekly_covid_deaths_council_area[[#This Row],[Clackmannanshire]],weekly_covid_deaths_council_area[[#This Row],[Falkirk]],weekly_covid_deaths_council_area[[#This Row],[Stirling]])</f>
        <v>11</v>
      </c>
      <c r="J15" s="2">
        <f>SUM(weekly_covid_deaths_council_area[[#This Row],[Aberdeen City]],weekly_covid_deaths_council_area[[#This Row],[Aberdeenshire]],weekly_covid_deaths_council_area[[#This Row],[Moray]])</f>
        <v>8</v>
      </c>
      <c r="K15" s="2">
        <f>SUM(weekly_covid_deaths_council_area[[#This Row],[East Dunbartonshire]],weekly_covid_deaths_council_area[[#This Row],[East Renfrewshire]],weekly_covid_deaths_council_area[[#This Row],[Glasgow City]],weekly_covid_deaths_council_area[[#This Row],[Inverclyde]],weekly_covid_deaths_council_area[[#This Row],[Renfrewshire]],weekly_covid_deaths_council_area[[#This Row],[West Dunbartonshire]])</f>
        <v>28</v>
      </c>
      <c r="L15" s="2">
        <f>SUM(weekly_covid_deaths_council_area[[#This Row],[Highland]],weekly_covid_deaths_council_area[[#This Row],[Argyll and Bute]])</f>
        <v>1</v>
      </c>
      <c r="M15" s="87">
        <f>SUM(weekly_covid_deaths_council_area[[#This Row],[North Lanarkshire]],weekly_covid_deaths_council_area[[#This Row],[South Lanarkshire]])</f>
        <v>22</v>
      </c>
      <c r="N15" s="87">
        <f>SUM(weekly_covid_deaths_council_area[[#This Row],[City of Edinburgh]],weekly_covid_deaths_council_area[[#This Row],[East Lothian]],weekly_covid_deaths_council_area[[#This Row],[Midlothian]],weekly_covid_deaths_council_area[[#This Row],[West Lothian]])</f>
        <v>15</v>
      </c>
      <c r="O15" s="87">
        <f>weekly_covid_deaths_council_area[[#This Row],[Orkney Islands]]</f>
        <v>0</v>
      </c>
      <c r="P15" s="87">
        <f>weekly_covid_deaths_council_area[[#This Row],[Shetland Islands]]</f>
        <v>0</v>
      </c>
      <c r="Q15" s="87">
        <f>SUM(weekly_covid_deaths_council_area[[#This Row],[Angus]],weekly_covid_deaths_council_area[[#This Row],[Dundee City]],weekly_covid_deaths_council_area[[#This Row],[Perth and Kinross]])</f>
        <v>3</v>
      </c>
      <c r="R15" s="87">
        <f>weekly_covid_deaths_council_area[[#This Row],[Na h-Eileanan Siar]]</f>
        <v>0</v>
      </c>
    </row>
    <row r="16" spans="1:18" ht="15.9" customHeight="1" x14ac:dyDescent="0.3">
      <c r="A16" s="20" t="s">
        <v>65</v>
      </c>
      <c r="B16" s="21">
        <v>11</v>
      </c>
      <c r="C16" s="22">
        <v>44270</v>
      </c>
      <c r="D16" s="3">
        <v>69</v>
      </c>
      <c r="E16" s="2">
        <v>4</v>
      </c>
      <c r="F16" s="2">
        <v>0</v>
      </c>
      <c r="G16" s="2">
        <f>weekly_covid_deaths_council_area[[#This Row],[Dumfries and Galloway]]</f>
        <v>2</v>
      </c>
      <c r="H16" s="2">
        <f>weekly_covid_deaths_council_area[[#This Row],[Fife]]</f>
        <v>4</v>
      </c>
      <c r="I16" s="31">
        <f>SUM(weekly_covid_deaths_council_area[[#This Row],[Clackmannanshire]],weekly_covid_deaths_council_area[[#This Row],[Falkirk]],weekly_covid_deaths_council_area[[#This Row],[Stirling]])</f>
        <v>5</v>
      </c>
      <c r="J16" s="31">
        <f>SUM(weekly_covid_deaths_council_area[[#This Row],[Aberdeen City]],weekly_covid_deaths_council_area[[#This Row],[Aberdeenshire]],weekly_covid_deaths_council_area[[#This Row],[Moray]])</f>
        <v>4</v>
      </c>
      <c r="K16" s="31">
        <f>SUM(weekly_covid_deaths_council_area[[#This Row],[East Dunbartonshire]],weekly_covid_deaths_council_area[[#This Row],[East Renfrewshire]],weekly_covid_deaths_council_area[[#This Row],[Glasgow City]],weekly_covid_deaths_council_area[[#This Row],[Inverclyde]],weekly_covid_deaths_council_area[[#This Row],[Renfrewshire]],weekly_covid_deaths_council_area[[#This Row],[West Dunbartonshire]])</f>
        <v>18</v>
      </c>
      <c r="L16" s="31">
        <f>SUM(weekly_covid_deaths_council_area[[#This Row],[Highland]],weekly_covid_deaths_council_area[[#This Row],[Argyll and Bute]])</f>
        <v>3</v>
      </c>
      <c r="M16" s="87">
        <f>SUM(weekly_covid_deaths_council_area[[#This Row],[North Lanarkshire]],weekly_covid_deaths_council_area[[#This Row],[South Lanarkshire]])</f>
        <v>14</v>
      </c>
      <c r="N16" s="87">
        <f>SUM(weekly_covid_deaths_council_area[[#This Row],[City of Edinburgh]],weekly_covid_deaths_council_area[[#This Row],[East Lothian]],weekly_covid_deaths_council_area[[#This Row],[Midlothian]],weekly_covid_deaths_council_area[[#This Row],[West Lothian]])</f>
        <v>11</v>
      </c>
      <c r="O16" s="87">
        <f>weekly_covid_deaths_council_area[[#This Row],[Orkney Islands]]</f>
        <v>0</v>
      </c>
      <c r="P16" s="87">
        <f>weekly_covid_deaths_council_area[[#This Row],[Shetland Islands]]</f>
        <v>0</v>
      </c>
      <c r="Q16" s="87">
        <f>SUM(weekly_covid_deaths_council_area[[#This Row],[Angus]],weekly_covid_deaths_council_area[[#This Row],[Dundee City]],weekly_covid_deaths_council_area[[#This Row],[Perth and Kinross]])</f>
        <v>4</v>
      </c>
      <c r="R16" s="87">
        <f>weekly_covid_deaths_council_area[[#This Row],[Na h-Eileanan Siar]]</f>
        <v>0</v>
      </c>
    </row>
    <row r="17" spans="1:18" ht="15.9" customHeight="1" x14ac:dyDescent="0.3">
      <c r="A17" s="20" t="s">
        <v>65</v>
      </c>
      <c r="B17" s="21">
        <v>12</v>
      </c>
      <c r="C17" s="22">
        <v>44277</v>
      </c>
      <c r="D17" s="3">
        <v>62</v>
      </c>
      <c r="E17" s="2">
        <v>6</v>
      </c>
      <c r="F17" s="2">
        <v>0</v>
      </c>
      <c r="G17" s="2">
        <f>weekly_covid_deaths_council_area[[#This Row],[Dumfries and Galloway]]</f>
        <v>0</v>
      </c>
      <c r="H17" s="2">
        <f>weekly_covid_deaths_council_area[[#This Row],[Fife]]</f>
        <v>4</v>
      </c>
      <c r="I17" s="31">
        <f>SUM(weekly_covid_deaths_council_area[[#This Row],[Clackmannanshire]],weekly_covid_deaths_council_area[[#This Row],[Falkirk]],weekly_covid_deaths_council_area[[#This Row],[Stirling]])</f>
        <v>8</v>
      </c>
      <c r="J17" s="31">
        <f>SUM(weekly_covid_deaths_council_area[[#This Row],[Aberdeen City]],weekly_covid_deaths_council_area[[#This Row],[Aberdeenshire]],weekly_covid_deaths_council_area[[#This Row],[Moray]])</f>
        <v>2</v>
      </c>
      <c r="K17" s="31">
        <f>SUM(weekly_covid_deaths_council_area[[#This Row],[East Dunbartonshire]],weekly_covid_deaths_council_area[[#This Row],[East Renfrewshire]],weekly_covid_deaths_council_area[[#This Row],[Glasgow City]],weekly_covid_deaths_council_area[[#This Row],[Inverclyde]],weekly_covid_deaths_council_area[[#This Row],[Renfrewshire]],weekly_covid_deaths_council_area[[#This Row],[West Dunbartonshire]])</f>
        <v>24</v>
      </c>
      <c r="L17" s="31">
        <f>SUM(weekly_covid_deaths_council_area[[#This Row],[Highland]],weekly_covid_deaths_council_area[[#This Row],[Argyll and Bute]])</f>
        <v>1</v>
      </c>
      <c r="M17" s="87">
        <f>SUM(weekly_covid_deaths_council_area[[#This Row],[North Lanarkshire]],weekly_covid_deaths_council_area[[#This Row],[South Lanarkshire]])</f>
        <v>8</v>
      </c>
      <c r="N17" s="87">
        <f>SUM(weekly_covid_deaths_council_area[[#This Row],[City of Edinburgh]],weekly_covid_deaths_council_area[[#This Row],[East Lothian]],weekly_covid_deaths_council_area[[#This Row],[Midlothian]],weekly_covid_deaths_council_area[[#This Row],[West Lothian]])</f>
        <v>6</v>
      </c>
      <c r="O17" s="87">
        <f>weekly_covid_deaths_council_area[[#This Row],[Orkney Islands]]</f>
        <v>0</v>
      </c>
      <c r="P17" s="87">
        <f>weekly_covid_deaths_council_area[[#This Row],[Shetland Islands]]</f>
        <v>0</v>
      </c>
      <c r="Q17" s="87">
        <f>SUM(weekly_covid_deaths_council_area[[#This Row],[Angus]],weekly_covid_deaths_council_area[[#This Row],[Dundee City]],weekly_covid_deaths_council_area[[#This Row],[Perth and Kinross]])</f>
        <v>3</v>
      </c>
      <c r="R17" s="87">
        <f>weekly_covid_deaths_council_area[[#This Row],[Na h-Eileanan Siar]]</f>
        <v>0</v>
      </c>
    </row>
    <row r="18" spans="1:18" ht="15.9" customHeight="1" x14ac:dyDescent="0.3">
      <c r="A18" s="20" t="s">
        <v>65</v>
      </c>
      <c r="B18" s="21">
        <v>13</v>
      </c>
      <c r="C18" s="22">
        <v>44284</v>
      </c>
      <c r="D18" s="3">
        <v>38</v>
      </c>
      <c r="E18" s="2">
        <v>6</v>
      </c>
      <c r="F18" s="2">
        <v>1</v>
      </c>
      <c r="G18" s="2">
        <f>weekly_covid_deaths_council_area[[#This Row],[Dumfries and Galloway]]</f>
        <v>0</v>
      </c>
      <c r="H18" s="2">
        <f>weekly_covid_deaths_council_area[[#This Row],[Fife]]</f>
        <v>1</v>
      </c>
      <c r="I18" s="2">
        <f>SUM(weekly_covid_deaths_council_area[[#This Row],[Clackmannanshire]],weekly_covid_deaths_council_area[[#This Row],[Falkirk]],weekly_covid_deaths_council_area[[#This Row],[Stirling]])</f>
        <v>3</v>
      </c>
      <c r="J18" s="2">
        <f>SUM(weekly_covid_deaths_council_area[[#This Row],[Aberdeen City]],weekly_covid_deaths_council_area[[#This Row],[Aberdeenshire]],weekly_covid_deaths_council_area[[#This Row],[Moray]])</f>
        <v>0</v>
      </c>
      <c r="K18" s="2">
        <f>SUM(weekly_covid_deaths_council_area[[#This Row],[East Dunbartonshire]],weekly_covid_deaths_council_area[[#This Row],[East Renfrewshire]],weekly_covid_deaths_council_area[[#This Row],[Glasgow City]],weekly_covid_deaths_council_area[[#This Row],[Inverclyde]],weekly_covid_deaths_council_area[[#This Row],[Renfrewshire]],weekly_covid_deaths_council_area[[#This Row],[West Dunbartonshire]])</f>
        <v>15</v>
      </c>
      <c r="L18" s="2">
        <f>SUM(weekly_covid_deaths_council_area[[#This Row],[Highland]],weekly_covid_deaths_council_area[[#This Row],[Argyll and Bute]])</f>
        <v>0</v>
      </c>
      <c r="M18" s="87">
        <f>SUM(weekly_covid_deaths_council_area[[#This Row],[North Lanarkshire]],weekly_covid_deaths_council_area[[#This Row],[South Lanarkshire]])</f>
        <v>5</v>
      </c>
      <c r="N18" s="87">
        <f>SUM(weekly_covid_deaths_council_area[[#This Row],[City of Edinburgh]],weekly_covid_deaths_council_area[[#This Row],[East Lothian]],weekly_covid_deaths_council_area[[#This Row],[Midlothian]],weekly_covid_deaths_council_area[[#This Row],[West Lothian]])</f>
        <v>5</v>
      </c>
      <c r="O18" s="87">
        <f>weekly_covid_deaths_council_area[[#This Row],[Orkney Islands]]</f>
        <v>0</v>
      </c>
      <c r="P18" s="87">
        <f>weekly_covid_deaths_council_area[[#This Row],[Shetland Islands]]</f>
        <v>0</v>
      </c>
      <c r="Q18" s="87">
        <f>SUM(weekly_covid_deaths_council_area[[#This Row],[Angus]],weekly_covid_deaths_council_area[[#This Row],[Dundee City]],weekly_covid_deaths_council_area[[#This Row],[Perth and Kinross]])</f>
        <v>0</v>
      </c>
      <c r="R18" s="87">
        <f>weekly_covid_deaths_council_area[[#This Row],[Na h-Eileanan Siar]]</f>
        <v>2</v>
      </c>
    </row>
    <row r="19" spans="1:18" ht="15.9" customHeight="1" x14ac:dyDescent="0.3">
      <c r="A19" s="20" t="s">
        <v>65</v>
      </c>
      <c r="B19" s="21">
        <v>14</v>
      </c>
      <c r="C19" s="22">
        <v>44291</v>
      </c>
      <c r="D19" s="3">
        <v>34</v>
      </c>
      <c r="E19" s="31">
        <v>4</v>
      </c>
      <c r="F19" s="31">
        <v>1</v>
      </c>
      <c r="G19" s="31">
        <f>weekly_covid_deaths_council_area[[#This Row],[Dumfries and Galloway]]</f>
        <v>0</v>
      </c>
      <c r="H19" s="31">
        <f>weekly_covid_deaths_council_area[[#This Row],[Fife]]</f>
        <v>4</v>
      </c>
      <c r="I19" s="31">
        <f>SUM(weekly_covid_deaths_council_area[[#This Row],[Clackmannanshire]],weekly_covid_deaths_council_area[[#This Row],[Falkirk]],weekly_covid_deaths_council_area[[#This Row],[Stirling]])</f>
        <v>3</v>
      </c>
      <c r="J19" s="31">
        <f>SUM(weekly_covid_deaths_council_area[[#This Row],[Aberdeen City]],weekly_covid_deaths_council_area[[#This Row],[Aberdeenshire]],weekly_covid_deaths_council_area[[#This Row],[Moray]])</f>
        <v>1</v>
      </c>
      <c r="K19" s="31">
        <f>SUM(weekly_covid_deaths_council_area[[#This Row],[East Dunbartonshire]],weekly_covid_deaths_council_area[[#This Row],[East Renfrewshire]],weekly_covid_deaths_council_area[[#This Row],[Glasgow City]],weekly_covid_deaths_council_area[[#This Row],[Inverclyde]],weekly_covid_deaths_council_area[[#This Row],[Renfrewshire]],weekly_covid_deaths_council_area[[#This Row],[West Dunbartonshire]])</f>
        <v>8</v>
      </c>
      <c r="L19" s="31">
        <f>SUM(weekly_covid_deaths_council_area[[#This Row],[Highland]],weekly_covid_deaths_council_area[[#This Row],[Argyll and Bute]])</f>
        <v>0</v>
      </c>
      <c r="M19" s="87">
        <f>SUM(weekly_covid_deaths_council_area[[#This Row],[North Lanarkshire]],weekly_covid_deaths_council_area[[#This Row],[South Lanarkshire]])</f>
        <v>8</v>
      </c>
      <c r="N19" s="87">
        <f>SUM(weekly_covid_deaths_council_area[[#This Row],[City of Edinburgh]],weekly_covid_deaths_council_area[[#This Row],[East Lothian]],weekly_covid_deaths_council_area[[#This Row],[Midlothian]],weekly_covid_deaths_council_area[[#This Row],[West Lothian]])</f>
        <v>5</v>
      </c>
      <c r="O19" s="87">
        <f>weekly_covid_deaths_council_area[[#This Row],[Orkney Islands]]</f>
        <v>0</v>
      </c>
      <c r="P19" s="87">
        <f>weekly_covid_deaths_council_area[[#This Row],[Shetland Islands]]</f>
        <v>0</v>
      </c>
      <c r="Q19" s="87">
        <f>SUM(weekly_covid_deaths_council_area[[#This Row],[Angus]],weekly_covid_deaths_council_area[[#This Row],[Dundee City]],weekly_covid_deaths_council_area[[#This Row],[Perth and Kinross]])</f>
        <v>0</v>
      </c>
      <c r="R19" s="87">
        <f>weekly_covid_deaths_council_area[[#This Row],[Na h-Eileanan Siar]]</f>
        <v>0</v>
      </c>
    </row>
    <row r="20" spans="1:18" ht="15.9" customHeight="1" x14ac:dyDescent="0.3">
      <c r="A20" s="20" t="s">
        <v>65</v>
      </c>
      <c r="B20" s="21">
        <v>15</v>
      </c>
      <c r="C20" s="22">
        <v>44298</v>
      </c>
      <c r="D20" s="3">
        <v>24</v>
      </c>
      <c r="E20" s="25">
        <v>4</v>
      </c>
      <c r="F20" s="25">
        <v>0</v>
      </c>
      <c r="G20" s="25">
        <f>weekly_covid_deaths_council_area[[#This Row],[Dumfries and Galloway]]</f>
        <v>0</v>
      </c>
      <c r="H20" s="25">
        <f>weekly_covid_deaths_council_area[[#This Row],[Fife]]</f>
        <v>1</v>
      </c>
      <c r="I20" s="25">
        <f>SUM(weekly_covid_deaths_council_area[[#This Row],[Clackmannanshire]],weekly_covid_deaths_council_area[[#This Row],[Falkirk]],weekly_covid_deaths_council_area[[#This Row],[Stirling]])</f>
        <v>1</v>
      </c>
      <c r="J20" s="25">
        <f>SUM(weekly_covid_deaths_council_area[[#This Row],[Aberdeen City]],weekly_covid_deaths_council_area[[#This Row],[Aberdeenshire]],weekly_covid_deaths_council_area[[#This Row],[Moray]])</f>
        <v>2</v>
      </c>
      <c r="K20" s="25">
        <f>SUM(weekly_covid_deaths_council_area[[#This Row],[East Dunbartonshire]],weekly_covid_deaths_council_area[[#This Row],[East Renfrewshire]],weekly_covid_deaths_council_area[[#This Row],[Glasgow City]],weekly_covid_deaths_council_area[[#This Row],[Inverclyde]],weekly_covid_deaths_council_area[[#This Row],[Renfrewshire]],weekly_covid_deaths_council_area[[#This Row],[West Dunbartonshire]])</f>
        <v>7</v>
      </c>
      <c r="L20" s="25">
        <f>SUM(weekly_covid_deaths_council_area[[#This Row],[Highland]],weekly_covid_deaths_council_area[[#This Row],[Argyll and Bute]])</f>
        <v>0</v>
      </c>
      <c r="M20" s="87">
        <f>SUM(weekly_covid_deaths_council_area[[#This Row],[North Lanarkshire]],weekly_covid_deaths_council_area[[#This Row],[South Lanarkshire]])</f>
        <v>5</v>
      </c>
      <c r="N20" s="87">
        <f>SUM(weekly_covid_deaths_council_area[[#This Row],[City of Edinburgh]],weekly_covid_deaths_council_area[[#This Row],[East Lothian]],weekly_covid_deaths_council_area[[#This Row],[Midlothian]],weekly_covid_deaths_council_area[[#This Row],[West Lothian]])</f>
        <v>2</v>
      </c>
      <c r="O20" s="87">
        <f>weekly_covid_deaths_council_area[[#This Row],[Orkney Islands]]</f>
        <v>0</v>
      </c>
      <c r="P20" s="87">
        <f>weekly_covid_deaths_council_area[[#This Row],[Shetland Islands]]</f>
        <v>0</v>
      </c>
      <c r="Q20" s="87">
        <f>SUM(weekly_covid_deaths_council_area[[#This Row],[Angus]],weekly_covid_deaths_council_area[[#This Row],[Dundee City]],weekly_covid_deaths_council_area[[#This Row],[Perth and Kinross]])</f>
        <v>2</v>
      </c>
      <c r="R20" s="87">
        <f>weekly_covid_deaths_council_area[[#This Row],[Na h-Eileanan Siar]]</f>
        <v>0</v>
      </c>
    </row>
    <row r="21" spans="1:18" ht="15.9" customHeight="1" x14ac:dyDescent="0.3">
      <c r="A21" s="20" t="s">
        <v>65</v>
      </c>
      <c r="B21" s="21">
        <v>16</v>
      </c>
      <c r="C21" s="22">
        <v>44305</v>
      </c>
      <c r="D21" s="3">
        <v>23</v>
      </c>
      <c r="E21" s="25">
        <v>2</v>
      </c>
      <c r="F21" s="25">
        <v>0</v>
      </c>
      <c r="G21" s="25">
        <f>weekly_covid_deaths_council_area[[#This Row],[Dumfries and Galloway]]</f>
        <v>0</v>
      </c>
      <c r="H21" s="25">
        <f>weekly_covid_deaths_council_area[[#This Row],[Fife]]</f>
        <v>1</v>
      </c>
      <c r="I21" s="25">
        <f>SUM(weekly_covid_deaths_council_area[[#This Row],[Clackmannanshire]],weekly_covid_deaths_council_area[[#This Row],[Falkirk]],weekly_covid_deaths_council_area[[#This Row],[Stirling]])</f>
        <v>1</v>
      </c>
      <c r="J21" s="25">
        <f>SUM(weekly_covid_deaths_council_area[[#This Row],[Aberdeen City]],weekly_covid_deaths_council_area[[#This Row],[Aberdeenshire]],weekly_covid_deaths_council_area[[#This Row],[Moray]])</f>
        <v>2</v>
      </c>
      <c r="K21" s="25">
        <f>SUM(weekly_covid_deaths_council_area[[#This Row],[East Dunbartonshire]],weekly_covid_deaths_council_area[[#This Row],[East Renfrewshire]],weekly_covid_deaths_council_area[[#This Row],[Glasgow City]],weekly_covid_deaths_council_area[[#This Row],[Inverclyde]],weekly_covid_deaths_council_area[[#This Row],[Renfrewshire]],weekly_covid_deaths_council_area[[#This Row],[West Dunbartonshire]])</f>
        <v>7</v>
      </c>
      <c r="L21" s="25">
        <f>SUM(weekly_covid_deaths_council_area[[#This Row],[Highland]],weekly_covid_deaths_council_area[[#This Row],[Argyll and Bute]])</f>
        <v>0</v>
      </c>
      <c r="M21" s="87">
        <f>SUM(weekly_covid_deaths_council_area[[#This Row],[North Lanarkshire]],weekly_covid_deaths_council_area[[#This Row],[South Lanarkshire]])</f>
        <v>4</v>
      </c>
      <c r="N21" s="87">
        <f>SUM(weekly_covid_deaths_council_area[[#This Row],[City of Edinburgh]],weekly_covid_deaths_council_area[[#This Row],[East Lothian]],weekly_covid_deaths_council_area[[#This Row],[Midlothian]],weekly_covid_deaths_council_area[[#This Row],[West Lothian]])</f>
        <v>3</v>
      </c>
      <c r="O21" s="87">
        <f>weekly_covid_deaths_council_area[[#This Row],[Orkney Islands]]</f>
        <v>0</v>
      </c>
      <c r="P21" s="87">
        <f>weekly_covid_deaths_council_area[[#This Row],[Shetland Islands]]</f>
        <v>0</v>
      </c>
      <c r="Q21" s="87">
        <f>SUM(weekly_covid_deaths_council_area[[#This Row],[Angus]],weekly_covid_deaths_council_area[[#This Row],[Dundee City]],weekly_covid_deaths_council_area[[#This Row],[Perth and Kinross]])</f>
        <v>3</v>
      </c>
      <c r="R21" s="87">
        <f>weekly_covid_deaths_council_area[[#This Row],[Na h-Eileanan Siar]]</f>
        <v>0</v>
      </c>
    </row>
    <row r="22" spans="1:18" ht="15.9" customHeight="1" x14ac:dyDescent="0.3">
      <c r="A22" s="20" t="s">
        <v>65</v>
      </c>
      <c r="B22" s="21">
        <v>17</v>
      </c>
      <c r="C22" s="22">
        <v>44312</v>
      </c>
      <c r="D22" s="3">
        <v>19</v>
      </c>
      <c r="E22" s="25">
        <v>2</v>
      </c>
      <c r="F22" s="25">
        <v>0</v>
      </c>
      <c r="G22" s="25">
        <f>weekly_covid_deaths_council_area[[#This Row],[Dumfries and Galloway]]</f>
        <v>0</v>
      </c>
      <c r="H22" s="25">
        <f>weekly_covid_deaths_council_area[[#This Row],[Fife]]</f>
        <v>1</v>
      </c>
      <c r="I22" s="25">
        <f>SUM(weekly_covid_deaths_council_area[[#This Row],[Clackmannanshire]],weekly_covid_deaths_council_area[[#This Row],[Falkirk]],weekly_covid_deaths_council_area[[#This Row],[Stirling]])</f>
        <v>2</v>
      </c>
      <c r="J22" s="25">
        <f>SUM(weekly_covid_deaths_council_area[[#This Row],[Aberdeen City]],weekly_covid_deaths_council_area[[#This Row],[Aberdeenshire]],weekly_covid_deaths_council_area[[#This Row],[Moray]])</f>
        <v>2</v>
      </c>
      <c r="K22" s="25">
        <f>SUM(weekly_covid_deaths_council_area[[#This Row],[East Dunbartonshire]],weekly_covid_deaths_council_area[[#This Row],[East Renfrewshire]],weekly_covid_deaths_council_area[[#This Row],[Glasgow City]],weekly_covid_deaths_council_area[[#This Row],[Inverclyde]],weekly_covid_deaths_council_area[[#This Row],[Renfrewshire]],weekly_covid_deaths_council_area[[#This Row],[West Dunbartonshire]])</f>
        <v>8</v>
      </c>
      <c r="L22" s="25">
        <f>SUM(weekly_covid_deaths_council_area[[#This Row],[Highland]],weekly_covid_deaths_council_area[[#This Row],[Argyll and Bute]])</f>
        <v>0</v>
      </c>
      <c r="M22" s="87">
        <f>SUM(weekly_covid_deaths_council_area[[#This Row],[North Lanarkshire]],weekly_covid_deaths_council_area[[#This Row],[South Lanarkshire]])</f>
        <v>3</v>
      </c>
      <c r="N22" s="87">
        <f>SUM(weekly_covid_deaths_council_area[[#This Row],[City of Edinburgh]],weekly_covid_deaths_council_area[[#This Row],[East Lothian]],weekly_covid_deaths_council_area[[#This Row],[Midlothian]],weekly_covid_deaths_council_area[[#This Row],[West Lothian]])</f>
        <v>0</v>
      </c>
      <c r="O22" s="87">
        <f>weekly_covid_deaths_council_area[[#This Row],[Orkney Islands]]</f>
        <v>0</v>
      </c>
      <c r="P22" s="87">
        <f>weekly_covid_deaths_council_area[[#This Row],[Shetland Islands]]</f>
        <v>0</v>
      </c>
      <c r="Q22" s="87">
        <f>SUM(weekly_covid_deaths_council_area[[#This Row],[Angus]],weekly_covid_deaths_council_area[[#This Row],[Dundee City]],weekly_covid_deaths_council_area[[#This Row],[Perth and Kinross]])</f>
        <v>1</v>
      </c>
      <c r="R22" s="87">
        <f>weekly_covid_deaths_council_area[[#This Row],[Na h-Eileanan Siar]]</f>
        <v>0</v>
      </c>
    </row>
    <row r="23" spans="1:18" ht="15.9" customHeight="1" x14ac:dyDescent="0.3">
      <c r="A23" s="20" t="s">
        <v>65</v>
      </c>
      <c r="B23" s="21">
        <v>18</v>
      </c>
      <c r="C23" s="22">
        <v>44319</v>
      </c>
      <c r="D23" s="26">
        <v>8</v>
      </c>
      <c r="E23" s="25">
        <v>0</v>
      </c>
      <c r="F23" s="25">
        <v>0</v>
      </c>
      <c r="G23" s="25">
        <f>weekly_covid_deaths_council_area[[#This Row],[Dumfries and Galloway]]</f>
        <v>0</v>
      </c>
      <c r="H23" s="25">
        <f>weekly_covid_deaths_council_area[[#This Row],[Fife]]</f>
        <v>0</v>
      </c>
      <c r="I23" s="25">
        <f>SUM(weekly_covid_deaths_council_area[[#This Row],[Clackmannanshire]],weekly_covid_deaths_council_area[[#This Row],[Falkirk]],weekly_covid_deaths_council_area[[#This Row],[Stirling]])</f>
        <v>0</v>
      </c>
      <c r="J23" s="25">
        <f>SUM(weekly_covid_deaths_council_area[[#This Row],[Aberdeen City]],weekly_covid_deaths_council_area[[#This Row],[Aberdeenshire]],weekly_covid_deaths_council_area[[#This Row],[Moray]])</f>
        <v>0</v>
      </c>
      <c r="K23" s="25">
        <f>SUM(weekly_covid_deaths_council_area[[#This Row],[East Dunbartonshire]],weekly_covid_deaths_council_area[[#This Row],[East Renfrewshire]],weekly_covid_deaths_council_area[[#This Row],[Glasgow City]],weekly_covid_deaths_council_area[[#This Row],[Inverclyde]],weekly_covid_deaths_council_area[[#This Row],[Renfrewshire]],weekly_covid_deaths_council_area[[#This Row],[West Dunbartonshire]])</f>
        <v>2</v>
      </c>
      <c r="L23" s="25">
        <f>SUM(weekly_covid_deaths_council_area[[#This Row],[Highland]],weekly_covid_deaths_council_area[[#This Row],[Argyll and Bute]])</f>
        <v>0</v>
      </c>
      <c r="M23" s="87">
        <f>SUM(weekly_covid_deaths_council_area[[#This Row],[North Lanarkshire]],weekly_covid_deaths_council_area[[#This Row],[South Lanarkshire]])</f>
        <v>4</v>
      </c>
      <c r="N23" s="87">
        <f>SUM(weekly_covid_deaths_council_area[[#This Row],[City of Edinburgh]],weekly_covid_deaths_council_area[[#This Row],[East Lothian]],weekly_covid_deaths_council_area[[#This Row],[Midlothian]],weekly_covid_deaths_council_area[[#This Row],[West Lothian]])</f>
        <v>1</v>
      </c>
      <c r="O23" s="87">
        <f>weekly_covid_deaths_council_area[[#This Row],[Orkney Islands]]</f>
        <v>0</v>
      </c>
      <c r="P23" s="87">
        <f>weekly_covid_deaths_council_area[[#This Row],[Shetland Islands]]</f>
        <v>0</v>
      </c>
      <c r="Q23" s="87">
        <f>SUM(weekly_covid_deaths_council_area[[#This Row],[Angus]],weekly_covid_deaths_council_area[[#This Row],[Dundee City]],weekly_covid_deaths_council_area[[#This Row],[Perth and Kinross]])</f>
        <v>1</v>
      </c>
      <c r="R23" s="87">
        <f>weekly_covid_deaths_council_area[[#This Row],[Na h-Eileanan Siar]]</f>
        <v>0</v>
      </c>
    </row>
    <row r="24" spans="1:18" ht="15.9" customHeight="1" x14ac:dyDescent="0.3">
      <c r="A24" s="20" t="s">
        <v>65</v>
      </c>
      <c r="B24" s="21">
        <v>19</v>
      </c>
      <c r="C24" s="22">
        <v>44326</v>
      </c>
      <c r="D24" s="26">
        <v>6</v>
      </c>
      <c r="E24" s="25">
        <v>0</v>
      </c>
      <c r="F24" s="25">
        <v>0</v>
      </c>
      <c r="G24" s="25">
        <f>weekly_covid_deaths_council_area[[#This Row],[Dumfries and Galloway]]</f>
        <v>0</v>
      </c>
      <c r="H24" s="25">
        <f>weekly_covid_deaths_council_area[[#This Row],[Fife]]</f>
        <v>0</v>
      </c>
      <c r="I24" s="25">
        <f>SUM(weekly_covid_deaths_council_area[[#This Row],[Clackmannanshire]],weekly_covid_deaths_council_area[[#This Row],[Falkirk]],weekly_covid_deaths_council_area[[#This Row],[Stirling]])</f>
        <v>0</v>
      </c>
      <c r="J24" s="25">
        <f>SUM(weekly_covid_deaths_council_area[[#This Row],[Aberdeen City]],weekly_covid_deaths_council_area[[#This Row],[Aberdeenshire]],weekly_covid_deaths_council_area[[#This Row],[Moray]])</f>
        <v>0</v>
      </c>
      <c r="K24" s="25">
        <f>SUM(weekly_covid_deaths_council_area[[#This Row],[East Dunbartonshire]],weekly_covid_deaths_council_area[[#This Row],[East Renfrewshire]],weekly_covid_deaths_council_area[[#This Row],[Glasgow City]],weekly_covid_deaths_council_area[[#This Row],[Inverclyde]],weekly_covid_deaths_council_area[[#This Row],[Renfrewshire]],weekly_covid_deaths_council_area[[#This Row],[West Dunbartonshire]])</f>
        <v>2</v>
      </c>
      <c r="L24" s="25">
        <f>SUM(weekly_covid_deaths_council_area[[#This Row],[Highland]],weekly_covid_deaths_council_area[[#This Row],[Argyll and Bute]])</f>
        <v>0</v>
      </c>
      <c r="M24" s="87">
        <f>SUM(weekly_covid_deaths_council_area[[#This Row],[North Lanarkshire]],weekly_covid_deaths_council_area[[#This Row],[South Lanarkshire]])</f>
        <v>3</v>
      </c>
      <c r="N24" s="87">
        <f>SUM(weekly_covid_deaths_council_area[[#This Row],[City of Edinburgh]],weekly_covid_deaths_council_area[[#This Row],[East Lothian]],weekly_covid_deaths_council_area[[#This Row],[Midlothian]],weekly_covid_deaths_council_area[[#This Row],[West Lothian]])</f>
        <v>0</v>
      </c>
      <c r="O24" s="87">
        <f>weekly_covid_deaths_council_area[[#This Row],[Orkney Islands]]</f>
        <v>0</v>
      </c>
      <c r="P24" s="87">
        <f>weekly_covid_deaths_council_area[[#This Row],[Shetland Islands]]</f>
        <v>0</v>
      </c>
      <c r="Q24" s="87">
        <f>SUM(weekly_covid_deaths_council_area[[#This Row],[Angus]],weekly_covid_deaths_council_area[[#This Row],[Dundee City]],weekly_covid_deaths_council_area[[#This Row],[Perth and Kinross]])</f>
        <v>1</v>
      </c>
      <c r="R24" s="87">
        <f>weekly_covid_deaths_council_area[[#This Row],[Na h-Eileanan Siar]]</f>
        <v>0</v>
      </c>
    </row>
    <row r="25" spans="1:18" ht="15.9" customHeight="1" x14ac:dyDescent="0.3">
      <c r="A25" s="20" t="s">
        <v>65</v>
      </c>
      <c r="B25" s="21">
        <v>20</v>
      </c>
      <c r="C25" s="22">
        <v>44333</v>
      </c>
      <c r="D25" s="26">
        <v>4</v>
      </c>
      <c r="E25" s="25">
        <v>0</v>
      </c>
      <c r="F25" s="25">
        <v>0</v>
      </c>
      <c r="G25" s="25">
        <f>weekly_covid_deaths_council_area[[#This Row],[Dumfries and Galloway]]</f>
        <v>0</v>
      </c>
      <c r="H25" s="25">
        <f>weekly_covid_deaths_council_area[[#This Row],[Fife]]</f>
        <v>0</v>
      </c>
      <c r="I25" s="25">
        <f>SUM(weekly_covid_deaths_council_area[[#This Row],[Clackmannanshire]],weekly_covid_deaths_council_area[[#This Row],[Falkirk]],weekly_covid_deaths_council_area[[#This Row],[Stirling]])</f>
        <v>1</v>
      </c>
      <c r="J25" s="25">
        <f>SUM(weekly_covid_deaths_council_area[[#This Row],[Aberdeen City]],weekly_covid_deaths_council_area[[#This Row],[Aberdeenshire]],weekly_covid_deaths_council_area[[#This Row],[Moray]])</f>
        <v>0</v>
      </c>
      <c r="K25" s="25">
        <f>SUM(weekly_covid_deaths_council_area[[#This Row],[East Dunbartonshire]],weekly_covid_deaths_council_area[[#This Row],[East Renfrewshire]],weekly_covid_deaths_council_area[[#This Row],[Glasgow City]],weekly_covid_deaths_council_area[[#This Row],[Inverclyde]],weekly_covid_deaths_council_area[[#This Row],[Renfrewshire]],weekly_covid_deaths_council_area[[#This Row],[West Dunbartonshire]])</f>
        <v>1</v>
      </c>
      <c r="L25" s="25">
        <f>SUM(weekly_covid_deaths_council_area[[#This Row],[Highland]],weekly_covid_deaths_council_area[[#This Row],[Argyll and Bute]])</f>
        <v>0</v>
      </c>
      <c r="M25" s="87">
        <f>SUM(weekly_covid_deaths_council_area[[#This Row],[North Lanarkshire]],weekly_covid_deaths_council_area[[#This Row],[South Lanarkshire]])</f>
        <v>2</v>
      </c>
      <c r="N25" s="87">
        <f>SUM(weekly_covid_deaths_council_area[[#This Row],[City of Edinburgh]],weekly_covid_deaths_council_area[[#This Row],[East Lothian]],weekly_covid_deaths_council_area[[#This Row],[Midlothian]],weekly_covid_deaths_council_area[[#This Row],[West Lothian]])</f>
        <v>0</v>
      </c>
      <c r="O25" s="87">
        <f>weekly_covid_deaths_council_area[[#This Row],[Orkney Islands]]</f>
        <v>0</v>
      </c>
      <c r="P25" s="87">
        <f>weekly_covid_deaths_council_area[[#This Row],[Shetland Islands]]</f>
        <v>0</v>
      </c>
      <c r="Q25" s="87">
        <f>SUM(weekly_covid_deaths_council_area[[#This Row],[Angus]],weekly_covid_deaths_council_area[[#This Row],[Dundee City]],weekly_covid_deaths_council_area[[#This Row],[Perth and Kinross]])</f>
        <v>0</v>
      </c>
      <c r="R25" s="87">
        <f>weekly_covid_deaths_council_area[[#This Row],[Na h-Eileanan Siar]]</f>
        <v>0</v>
      </c>
    </row>
    <row r="26" spans="1:18" ht="15.9" customHeight="1" x14ac:dyDescent="0.3">
      <c r="A26" s="20" t="s">
        <v>65</v>
      </c>
      <c r="B26" s="21">
        <v>21</v>
      </c>
      <c r="C26" s="22">
        <v>44340</v>
      </c>
      <c r="D26" s="26">
        <v>8</v>
      </c>
      <c r="E26" s="25">
        <v>1</v>
      </c>
      <c r="F26" s="25">
        <v>0</v>
      </c>
      <c r="G26" s="25">
        <f>weekly_covid_deaths_council_area[[#This Row],[Dumfries and Galloway]]</f>
        <v>0</v>
      </c>
      <c r="H26" s="25">
        <f>weekly_covid_deaths_council_area[[#This Row],[Fife]]</f>
        <v>0</v>
      </c>
      <c r="I26" s="25">
        <f>SUM(weekly_covid_deaths_council_area[[#This Row],[Clackmannanshire]],weekly_covid_deaths_council_area[[#This Row],[Falkirk]],weekly_covid_deaths_council_area[[#This Row],[Stirling]])</f>
        <v>1</v>
      </c>
      <c r="J26" s="25">
        <f>SUM(weekly_covid_deaths_council_area[[#This Row],[Aberdeen City]],weekly_covid_deaths_council_area[[#This Row],[Aberdeenshire]],weekly_covid_deaths_council_area[[#This Row],[Moray]])</f>
        <v>0</v>
      </c>
      <c r="K26" s="25">
        <f>SUM(weekly_covid_deaths_council_area[[#This Row],[East Dunbartonshire]],weekly_covid_deaths_council_area[[#This Row],[East Renfrewshire]],weekly_covid_deaths_council_area[[#This Row],[Glasgow City]],weekly_covid_deaths_council_area[[#This Row],[Inverclyde]],weekly_covid_deaths_council_area[[#This Row],[Renfrewshire]],weekly_covid_deaths_council_area[[#This Row],[West Dunbartonshire]])</f>
        <v>2</v>
      </c>
      <c r="L26" s="25">
        <f>SUM(weekly_covid_deaths_council_area[[#This Row],[Highland]],weekly_covid_deaths_council_area[[#This Row],[Argyll and Bute]])</f>
        <v>0</v>
      </c>
      <c r="M26" s="87">
        <f>SUM(weekly_covid_deaths_council_area[[#This Row],[North Lanarkshire]],weekly_covid_deaths_council_area[[#This Row],[South Lanarkshire]])</f>
        <v>3</v>
      </c>
      <c r="N26" s="87">
        <f>SUM(weekly_covid_deaths_council_area[[#This Row],[City of Edinburgh]],weekly_covid_deaths_council_area[[#This Row],[East Lothian]],weekly_covid_deaths_council_area[[#This Row],[Midlothian]],weekly_covid_deaths_council_area[[#This Row],[West Lothian]])</f>
        <v>0</v>
      </c>
      <c r="O26" s="87">
        <f>weekly_covid_deaths_council_area[[#This Row],[Orkney Islands]]</f>
        <v>0</v>
      </c>
      <c r="P26" s="87">
        <f>weekly_covid_deaths_council_area[[#This Row],[Shetland Islands]]</f>
        <v>0</v>
      </c>
      <c r="Q26" s="87">
        <f>SUM(weekly_covid_deaths_council_area[[#This Row],[Angus]],weekly_covid_deaths_council_area[[#This Row],[Dundee City]],weekly_covid_deaths_council_area[[#This Row],[Perth and Kinross]])</f>
        <v>0</v>
      </c>
      <c r="R26" s="87">
        <f>weekly_covid_deaths_council_area[[#This Row],[Na h-Eileanan Siar]]</f>
        <v>1</v>
      </c>
    </row>
    <row r="27" spans="1:18" ht="15.9" customHeight="1" x14ac:dyDescent="0.3">
      <c r="A27" s="20" t="s">
        <v>65</v>
      </c>
      <c r="B27" s="21">
        <v>22</v>
      </c>
      <c r="C27" s="22">
        <v>44347</v>
      </c>
      <c r="D27" s="27">
        <v>8</v>
      </c>
      <c r="E27" s="25">
        <v>3</v>
      </c>
      <c r="F27" s="25">
        <v>1</v>
      </c>
      <c r="G27" s="25">
        <f>weekly_covid_deaths_council_area[[#This Row],[Dumfries and Galloway]]</f>
        <v>0</v>
      </c>
      <c r="H27" s="25">
        <f>weekly_covid_deaths_council_area[[#This Row],[Fife]]</f>
        <v>0</v>
      </c>
      <c r="I27" s="25">
        <f>SUM(weekly_covid_deaths_council_area[[#This Row],[Clackmannanshire]],weekly_covid_deaths_council_area[[#This Row],[Falkirk]],weekly_covid_deaths_council_area[[#This Row],[Stirling]])</f>
        <v>0</v>
      </c>
      <c r="J27" s="25">
        <f>SUM(weekly_covid_deaths_council_area[[#This Row],[Aberdeen City]],weekly_covid_deaths_council_area[[#This Row],[Aberdeenshire]],weekly_covid_deaths_council_area[[#This Row],[Moray]])</f>
        <v>0</v>
      </c>
      <c r="K27" s="25">
        <f>SUM(weekly_covid_deaths_council_area[[#This Row],[East Dunbartonshire]],weekly_covid_deaths_council_area[[#This Row],[East Renfrewshire]],weekly_covid_deaths_council_area[[#This Row],[Glasgow City]],weekly_covid_deaths_council_area[[#This Row],[Inverclyde]],weekly_covid_deaths_council_area[[#This Row],[Renfrewshire]],weekly_covid_deaths_council_area[[#This Row],[West Dunbartonshire]])</f>
        <v>2</v>
      </c>
      <c r="L27" s="25">
        <f>SUM(weekly_covid_deaths_council_area[[#This Row],[Highland]],weekly_covid_deaths_council_area[[#This Row],[Argyll and Bute]])</f>
        <v>0</v>
      </c>
      <c r="M27" s="87">
        <f>SUM(weekly_covid_deaths_council_area[[#This Row],[North Lanarkshire]],weekly_covid_deaths_council_area[[#This Row],[South Lanarkshire]])</f>
        <v>2</v>
      </c>
      <c r="N27" s="87">
        <f>SUM(weekly_covid_deaths_council_area[[#This Row],[City of Edinburgh]],weekly_covid_deaths_council_area[[#This Row],[East Lothian]],weekly_covid_deaths_council_area[[#This Row],[Midlothian]],weekly_covid_deaths_council_area[[#This Row],[West Lothian]])</f>
        <v>0</v>
      </c>
      <c r="O27" s="87">
        <f>weekly_covid_deaths_council_area[[#This Row],[Orkney Islands]]</f>
        <v>0</v>
      </c>
      <c r="P27" s="87">
        <f>weekly_covid_deaths_council_area[[#This Row],[Shetland Islands]]</f>
        <v>0</v>
      </c>
      <c r="Q27" s="87">
        <f>SUM(weekly_covid_deaths_council_area[[#This Row],[Angus]],weekly_covid_deaths_council_area[[#This Row],[Dundee City]],weekly_covid_deaths_council_area[[#This Row],[Perth and Kinross]])</f>
        <v>0</v>
      </c>
      <c r="R27" s="87">
        <f>weekly_covid_deaths_council_area[[#This Row],[Na h-Eileanan Siar]]</f>
        <v>0</v>
      </c>
    </row>
    <row r="28" spans="1:18" ht="15.9" customHeight="1" x14ac:dyDescent="0.3">
      <c r="A28" s="20" t="s">
        <v>65</v>
      </c>
      <c r="B28" s="21">
        <v>23</v>
      </c>
      <c r="C28" s="22">
        <v>44354</v>
      </c>
      <c r="D28" s="26">
        <v>7</v>
      </c>
      <c r="E28" s="25">
        <v>1</v>
      </c>
      <c r="F28" s="25">
        <v>0</v>
      </c>
      <c r="G28" s="25">
        <f>weekly_covid_deaths_council_area[[#This Row],[Dumfries and Galloway]]</f>
        <v>0</v>
      </c>
      <c r="H28" s="25">
        <f>weekly_covid_deaths_council_area[[#This Row],[Fife]]</f>
        <v>0</v>
      </c>
      <c r="I28" s="25">
        <f>SUM(weekly_covid_deaths_council_area[[#This Row],[Clackmannanshire]],weekly_covid_deaths_council_area[[#This Row],[Falkirk]],weekly_covid_deaths_council_area[[#This Row],[Stirling]])</f>
        <v>0</v>
      </c>
      <c r="J28" s="25">
        <f>SUM(weekly_covid_deaths_council_area[[#This Row],[Aberdeen City]],weekly_covid_deaths_council_area[[#This Row],[Aberdeenshire]],weekly_covid_deaths_council_area[[#This Row],[Moray]])</f>
        <v>1</v>
      </c>
      <c r="K28" s="25">
        <f>SUM(weekly_covid_deaths_council_area[[#This Row],[East Dunbartonshire]],weekly_covid_deaths_council_area[[#This Row],[East Renfrewshire]],weekly_covid_deaths_council_area[[#This Row],[Glasgow City]],weekly_covid_deaths_council_area[[#This Row],[Inverclyde]],weekly_covid_deaths_council_area[[#This Row],[Renfrewshire]],weekly_covid_deaths_council_area[[#This Row],[West Dunbartonshire]])</f>
        <v>2</v>
      </c>
      <c r="L28" s="25">
        <f>SUM(weekly_covid_deaths_council_area[[#This Row],[Highland]],weekly_covid_deaths_council_area[[#This Row],[Argyll and Bute]])</f>
        <v>0</v>
      </c>
      <c r="M28" s="87">
        <f>SUM(weekly_covid_deaths_council_area[[#This Row],[North Lanarkshire]],weekly_covid_deaths_council_area[[#This Row],[South Lanarkshire]])</f>
        <v>2</v>
      </c>
      <c r="N28" s="87">
        <f>SUM(weekly_covid_deaths_council_area[[#This Row],[City of Edinburgh]],weekly_covid_deaths_council_area[[#This Row],[East Lothian]],weekly_covid_deaths_council_area[[#This Row],[Midlothian]],weekly_covid_deaths_council_area[[#This Row],[West Lothian]])</f>
        <v>1</v>
      </c>
      <c r="O28" s="87">
        <f>weekly_covid_deaths_council_area[[#This Row],[Orkney Islands]]</f>
        <v>0</v>
      </c>
      <c r="P28" s="87">
        <f>weekly_covid_deaths_council_area[[#This Row],[Shetland Islands]]</f>
        <v>0</v>
      </c>
      <c r="Q28" s="87">
        <f>SUM(weekly_covid_deaths_council_area[[#This Row],[Angus]],weekly_covid_deaths_council_area[[#This Row],[Dundee City]],weekly_covid_deaths_council_area[[#This Row],[Perth and Kinross]])</f>
        <v>0</v>
      </c>
      <c r="R28" s="87">
        <f>weekly_covid_deaths_council_area[[#This Row],[Na h-Eileanan Siar]]</f>
        <v>0</v>
      </c>
    </row>
    <row r="29" spans="1:18" ht="15.9" customHeight="1" x14ac:dyDescent="0.3">
      <c r="A29" s="20" t="s">
        <v>65</v>
      </c>
      <c r="B29" s="21">
        <v>24</v>
      </c>
      <c r="C29" s="22">
        <v>44361</v>
      </c>
      <c r="D29" s="26">
        <v>13</v>
      </c>
      <c r="E29" s="25">
        <v>1</v>
      </c>
      <c r="F29" s="25">
        <v>0</v>
      </c>
      <c r="G29" s="25">
        <f>weekly_covid_deaths_council_area[[#This Row],[Dumfries and Galloway]]</f>
        <v>0</v>
      </c>
      <c r="H29" s="25">
        <f>weekly_covid_deaths_council_area[[#This Row],[Fife]]</f>
        <v>0</v>
      </c>
      <c r="I29" s="25">
        <f>SUM(weekly_covid_deaths_council_area[[#This Row],[Clackmannanshire]],weekly_covid_deaths_council_area[[#This Row],[Falkirk]],weekly_covid_deaths_council_area[[#This Row],[Stirling]])</f>
        <v>1</v>
      </c>
      <c r="J29" s="25">
        <f>SUM(weekly_covid_deaths_council_area[[#This Row],[Aberdeen City]],weekly_covid_deaths_council_area[[#This Row],[Aberdeenshire]],weekly_covid_deaths_council_area[[#This Row],[Moray]])</f>
        <v>0</v>
      </c>
      <c r="K29" s="25">
        <f>SUM(weekly_covid_deaths_council_area[[#This Row],[East Dunbartonshire]],weekly_covid_deaths_council_area[[#This Row],[East Renfrewshire]],weekly_covid_deaths_council_area[[#This Row],[Glasgow City]],weekly_covid_deaths_council_area[[#This Row],[Inverclyde]],weekly_covid_deaths_council_area[[#This Row],[Renfrewshire]],weekly_covid_deaths_council_area[[#This Row],[West Dunbartonshire]])</f>
        <v>5</v>
      </c>
      <c r="L29" s="25">
        <f>SUM(weekly_covid_deaths_council_area[[#This Row],[Highland]],weekly_covid_deaths_council_area[[#This Row],[Argyll and Bute]])</f>
        <v>1</v>
      </c>
      <c r="M29" s="87">
        <f>SUM(weekly_covid_deaths_council_area[[#This Row],[North Lanarkshire]],weekly_covid_deaths_council_area[[#This Row],[South Lanarkshire]])</f>
        <v>0</v>
      </c>
      <c r="N29" s="87">
        <f>SUM(weekly_covid_deaths_council_area[[#This Row],[City of Edinburgh]],weekly_covid_deaths_council_area[[#This Row],[East Lothian]],weekly_covid_deaths_council_area[[#This Row],[Midlothian]],weekly_covid_deaths_council_area[[#This Row],[West Lothian]])</f>
        <v>2</v>
      </c>
      <c r="O29" s="87">
        <f>weekly_covid_deaths_council_area[[#This Row],[Orkney Islands]]</f>
        <v>0</v>
      </c>
      <c r="P29" s="87">
        <f>weekly_covid_deaths_council_area[[#This Row],[Shetland Islands]]</f>
        <v>0</v>
      </c>
      <c r="Q29" s="87">
        <f>SUM(weekly_covid_deaths_council_area[[#This Row],[Angus]],weekly_covid_deaths_council_area[[#This Row],[Dundee City]],weekly_covid_deaths_council_area[[#This Row],[Perth and Kinross]])</f>
        <v>3</v>
      </c>
      <c r="R29" s="87">
        <f>weekly_covid_deaths_council_area[[#This Row],[Na h-Eileanan Siar]]</f>
        <v>0</v>
      </c>
    </row>
    <row r="30" spans="1:18" ht="15.9" customHeight="1" x14ac:dyDescent="0.3">
      <c r="A30" s="20" t="s">
        <v>65</v>
      </c>
      <c r="B30" s="21">
        <v>25</v>
      </c>
      <c r="C30" s="22">
        <v>44368</v>
      </c>
      <c r="D30" s="26">
        <v>17</v>
      </c>
      <c r="E30" s="25">
        <v>2</v>
      </c>
      <c r="F30" s="25">
        <v>0</v>
      </c>
      <c r="G30" s="25">
        <f>weekly_covid_deaths_council_area[[#This Row],[Dumfries and Galloway]]</f>
        <v>0</v>
      </c>
      <c r="H30" s="25">
        <f>weekly_covid_deaths_council_area[[#This Row],[Fife]]</f>
        <v>0</v>
      </c>
      <c r="I30" s="25">
        <f>SUM(weekly_covid_deaths_council_area[[#This Row],[Clackmannanshire]],weekly_covid_deaths_council_area[[#This Row],[Falkirk]],weekly_covid_deaths_council_area[[#This Row],[Stirling]])</f>
        <v>2</v>
      </c>
      <c r="J30" s="25">
        <f>SUM(weekly_covid_deaths_council_area[[#This Row],[Aberdeen City]],weekly_covid_deaths_council_area[[#This Row],[Aberdeenshire]],weekly_covid_deaths_council_area[[#This Row],[Moray]])</f>
        <v>4</v>
      </c>
      <c r="K30" s="25">
        <f>SUM(weekly_covid_deaths_council_area[[#This Row],[East Dunbartonshire]],weekly_covid_deaths_council_area[[#This Row],[East Renfrewshire]],weekly_covid_deaths_council_area[[#This Row],[Glasgow City]],weekly_covid_deaths_council_area[[#This Row],[Inverclyde]],weekly_covid_deaths_council_area[[#This Row],[Renfrewshire]],weekly_covid_deaths_council_area[[#This Row],[West Dunbartonshire]])</f>
        <v>3</v>
      </c>
      <c r="L30" s="25">
        <f>SUM(weekly_covid_deaths_council_area[[#This Row],[Highland]],weekly_covid_deaths_council_area[[#This Row],[Argyll and Bute]])</f>
        <v>0</v>
      </c>
      <c r="M30" s="87">
        <f>SUM(weekly_covid_deaths_council_area[[#This Row],[North Lanarkshire]],weekly_covid_deaths_council_area[[#This Row],[South Lanarkshire]])</f>
        <v>1</v>
      </c>
      <c r="N30" s="87">
        <f>SUM(weekly_covid_deaths_council_area[[#This Row],[City of Edinburgh]],weekly_covid_deaths_council_area[[#This Row],[East Lothian]],weekly_covid_deaths_council_area[[#This Row],[Midlothian]],weekly_covid_deaths_council_area[[#This Row],[West Lothian]])</f>
        <v>4</v>
      </c>
      <c r="O30" s="87">
        <f>weekly_covid_deaths_council_area[[#This Row],[Orkney Islands]]</f>
        <v>0</v>
      </c>
      <c r="P30" s="87">
        <f>weekly_covid_deaths_council_area[[#This Row],[Shetland Islands]]</f>
        <v>0</v>
      </c>
      <c r="Q30" s="87">
        <f>SUM(weekly_covid_deaths_council_area[[#This Row],[Angus]],weekly_covid_deaths_council_area[[#This Row],[Dundee City]],weekly_covid_deaths_council_area[[#This Row],[Perth and Kinross]])</f>
        <v>1</v>
      </c>
      <c r="R30" s="87">
        <f>weekly_covid_deaths_council_area[[#This Row],[Na h-Eileanan Siar]]</f>
        <v>0</v>
      </c>
    </row>
    <row r="31" spans="1:18" ht="15.9" customHeight="1" x14ac:dyDescent="0.3">
      <c r="A31" s="20" t="s">
        <v>65</v>
      </c>
      <c r="B31" s="21">
        <v>26</v>
      </c>
      <c r="C31" s="22">
        <v>44375</v>
      </c>
      <c r="D31" s="3">
        <v>22</v>
      </c>
      <c r="E31" s="25">
        <v>3</v>
      </c>
      <c r="F31" s="25">
        <v>0</v>
      </c>
      <c r="G31" s="25">
        <f>weekly_covid_deaths_council_area[[#This Row],[Dumfries and Galloway]]</f>
        <v>0</v>
      </c>
      <c r="H31" s="25">
        <f>weekly_covid_deaths_council_area[[#This Row],[Fife]]</f>
        <v>0</v>
      </c>
      <c r="I31" s="25">
        <f>SUM(weekly_covid_deaths_council_area[[#This Row],[Clackmannanshire]],weekly_covid_deaths_council_area[[#This Row],[Falkirk]],weekly_covid_deaths_council_area[[#This Row],[Stirling]])</f>
        <v>6</v>
      </c>
      <c r="J31" s="25">
        <f>SUM(weekly_covid_deaths_council_area[[#This Row],[Aberdeen City]],weekly_covid_deaths_council_area[[#This Row],[Aberdeenshire]],weekly_covid_deaths_council_area[[#This Row],[Moray]])</f>
        <v>1</v>
      </c>
      <c r="K31" s="25">
        <f>SUM(weekly_covid_deaths_council_area[[#This Row],[East Dunbartonshire]],weekly_covid_deaths_council_area[[#This Row],[East Renfrewshire]],weekly_covid_deaths_council_area[[#This Row],[Glasgow City]],weekly_covid_deaths_council_area[[#This Row],[Inverclyde]],weekly_covid_deaths_council_area[[#This Row],[Renfrewshire]],weekly_covid_deaths_council_area[[#This Row],[West Dunbartonshire]])</f>
        <v>4</v>
      </c>
      <c r="L31" s="25">
        <f>SUM(weekly_covid_deaths_council_area[[#This Row],[Highland]],weekly_covid_deaths_council_area[[#This Row],[Argyll and Bute]])</f>
        <v>0</v>
      </c>
      <c r="M31" s="87">
        <f>SUM(weekly_covid_deaths_council_area[[#This Row],[North Lanarkshire]],weekly_covid_deaths_council_area[[#This Row],[South Lanarkshire]])</f>
        <v>3</v>
      </c>
      <c r="N31" s="87">
        <f>SUM(weekly_covid_deaths_council_area[[#This Row],[City of Edinburgh]],weekly_covid_deaths_council_area[[#This Row],[East Lothian]],weekly_covid_deaths_council_area[[#This Row],[Midlothian]],weekly_covid_deaths_council_area[[#This Row],[West Lothian]])</f>
        <v>1</v>
      </c>
      <c r="O31" s="87">
        <f>weekly_covid_deaths_council_area[[#This Row],[Orkney Islands]]</f>
        <v>0</v>
      </c>
      <c r="P31" s="87">
        <f>weekly_covid_deaths_council_area[[#This Row],[Shetland Islands]]</f>
        <v>0</v>
      </c>
      <c r="Q31" s="87">
        <f>SUM(weekly_covid_deaths_council_area[[#This Row],[Angus]],weekly_covid_deaths_council_area[[#This Row],[Dundee City]],weekly_covid_deaths_council_area[[#This Row],[Perth and Kinross]])</f>
        <v>4</v>
      </c>
      <c r="R31" s="87">
        <f>weekly_covid_deaths_council_area[[#This Row],[Na h-Eileanan Siar]]</f>
        <v>0</v>
      </c>
    </row>
    <row r="32" spans="1:18" ht="15.9" customHeight="1" x14ac:dyDescent="0.3">
      <c r="A32" s="20" t="s">
        <v>65</v>
      </c>
      <c r="B32" s="21">
        <v>27</v>
      </c>
      <c r="C32" s="22">
        <v>44382</v>
      </c>
      <c r="D32" s="26">
        <v>31</v>
      </c>
      <c r="E32" s="25">
        <v>2</v>
      </c>
      <c r="F32" s="25">
        <v>0</v>
      </c>
      <c r="G32" s="25">
        <f>weekly_covid_deaths_council_area[[#This Row],[Dumfries and Galloway]]</f>
        <v>1</v>
      </c>
      <c r="H32" s="25">
        <f>weekly_covid_deaths_council_area[[#This Row],[Fife]]</f>
        <v>1</v>
      </c>
      <c r="I32" s="25">
        <f>SUM(weekly_covid_deaths_council_area[[#This Row],[Clackmannanshire]],weekly_covid_deaths_council_area[[#This Row],[Falkirk]],weekly_covid_deaths_council_area[[#This Row],[Stirling]])</f>
        <v>1</v>
      </c>
      <c r="J32" s="25">
        <f>SUM(weekly_covid_deaths_council_area[[#This Row],[Aberdeen City]],weekly_covid_deaths_council_area[[#This Row],[Aberdeenshire]],weekly_covid_deaths_council_area[[#This Row],[Moray]])</f>
        <v>0</v>
      </c>
      <c r="K32" s="25">
        <f>SUM(weekly_covid_deaths_council_area[[#This Row],[East Dunbartonshire]],weekly_covid_deaths_council_area[[#This Row],[East Renfrewshire]],weekly_covid_deaths_council_area[[#This Row],[Glasgow City]],weekly_covid_deaths_council_area[[#This Row],[Inverclyde]],weekly_covid_deaths_council_area[[#This Row],[Renfrewshire]],weekly_covid_deaths_council_area[[#This Row],[West Dunbartonshire]])</f>
        <v>7</v>
      </c>
      <c r="L32" s="25">
        <f>SUM(weekly_covid_deaths_council_area[[#This Row],[Highland]],weekly_covid_deaths_council_area[[#This Row],[Argyll and Bute]])</f>
        <v>1</v>
      </c>
      <c r="M32" s="87">
        <f>SUM(weekly_covid_deaths_council_area[[#This Row],[North Lanarkshire]],weekly_covid_deaths_council_area[[#This Row],[South Lanarkshire]])</f>
        <v>5</v>
      </c>
      <c r="N32" s="87">
        <f>SUM(weekly_covid_deaths_council_area[[#This Row],[City of Edinburgh]],weekly_covid_deaths_council_area[[#This Row],[East Lothian]],weekly_covid_deaths_council_area[[#This Row],[Midlothian]],weekly_covid_deaths_council_area[[#This Row],[West Lothian]])</f>
        <v>9</v>
      </c>
      <c r="O32" s="87">
        <f>weekly_covid_deaths_council_area[[#This Row],[Orkney Islands]]</f>
        <v>0</v>
      </c>
      <c r="P32" s="87">
        <f>weekly_covid_deaths_council_area[[#This Row],[Shetland Islands]]</f>
        <v>0</v>
      </c>
      <c r="Q32" s="87">
        <f>SUM(weekly_covid_deaths_council_area[[#This Row],[Angus]],weekly_covid_deaths_council_area[[#This Row],[Dundee City]],weekly_covid_deaths_council_area[[#This Row],[Perth and Kinross]])</f>
        <v>4</v>
      </c>
      <c r="R32" s="87">
        <f>weekly_covid_deaths_council_area[[#This Row],[Na h-Eileanan Siar]]</f>
        <v>0</v>
      </c>
    </row>
    <row r="33" spans="1:18" ht="15.9" customHeight="1" x14ac:dyDescent="0.3">
      <c r="A33" s="20" t="s">
        <v>65</v>
      </c>
      <c r="B33" s="21">
        <v>28</v>
      </c>
      <c r="C33" s="22">
        <v>44389</v>
      </c>
      <c r="D33" s="26">
        <v>48</v>
      </c>
      <c r="E33" s="25">
        <v>3</v>
      </c>
      <c r="F33" s="25">
        <v>1</v>
      </c>
      <c r="G33" s="25">
        <f>weekly_covid_deaths_council_area[[#This Row],[Dumfries and Galloway]]</f>
        <v>0</v>
      </c>
      <c r="H33" s="25">
        <f>weekly_covid_deaths_council_area[[#This Row],[Fife]]</f>
        <v>1</v>
      </c>
      <c r="I33" s="25">
        <f>SUM(weekly_covid_deaths_council_area[[#This Row],[Clackmannanshire]],weekly_covid_deaths_council_area[[#This Row],[Falkirk]],weekly_covid_deaths_council_area[[#This Row],[Stirling]])</f>
        <v>3</v>
      </c>
      <c r="J33" s="25">
        <f>SUM(weekly_covid_deaths_council_area[[#This Row],[Aberdeen City]],weekly_covid_deaths_council_area[[#This Row],[Aberdeenshire]],weekly_covid_deaths_council_area[[#This Row],[Moray]])</f>
        <v>1</v>
      </c>
      <c r="K33" s="25">
        <f>SUM(weekly_covid_deaths_council_area[[#This Row],[East Dunbartonshire]],weekly_covid_deaths_council_area[[#This Row],[East Renfrewshire]],weekly_covid_deaths_council_area[[#This Row],[Glasgow City]],weekly_covid_deaths_council_area[[#This Row],[Inverclyde]],weekly_covid_deaths_council_area[[#This Row],[Renfrewshire]],weekly_covid_deaths_council_area[[#This Row],[West Dunbartonshire]])</f>
        <v>13</v>
      </c>
      <c r="L33" s="25">
        <f>SUM(weekly_covid_deaths_council_area[[#This Row],[Highland]],weekly_covid_deaths_council_area[[#This Row],[Argyll and Bute]])</f>
        <v>2</v>
      </c>
      <c r="M33" s="87">
        <f>SUM(weekly_covid_deaths_council_area[[#This Row],[North Lanarkshire]],weekly_covid_deaths_council_area[[#This Row],[South Lanarkshire]])</f>
        <v>5</v>
      </c>
      <c r="N33" s="87">
        <f>SUM(weekly_covid_deaths_council_area[[#This Row],[City of Edinburgh]],weekly_covid_deaths_council_area[[#This Row],[East Lothian]],weekly_covid_deaths_council_area[[#This Row],[Midlothian]],weekly_covid_deaths_council_area[[#This Row],[West Lothian]])</f>
        <v>10</v>
      </c>
      <c r="O33" s="87">
        <f>weekly_covid_deaths_council_area[[#This Row],[Orkney Islands]]</f>
        <v>0</v>
      </c>
      <c r="P33" s="87">
        <f>weekly_covid_deaths_council_area[[#This Row],[Shetland Islands]]</f>
        <v>0</v>
      </c>
      <c r="Q33" s="87">
        <f>SUM(weekly_covid_deaths_council_area[[#This Row],[Angus]],weekly_covid_deaths_council_area[[#This Row],[Dundee City]],weekly_covid_deaths_council_area[[#This Row],[Perth and Kinross]])</f>
        <v>9</v>
      </c>
      <c r="R33" s="87">
        <f>weekly_covid_deaths_council_area[[#This Row],[Na h-Eileanan Siar]]</f>
        <v>0</v>
      </c>
    </row>
    <row r="34" spans="1:18" ht="15.9" customHeight="1" x14ac:dyDescent="0.3">
      <c r="A34" s="20" t="s">
        <v>65</v>
      </c>
      <c r="B34" s="21">
        <v>29</v>
      </c>
      <c r="C34" s="22">
        <v>44396</v>
      </c>
      <c r="D34" s="3">
        <v>55</v>
      </c>
      <c r="E34" s="25">
        <v>2</v>
      </c>
      <c r="F34" s="25">
        <v>1</v>
      </c>
      <c r="G34" s="25">
        <f>weekly_covid_deaths_council_area[[#This Row],[Dumfries and Galloway]]</f>
        <v>0</v>
      </c>
      <c r="H34" s="25">
        <f>weekly_covid_deaths_council_area[[#This Row],[Fife]]</f>
        <v>4</v>
      </c>
      <c r="I34" s="25">
        <f>SUM(weekly_covid_deaths_council_area[[#This Row],[Clackmannanshire]],weekly_covid_deaths_council_area[[#This Row],[Falkirk]],weekly_covid_deaths_council_area[[#This Row],[Stirling]])</f>
        <v>4</v>
      </c>
      <c r="J34" s="25">
        <f>SUM(weekly_covid_deaths_council_area[[#This Row],[Aberdeen City]],weekly_covid_deaths_council_area[[#This Row],[Aberdeenshire]],weekly_covid_deaths_council_area[[#This Row],[Moray]])</f>
        <v>0</v>
      </c>
      <c r="K34" s="25">
        <f>SUM(weekly_covid_deaths_council_area[[#This Row],[East Dunbartonshire]],weekly_covid_deaths_council_area[[#This Row],[East Renfrewshire]],weekly_covid_deaths_council_area[[#This Row],[Glasgow City]],weekly_covid_deaths_council_area[[#This Row],[Inverclyde]],weekly_covid_deaths_council_area[[#This Row],[Renfrewshire]],weekly_covid_deaths_council_area[[#This Row],[West Dunbartonshire]])</f>
        <v>12</v>
      </c>
      <c r="L34" s="25">
        <f>SUM(weekly_covid_deaths_council_area[[#This Row],[Highland]],weekly_covid_deaths_council_area[[#This Row],[Argyll and Bute]])</f>
        <v>1</v>
      </c>
      <c r="M34" s="87">
        <f>SUM(weekly_covid_deaths_council_area[[#This Row],[North Lanarkshire]],weekly_covid_deaths_council_area[[#This Row],[South Lanarkshire]])</f>
        <v>8</v>
      </c>
      <c r="N34" s="87">
        <f>SUM(weekly_covid_deaths_council_area[[#This Row],[City of Edinburgh]],weekly_covid_deaths_council_area[[#This Row],[East Lothian]],weekly_covid_deaths_council_area[[#This Row],[Midlothian]],weekly_covid_deaths_council_area[[#This Row],[West Lothian]])</f>
        <v>10</v>
      </c>
      <c r="O34" s="87">
        <f>weekly_covid_deaths_council_area[[#This Row],[Orkney Islands]]</f>
        <v>1</v>
      </c>
      <c r="P34" s="87">
        <f>weekly_covid_deaths_council_area[[#This Row],[Shetland Islands]]</f>
        <v>0</v>
      </c>
      <c r="Q34" s="87">
        <f>SUM(weekly_covid_deaths_council_area[[#This Row],[Angus]],weekly_covid_deaths_council_area[[#This Row],[Dundee City]],weekly_covid_deaths_council_area[[#This Row],[Perth and Kinross]])</f>
        <v>12</v>
      </c>
      <c r="R34" s="87">
        <f>weekly_covid_deaths_council_area[[#This Row],[Na h-Eileanan Siar]]</f>
        <v>0</v>
      </c>
    </row>
    <row r="35" spans="1:18" ht="15.9" customHeight="1" x14ac:dyDescent="0.3">
      <c r="A35" s="20" t="s">
        <v>65</v>
      </c>
      <c r="B35" s="21">
        <v>30</v>
      </c>
      <c r="C35" s="22">
        <v>44403</v>
      </c>
      <c r="D35" s="3">
        <v>46</v>
      </c>
      <c r="E35" s="25">
        <v>2</v>
      </c>
      <c r="F35" s="25">
        <v>1</v>
      </c>
      <c r="G35" s="25">
        <f>weekly_covid_deaths_council_area[[#This Row],[Dumfries and Galloway]]</f>
        <v>0</v>
      </c>
      <c r="H35" s="25">
        <f>weekly_covid_deaths_council_area[[#This Row],[Fife]]</f>
        <v>5</v>
      </c>
      <c r="I35" s="25">
        <f>SUM(weekly_covid_deaths_council_area[[#This Row],[Clackmannanshire]],weekly_covid_deaths_council_area[[#This Row],[Falkirk]],weekly_covid_deaths_council_area[[#This Row],[Stirling]])</f>
        <v>2</v>
      </c>
      <c r="J35" s="25">
        <f>SUM(weekly_covid_deaths_council_area[[#This Row],[Aberdeen City]],weekly_covid_deaths_council_area[[#This Row],[Aberdeenshire]],weekly_covid_deaths_council_area[[#This Row],[Moray]])</f>
        <v>4</v>
      </c>
      <c r="K35" s="25">
        <f>SUM(weekly_covid_deaths_council_area[[#This Row],[East Dunbartonshire]],weekly_covid_deaths_council_area[[#This Row],[East Renfrewshire]],weekly_covid_deaths_council_area[[#This Row],[Glasgow City]],weekly_covid_deaths_council_area[[#This Row],[Inverclyde]],weekly_covid_deaths_council_area[[#This Row],[Renfrewshire]],weekly_covid_deaths_council_area[[#This Row],[West Dunbartonshire]])</f>
        <v>11</v>
      </c>
      <c r="L35" s="25">
        <f>SUM(weekly_covid_deaths_council_area[[#This Row],[Highland]],weekly_covid_deaths_council_area[[#This Row],[Argyll and Bute]])</f>
        <v>2</v>
      </c>
      <c r="M35" s="87">
        <f>SUM(weekly_covid_deaths_council_area[[#This Row],[North Lanarkshire]],weekly_covid_deaths_council_area[[#This Row],[South Lanarkshire]])</f>
        <v>7</v>
      </c>
      <c r="N35" s="87">
        <f>SUM(weekly_covid_deaths_council_area[[#This Row],[City of Edinburgh]],weekly_covid_deaths_council_area[[#This Row],[East Lothian]],weekly_covid_deaths_council_area[[#This Row],[Midlothian]],weekly_covid_deaths_council_area[[#This Row],[West Lothian]])</f>
        <v>9</v>
      </c>
      <c r="O35" s="87">
        <f>weekly_covid_deaths_council_area[[#This Row],[Orkney Islands]]</f>
        <v>0</v>
      </c>
      <c r="P35" s="87">
        <f>weekly_covid_deaths_council_area[[#This Row],[Shetland Islands]]</f>
        <v>0</v>
      </c>
      <c r="Q35" s="87">
        <f>SUM(weekly_covid_deaths_council_area[[#This Row],[Angus]],weekly_covid_deaths_council_area[[#This Row],[Dundee City]],weekly_covid_deaths_council_area[[#This Row],[Perth and Kinross]])</f>
        <v>3</v>
      </c>
      <c r="R35" s="87">
        <f>weekly_covid_deaths_council_area[[#This Row],[Na h-Eileanan Siar]]</f>
        <v>0</v>
      </c>
    </row>
    <row r="36" spans="1:18" ht="15.9" customHeight="1" x14ac:dyDescent="0.3">
      <c r="A36" s="20" t="s">
        <v>65</v>
      </c>
      <c r="B36" s="21">
        <v>31</v>
      </c>
      <c r="C36" s="22">
        <v>44410</v>
      </c>
      <c r="D36" s="26">
        <v>55</v>
      </c>
      <c r="E36" s="25">
        <v>2</v>
      </c>
      <c r="F36" s="25">
        <v>3</v>
      </c>
      <c r="G36" s="25">
        <f>weekly_covid_deaths_council_area[[#This Row],[Dumfries and Galloway]]</f>
        <v>1</v>
      </c>
      <c r="H36" s="25">
        <f>weekly_covid_deaths_council_area[[#This Row],[Fife]]</f>
        <v>2</v>
      </c>
      <c r="I36" s="25">
        <f>SUM(weekly_covid_deaths_council_area[[#This Row],[Clackmannanshire]],weekly_covid_deaths_council_area[[#This Row],[Falkirk]],weekly_covid_deaths_council_area[[#This Row],[Stirling]])</f>
        <v>1</v>
      </c>
      <c r="J36" s="25">
        <f>SUM(weekly_covid_deaths_council_area[[#This Row],[Aberdeen City]],weekly_covid_deaths_council_area[[#This Row],[Aberdeenshire]],weekly_covid_deaths_council_area[[#This Row],[Moray]])</f>
        <v>6</v>
      </c>
      <c r="K36" s="25">
        <f>SUM(weekly_covid_deaths_council_area[[#This Row],[East Dunbartonshire]],weekly_covid_deaths_council_area[[#This Row],[East Renfrewshire]],weekly_covid_deaths_council_area[[#This Row],[Glasgow City]],weekly_covid_deaths_council_area[[#This Row],[Inverclyde]],weekly_covid_deaths_council_area[[#This Row],[Renfrewshire]],weekly_covid_deaths_council_area[[#This Row],[West Dunbartonshire]])</f>
        <v>12</v>
      </c>
      <c r="L36" s="25">
        <f>SUM(weekly_covid_deaths_council_area[[#This Row],[Highland]],weekly_covid_deaths_council_area[[#This Row],[Argyll and Bute]])</f>
        <v>4</v>
      </c>
      <c r="M36" s="87">
        <f>SUM(weekly_covid_deaths_council_area[[#This Row],[North Lanarkshire]],weekly_covid_deaths_council_area[[#This Row],[South Lanarkshire]])</f>
        <v>11</v>
      </c>
      <c r="N36" s="87">
        <f>SUM(weekly_covid_deaths_council_area[[#This Row],[City of Edinburgh]],weekly_covid_deaths_council_area[[#This Row],[East Lothian]],weekly_covid_deaths_council_area[[#This Row],[Midlothian]],weekly_covid_deaths_council_area[[#This Row],[West Lothian]])</f>
        <v>3</v>
      </c>
      <c r="O36" s="87">
        <f>weekly_covid_deaths_council_area[[#This Row],[Orkney Islands]]</f>
        <v>0</v>
      </c>
      <c r="P36" s="87">
        <f>weekly_covid_deaths_council_area[[#This Row],[Shetland Islands]]</f>
        <v>0</v>
      </c>
      <c r="Q36" s="87">
        <f>SUM(weekly_covid_deaths_council_area[[#This Row],[Angus]],weekly_covid_deaths_council_area[[#This Row],[Dundee City]],weekly_covid_deaths_council_area[[#This Row],[Perth and Kinross]])</f>
        <v>7</v>
      </c>
      <c r="R36" s="87">
        <f>weekly_covid_deaths_council_area[[#This Row],[Na h-Eileanan Siar]]</f>
        <v>3</v>
      </c>
    </row>
    <row r="37" spans="1:18" ht="15.9" customHeight="1" x14ac:dyDescent="0.3">
      <c r="A37" s="20" t="s">
        <v>65</v>
      </c>
      <c r="B37" s="21">
        <v>32</v>
      </c>
      <c r="C37" s="22">
        <v>44417</v>
      </c>
      <c r="D37" s="26">
        <v>40</v>
      </c>
      <c r="E37" s="25">
        <v>3</v>
      </c>
      <c r="F37" s="25">
        <v>0</v>
      </c>
      <c r="G37" s="25">
        <f>weekly_covid_deaths_council_area[[#This Row],[Dumfries and Galloway]]</f>
        <v>0</v>
      </c>
      <c r="H37" s="25">
        <f>weekly_covid_deaths_council_area[[#This Row],[Fife]]</f>
        <v>0</v>
      </c>
      <c r="I37" s="25">
        <f>SUM(weekly_covid_deaths_council_area[[#This Row],[Clackmannanshire]],weekly_covid_deaths_council_area[[#This Row],[Falkirk]],weekly_covid_deaths_council_area[[#This Row],[Stirling]])</f>
        <v>3</v>
      </c>
      <c r="J37" s="25">
        <f>SUM(weekly_covid_deaths_council_area[[#This Row],[Aberdeen City]],weekly_covid_deaths_council_area[[#This Row],[Aberdeenshire]],weekly_covid_deaths_council_area[[#This Row],[Moray]])</f>
        <v>1</v>
      </c>
      <c r="K37" s="25">
        <f>SUM(weekly_covid_deaths_council_area[[#This Row],[East Dunbartonshire]],weekly_covid_deaths_council_area[[#This Row],[East Renfrewshire]],weekly_covid_deaths_council_area[[#This Row],[Glasgow City]],weekly_covid_deaths_council_area[[#This Row],[Inverclyde]],weekly_covid_deaths_council_area[[#This Row],[Renfrewshire]],weekly_covid_deaths_council_area[[#This Row],[West Dunbartonshire]])</f>
        <v>15</v>
      </c>
      <c r="L37" s="25">
        <f>SUM(weekly_covid_deaths_council_area[[#This Row],[Highland]],weekly_covid_deaths_council_area[[#This Row],[Argyll and Bute]])</f>
        <v>3</v>
      </c>
      <c r="M37" s="87">
        <f>SUM(weekly_covid_deaths_council_area[[#This Row],[North Lanarkshire]],weekly_covid_deaths_council_area[[#This Row],[South Lanarkshire]])</f>
        <v>5</v>
      </c>
      <c r="N37" s="87">
        <f>SUM(weekly_covid_deaths_council_area[[#This Row],[City of Edinburgh]],weekly_covid_deaths_council_area[[#This Row],[East Lothian]],weekly_covid_deaths_council_area[[#This Row],[Midlothian]],weekly_covid_deaths_council_area[[#This Row],[West Lothian]])</f>
        <v>8</v>
      </c>
      <c r="O37" s="87">
        <f>weekly_covid_deaths_council_area[[#This Row],[Orkney Islands]]</f>
        <v>0</v>
      </c>
      <c r="P37" s="87">
        <f>weekly_covid_deaths_council_area[[#This Row],[Shetland Islands]]</f>
        <v>0</v>
      </c>
      <c r="Q37" s="87">
        <f>SUM(weekly_covid_deaths_council_area[[#This Row],[Angus]],weekly_covid_deaths_council_area[[#This Row],[Dundee City]],weekly_covid_deaths_council_area[[#This Row],[Perth and Kinross]])</f>
        <v>2</v>
      </c>
      <c r="R37" s="87">
        <f>weekly_covid_deaths_council_area[[#This Row],[Na h-Eileanan Siar]]</f>
        <v>0</v>
      </c>
    </row>
    <row r="38" spans="1:18" ht="15.9" customHeight="1" x14ac:dyDescent="0.3">
      <c r="A38" s="20" t="s">
        <v>65</v>
      </c>
      <c r="B38" s="21">
        <v>33</v>
      </c>
      <c r="C38" s="22">
        <v>44424</v>
      </c>
      <c r="D38" s="26">
        <v>43</v>
      </c>
      <c r="E38" s="25">
        <v>3</v>
      </c>
      <c r="F38" s="25">
        <v>4</v>
      </c>
      <c r="G38" s="25">
        <f>weekly_covid_deaths_council_area[[#This Row],[Dumfries and Galloway]]</f>
        <v>2</v>
      </c>
      <c r="H38" s="25">
        <f>weekly_covid_deaths_council_area[[#This Row],[Fife]]</f>
        <v>4</v>
      </c>
      <c r="I38" s="25">
        <f>SUM(weekly_covid_deaths_council_area[[#This Row],[Clackmannanshire]],weekly_covid_deaths_council_area[[#This Row],[Falkirk]],weekly_covid_deaths_council_area[[#This Row],[Stirling]])</f>
        <v>1</v>
      </c>
      <c r="J38" s="25">
        <f>SUM(weekly_covid_deaths_council_area[[#This Row],[Aberdeen City]],weekly_covid_deaths_council_area[[#This Row],[Aberdeenshire]],weekly_covid_deaths_council_area[[#This Row],[Moray]])</f>
        <v>2</v>
      </c>
      <c r="K38" s="25">
        <f>SUM(weekly_covid_deaths_council_area[[#This Row],[East Dunbartonshire]],weekly_covid_deaths_council_area[[#This Row],[East Renfrewshire]],weekly_covid_deaths_council_area[[#This Row],[Glasgow City]],weekly_covid_deaths_council_area[[#This Row],[Inverclyde]],weekly_covid_deaths_council_area[[#This Row],[Renfrewshire]],weekly_covid_deaths_council_area[[#This Row],[West Dunbartonshire]])</f>
        <v>6</v>
      </c>
      <c r="L38" s="25">
        <f>SUM(weekly_covid_deaths_council_area[[#This Row],[Highland]],weekly_covid_deaths_council_area[[#This Row],[Argyll and Bute]])</f>
        <v>3</v>
      </c>
      <c r="M38" s="87">
        <f>SUM(weekly_covid_deaths_council_area[[#This Row],[North Lanarkshire]],weekly_covid_deaths_council_area[[#This Row],[South Lanarkshire]])</f>
        <v>6</v>
      </c>
      <c r="N38" s="87">
        <f>SUM(weekly_covid_deaths_council_area[[#This Row],[City of Edinburgh]],weekly_covid_deaths_council_area[[#This Row],[East Lothian]],weekly_covid_deaths_council_area[[#This Row],[Midlothian]],weekly_covid_deaths_council_area[[#This Row],[West Lothian]])</f>
        <v>7</v>
      </c>
      <c r="O38" s="87">
        <f>weekly_covid_deaths_council_area[[#This Row],[Orkney Islands]]</f>
        <v>0</v>
      </c>
      <c r="P38" s="87">
        <f>weekly_covid_deaths_council_area[[#This Row],[Shetland Islands]]</f>
        <v>1</v>
      </c>
      <c r="Q38" s="87">
        <f>SUM(weekly_covid_deaths_council_area[[#This Row],[Angus]],weekly_covid_deaths_council_area[[#This Row],[Dundee City]],weekly_covid_deaths_council_area[[#This Row],[Perth and Kinross]])</f>
        <v>4</v>
      </c>
      <c r="R38" s="87">
        <f>weekly_covid_deaths_council_area[[#This Row],[Na h-Eileanan Siar]]</f>
        <v>0</v>
      </c>
    </row>
    <row r="39" spans="1:18" ht="15.9" customHeight="1" x14ac:dyDescent="0.3">
      <c r="A39" s="20" t="s">
        <v>65</v>
      </c>
      <c r="B39" s="21">
        <v>34</v>
      </c>
      <c r="C39" s="22">
        <v>44431</v>
      </c>
      <c r="D39" s="26">
        <v>50</v>
      </c>
      <c r="E39" s="25">
        <v>3</v>
      </c>
      <c r="F39" s="25">
        <v>6</v>
      </c>
      <c r="G39" s="25">
        <f>weekly_covid_deaths_council_area[[#This Row],[Dumfries and Galloway]]</f>
        <v>0</v>
      </c>
      <c r="H39" s="25">
        <f>weekly_covid_deaths_council_area[[#This Row],[Fife]]</f>
        <v>1</v>
      </c>
      <c r="I39" s="25">
        <f>SUM(weekly_covid_deaths_council_area[[#This Row],[Clackmannanshire]],weekly_covid_deaths_council_area[[#This Row],[Falkirk]],weekly_covid_deaths_council_area[[#This Row],[Stirling]])</f>
        <v>4</v>
      </c>
      <c r="J39" s="25">
        <f>SUM(weekly_covid_deaths_council_area[[#This Row],[Aberdeen City]],weekly_covid_deaths_council_area[[#This Row],[Aberdeenshire]],weekly_covid_deaths_council_area[[#This Row],[Moray]])</f>
        <v>3</v>
      </c>
      <c r="K39" s="25">
        <f>SUM(weekly_covid_deaths_council_area[[#This Row],[East Dunbartonshire]],weekly_covid_deaths_council_area[[#This Row],[East Renfrewshire]],weekly_covid_deaths_council_area[[#This Row],[Glasgow City]],weekly_covid_deaths_council_area[[#This Row],[Inverclyde]],weekly_covid_deaths_council_area[[#This Row],[Renfrewshire]],weekly_covid_deaths_council_area[[#This Row],[West Dunbartonshire]])</f>
        <v>10</v>
      </c>
      <c r="L39" s="25">
        <f>SUM(weekly_covid_deaths_council_area[[#This Row],[Highland]],weekly_covid_deaths_council_area[[#This Row],[Argyll and Bute]])</f>
        <v>2</v>
      </c>
      <c r="M39" s="87">
        <f>SUM(weekly_covid_deaths_council_area[[#This Row],[North Lanarkshire]],weekly_covid_deaths_council_area[[#This Row],[South Lanarkshire]])</f>
        <v>6</v>
      </c>
      <c r="N39" s="87">
        <f>SUM(weekly_covid_deaths_council_area[[#This Row],[City of Edinburgh]],weekly_covid_deaths_council_area[[#This Row],[East Lothian]],weekly_covid_deaths_council_area[[#This Row],[Midlothian]],weekly_covid_deaths_council_area[[#This Row],[West Lothian]])</f>
        <v>12</v>
      </c>
      <c r="O39" s="87">
        <f>weekly_covid_deaths_council_area[[#This Row],[Orkney Islands]]</f>
        <v>0</v>
      </c>
      <c r="P39" s="87">
        <f>weekly_covid_deaths_council_area[[#This Row],[Shetland Islands]]</f>
        <v>0</v>
      </c>
      <c r="Q39" s="87">
        <f>SUM(weekly_covid_deaths_council_area[[#This Row],[Angus]],weekly_covid_deaths_council_area[[#This Row],[Dundee City]],weekly_covid_deaths_council_area[[#This Row],[Perth and Kinross]])</f>
        <v>2</v>
      </c>
      <c r="R39" s="87">
        <f>weekly_covid_deaths_council_area[[#This Row],[Na h-Eileanan Siar]]</f>
        <v>1</v>
      </c>
    </row>
    <row r="40" spans="1:18" ht="15.9" customHeight="1" x14ac:dyDescent="0.3">
      <c r="A40" s="20" t="s">
        <v>65</v>
      </c>
      <c r="B40" s="21">
        <v>35</v>
      </c>
      <c r="C40" s="22">
        <v>44438</v>
      </c>
      <c r="D40" s="26">
        <v>60</v>
      </c>
      <c r="E40" s="25">
        <v>3</v>
      </c>
      <c r="F40" s="25">
        <v>3</v>
      </c>
      <c r="G40" s="25">
        <f>weekly_covid_deaths_council_area[[#This Row],[Dumfries and Galloway]]</f>
        <v>2</v>
      </c>
      <c r="H40" s="25">
        <f>weekly_covid_deaths_council_area[[#This Row],[Fife]]</f>
        <v>4</v>
      </c>
      <c r="I40" s="25">
        <f>SUM(weekly_covid_deaths_council_area[[#This Row],[Clackmannanshire]],weekly_covid_deaths_council_area[[#This Row],[Falkirk]],weekly_covid_deaths_council_area[[#This Row],[Stirling]])</f>
        <v>5</v>
      </c>
      <c r="J40" s="25">
        <f>SUM(weekly_covid_deaths_council_area[[#This Row],[Aberdeen City]],weekly_covid_deaths_council_area[[#This Row],[Aberdeenshire]],weekly_covid_deaths_council_area[[#This Row],[Moray]])</f>
        <v>3</v>
      </c>
      <c r="K40" s="25">
        <f>SUM(weekly_covid_deaths_council_area[[#This Row],[East Dunbartonshire]],weekly_covid_deaths_council_area[[#This Row],[East Renfrewshire]],weekly_covid_deaths_council_area[[#This Row],[Glasgow City]],weekly_covid_deaths_council_area[[#This Row],[Inverclyde]],weekly_covid_deaths_council_area[[#This Row],[Renfrewshire]],weekly_covid_deaths_council_area[[#This Row],[West Dunbartonshire]])</f>
        <v>15</v>
      </c>
      <c r="L40" s="25">
        <f>SUM(weekly_covid_deaths_council_area[[#This Row],[Highland]],weekly_covid_deaths_council_area[[#This Row],[Argyll and Bute]])</f>
        <v>0</v>
      </c>
      <c r="M40" s="87">
        <f>SUM(weekly_covid_deaths_council_area[[#This Row],[North Lanarkshire]],weekly_covid_deaths_council_area[[#This Row],[South Lanarkshire]])</f>
        <v>10</v>
      </c>
      <c r="N40" s="87">
        <f>SUM(weekly_covid_deaths_council_area[[#This Row],[City of Edinburgh]],weekly_covid_deaths_council_area[[#This Row],[East Lothian]],weekly_covid_deaths_council_area[[#This Row],[Midlothian]],weekly_covid_deaths_council_area[[#This Row],[West Lothian]])</f>
        <v>11</v>
      </c>
      <c r="O40" s="87">
        <f>weekly_covid_deaths_council_area[[#This Row],[Orkney Islands]]</f>
        <v>0</v>
      </c>
      <c r="P40" s="87">
        <f>weekly_covid_deaths_council_area[[#This Row],[Shetland Islands]]</f>
        <v>0</v>
      </c>
      <c r="Q40" s="87">
        <f>SUM(weekly_covid_deaths_council_area[[#This Row],[Angus]],weekly_covid_deaths_council_area[[#This Row],[Dundee City]],weekly_covid_deaths_council_area[[#This Row],[Perth and Kinross]])</f>
        <v>4</v>
      </c>
      <c r="R40" s="87">
        <f>weekly_covid_deaths_council_area[[#This Row],[Na h-Eileanan Siar]]</f>
        <v>0</v>
      </c>
    </row>
    <row r="41" spans="1:18" ht="15.9" customHeight="1" x14ac:dyDescent="0.3">
      <c r="A41" s="20" t="s">
        <v>65</v>
      </c>
      <c r="B41" s="21">
        <v>36</v>
      </c>
      <c r="C41" s="22">
        <v>44445</v>
      </c>
      <c r="D41" s="26">
        <v>80</v>
      </c>
      <c r="E41" s="25">
        <v>4</v>
      </c>
      <c r="F41" s="25">
        <v>1</v>
      </c>
      <c r="G41" s="25">
        <f>weekly_covid_deaths_council_area[[#This Row],[Dumfries and Galloway]]</f>
        <v>4</v>
      </c>
      <c r="H41" s="25">
        <f>weekly_covid_deaths_council_area[[#This Row],[Fife]]</f>
        <v>4</v>
      </c>
      <c r="I41" s="25">
        <f>SUM(weekly_covid_deaths_council_area[[#This Row],[Clackmannanshire]],weekly_covid_deaths_council_area[[#This Row],[Falkirk]],weekly_covid_deaths_council_area[[#This Row],[Stirling]])</f>
        <v>7</v>
      </c>
      <c r="J41" s="25">
        <f>SUM(weekly_covid_deaths_council_area[[#This Row],[Aberdeen City]],weekly_covid_deaths_council_area[[#This Row],[Aberdeenshire]],weekly_covid_deaths_council_area[[#This Row],[Moray]])</f>
        <v>1</v>
      </c>
      <c r="K41" s="25">
        <f>SUM(weekly_covid_deaths_council_area[[#This Row],[East Dunbartonshire]],weekly_covid_deaths_council_area[[#This Row],[East Renfrewshire]],weekly_covid_deaths_council_area[[#This Row],[Glasgow City]],weekly_covid_deaths_council_area[[#This Row],[Inverclyde]],weekly_covid_deaths_council_area[[#This Row],[Renfrewshire]],weekly_covid_deaths_council_area[[#This Row],[West Dunbartonshire]])</f>
        <v>21</v>
      </c>
      <c r="L41" s="25">
        <f>SUM(weekly_covid_deaths_council_area[[#This Row],[Highland]],weekly_covid_deaths_council_area[[#This Row],[Argyll and Bute]])</f>
        <v>1</v>
      </c>
      <c r="M41" s="87">
        <f>SUM(weekly_covid_deaths_council_area[[#This Row],[North Lanarkshire]],weekly_covid_deaths_council_area[[#This Row],[South Lanarkshire]])</f>
        <v>15</v>
      </c>
      <c r="N41" s="87">
        <f>SUM(weekly_covid_deaths_council_area[[#This Row],[City of Edinburgh]],weekly_covid_deaths_council_area[[#This Row],[East Lothian]],weekly_covid_deaths_council_area[[#This Row],[Midlothian]],weekly_covid_deaths_council_area[[#This Row],[West Lothian]])</f>
        <v>12</v>
      </c>
      <c r="O41" s="87">
        <f>weekly_covid_deaths_council_area[[#This Row],[Orkney Islands]]</f>
        <v>1</v>
      </c>
      <c r="P41" s="87">
        <f>weekly_covid_deaths_council_area[[#This Row],[Shetland Islands]]</f>
        <v>1</v>
      </c>
      <c r="Q41" s="87">
        <f>SUM(weekly_covid_deaths_council_area[[#This Row],[Angus]],weekly_covid_deaths_council_area[[#This Row],[Dundee City]],weekly_covid_deaths_council_area[[#This Row],[Perth and Kinross]])</f>
        <v>8</v>
      </c>
      <c r="R41" s="87">
        <f>weekly_covid_deaths_council_area[[#This Row],[Na h-Eileanan Siar]]</f>
        <v>0</v>
      </c>
    </row>
    <row r="42" spans="1:18" ht="15.9" customHeight="1" x14ac:dyDescent="0.3">
      <c r="A42" s="20" t="s">
        <v>65</v>
      </c>
      <c r="B42" s="21">
        <v>37</v>
      </c>
      <c r="C42" s="22">
        <v>44452</v>
      </c>
      <c r="D42" s="26">
        <v>136</v>
      </c>
      <c r="E42" s="25">
        <v>14</v>
      </c>
      <c r="F42" s="25">
        <v>6</v>
      </c>
      <c r="G42" s="25">
        <f>weekly_covid_deaths_council_area[[#This Row],[Dumfries and Galloway]]</f>
        <v>6</v>
      </c>
      <c r="H42" s="25">
        <f>weekly_covid_deaths_council_area[[#This Row],[Fife]]</f>
        <v>7</v>
      </c>
      <c r="I42" s="25">
        <f>SUM(weekly_covid_deaths_council_area[[#This Row],[Clackmannanshire]],weekly_covid_deaths_council_area[[#This Row],[Falkirk]],weekly_covid_deaths_council_area[[#This Row],[Stirling]])</f>
        <v>9</v>
      </c>
      <c r="J42" s="25">
        <f>SUM(weekly_covid_deaths_council_area[[#This Row],[Aberdeen City]],weekly_covid_deaths_council_area[[#This Row],[Aberdeenshire]],weekly_covid_deaths_council_area[[#This Row],[Moray]])</f>
        <v>5</v>
      </c>
      <c r="K42" s="25">
        <f>SUM(weekly_covid_deaths_council_area[[#This Row],[East Dunbartonshire]],weekly_covid_deaths_council_area[[#This Row],[East Renfrewshire]],weekly_covid_deaths_council_area[[#This Row],[Glasgow City]],weekly_covid_deaths_council_area[[#This Row],[Inverclyde]],weekly_covid_deaths_council_area[[#This Row],[Renfrewshire]],weekly_covid_deaths_council_area[[#This Row],[West Dunbartonshire]])</f>
        <v>34</v>
      </c>
      <c r="L42" s="25">
        <f>SUM(weekly_covid_deaths_council_area[[#This Row],[Highland]],weekly_covid_deaths_council_area[[#This Row],[Argyll and Bute]])</f>
        <v>6</v>
      </c>
      <c r="M42" s="87">
        <f>SUM(weekly_covid_deaths_council_area[[#This Row],[North Lanarkshire]],weekly_covid_deaths_council_area[[#This Row],[South Lanarkshire]])</f>
        <v>17</v>
      </c>
      <c r="N42" s="87">
        <f>SUM(weekly_covid_deaths_council_area[[#This Row],[City of Edinburgh]],weekly_covid_deaths_council_area[[#This Row],[East Lothian]],weekly_covid_deaths_council_area[[#This Row],[Midlothian]],weekly_covid_deaths_council_area[[#This Row],[West Lothian]])</f>
        <v>23</v>
      </c>
      <c r="O42" s="87">
        <f>weekly_covid_deaths_council_area[[#This Row],[Orkney Islands]]</f>
        <v>0</v>
      </c>
      <c r="P42" s="87">
        <f>weekly_covid_deaths_council_area[[#This Row],[Shetland Islands]]</f>
        <v>0</v>
      </c>
      <c r="Q42" s="87">
        <f>SUM(weekly_covid_deaths_council_area[[#This Row],[Angus]],weekly_covid_deaths_council_area[[#This Row],[Dundee City]],weekly_covid_deaths_council_area[[#This Row],[Perth and Kinross]])</f>
        <v>9</v>
      </c>
      <c r="R42" s="87">
        <f>weekly_covid_deaths_council_area[[#This Row],[Na h-Eileanan Siar]]</f>
        <v>0</v>
      </c>
    </row>
    <row r="43" spans="1:18" ht="15.9" customHeight="1" x14ac:dyDescent="0.3">
      <c r="A43" s="20" t="s">
        <v>65</v>
      </c>
      <c r="B43" s="21">
        <v>38</v>
      </c>
      <c r="C43" s="22">
        <v>44459</v>
      </c>
      <c r="D43" s="27">
        <v>168</v>
      </c>
      <c r="E43" s="25">
        <v>18</v>
      </c>
      <c r="F43" s="25">
        <v>4</v>
      </c>
      <c r="G43" s="25">
        <f>weekly_covid_deaths_council_area[[#This Row],[Dumfries and Galloway]]</f>
        <v>5</v>
      </c>
      <c r="H43" s="25">
        <f>weekly_covid_deaths_council_area[[#This Row],[Fife]]</f>
        <v>6</v>
      </c>
      <c r="I43" s="25">
        <f>SUM(weekly_covid_deaths_council_area[[#This Row],[Clackmannanshire]],weekly_covid_deaths_council_area[[#This Row],[Falkirk]],weekly_covid_deaths_council_area[[#This Row],[Stirling]])</f>
        <v>4</v>
      </c>
      <c r="J43" s="25">
        <f>SUM(weekly_covid_deaths_council_area[[#This Row],[Aberdeen City]],weekly_covid_deaths_council_area[[#This Row],[Aberdeenshire]],weekly_covid_deaths_council_area[[#This Row],[Moray]])</f>
        <v>13</v>
      </c>
      <c r="K43" s="25">
        <f>SUM(weekly_covid_deaths_council_area[[#This Row],[East Dunbartonshire]],weekly_covid_deaths_council_area[[#This Row],[East Renfrewshire]],weekly_covid_deaths_council_area[[#This Row],[Glasgow City]],weekly_covid_deaths_council_area[[#This Row],[Inverclyde]],weekly_covid_deaths_council_area[[#This Row],[Renfrewshire]],weekly_covid_deaths_council_area[[#This Row],[West Dunbartonshire]])</f>
        <v>55</v>
      </c>
      <c r="L43" s="25">
        <f>SUM(weekly_covid_deaths_council_area[[#This Row],[Highland]],weekly_covid_deaths_council_area[[#This Row],[Argyll and Bute]])</f>
        <v>5</v>
      </c>
      <c r="M43" s="87">
        <f>SUM(weekly_covid_deaths_council_area[[#This Row],[North Lanarkshire]],weekly_covid_deaths_council_area[[#This Row],[South Lanarkshire]])</f>
        <v>23</v>
      </c>
      <c r="N43" s="87">
        <f>SUM(weekly_covid_deaths_council_area[[#This Row],[City of Edinburgh]],weekly_covid_deaths_council_area[[#This Row],[East Lothian]],weekly_covid_deaths_council_area[[#This Row],[Midlothian]],weekly_covid_deaths_council_area[[#This Row],[West Lothian]])</f>
        <v>21</v>
      </c>
      <c r="O43" s="87">
        <f>weekly_covid_deaths_council_area[[#This Row],[Orkney Islands]]</f>
        <v>0</v>
      </c>
      <c r="P43" s="87">
        <f>weekly_covid_deaths_council_area[[#This Row],[Shetland Islands]]</f>
        <v>0</v>
      </c>
      <c r="Q43" s="87">
        <f>SUM(weekly_covid_deaths_council_area[[#This Row],[Angus]],weekly_covid_deaths_council_area[[#This Row],[Dundee City]],weekly_covid_deaths_council_area[[#This Row],[Perth and Kinross]])</f>
        <v>14</v>
      </c>
      <c r="R43" s="87">
        <f>weekly_covid_deaths_council_area[[#This Row],[Na h-Eileanan Siar]]</f>
        <v>0</v>
      </c>
    </row>
    <row r="44" spans="1:18" ht="15.9" customHeight="1" x14ac:dyDescent="0.3">
      <c r="A44" s="20" t="s">
        <v>65</v>
      </c>
      <c r="B44" s="21">
        <v>39</v>
      </c>
      <c r="C44" s="22">
        <v>44466</v>
      </c>
      <c r="D44" s="26">
        <v>144</v>
      </c>
      <c r="E44" s="25">
        <v>27</v>
      </c>
      <c r="F44" s="25">
        <v>1</v>
      </c>
      <c r="G44" s="25">
        <f>weekly_covid_deaths_council_area[[#This Row],[Dumfries and Galloway]]</f>
        <v>1</v>
      </c>
      <c r="H44" s="25">
        <f>weekly_covid_deaths_council_area[[#This Row],[Fife]]</f>
        <v>7</v>
      </c>
      <c r="I44" s="25">
        <f>SUM(weekly_covid_deaths_council_area[[#This Row],[Clackmannanshire]],weekly_covid_deaths_council_area[[#This Row],[Falkirk]],weekly_covid_deaths_council_area[[#This Row],[Stirling]])</f>
        <v>8</v>
      </c>
      <c r="J44" s="25">
        <f>SUM(weekly_covid_deaths_council_area[[#This Row],[Aberdeen City]],weekly_covid_deaths_council_area[[#This Row],[Aberdeenshire]],weekly_covid_deaths_council_area[[#This Row],[Moray]])</f>
        <v>7</v>
      </c>
      <c r="K44" s="25">
        <f>SUM(weekly_covid_deaths_council_area[[#This Row],[East Dunbartonshire]],weekly_covid_deaths_council_area[[#This Row],[East Renfrewshire]],weekly_covid_deaths_council_area[[#This Row],[Glasgow City]],weekly_covid_deaths_council_area[[#This Row],[Inverclyde]],weekly_covid_deaths_council_area[[#This Row],[Renfrewshire]],weekly_covid_deaths_council_area[[#This Row],[West Dunbartonshire]])</f>
        <v>28</v>
      </c>
      <c r="L44" s="25">
        <f>SUM(weekly_covid_deaths_council_area[[#This Row],[Highland]],weekly_covid_deaths_council_area[[#This Row],[Argyll and Bute]])</f>
        <v>7</v>
      </c>
      <c r="M44" s="87">
        <f>SUM(weekly_covid_deaths_council_area[[#This Row],[North Lanarkshire]],weekly_covid_deaths_council_area[[#This Row],[South Lanarkshire]])</f>
        <v>13</v>
      </c>
      <c r="N44" s="87">
        <f>SUM(weekly_covid_deaths_council_area[[#This Row],[City of Edinburgh]],weekly_covid_deaths_council_area[[#This Row],[East Lothian]],weekly_covid_deaths_council_area[[#This Row],[Midlothian]],weekly_covid_deaths_council_area[[#This Row],[West Lothian]])</f>
        <v>34</v>
      </c>
      <c r="O44" s="87">
        <f>weekly_covid_deaths_council_area[[#This Row],[Orkney Islands]]</f>
        <v>1</v>
      </c>
      <c r="P44" s="87">
        <f>weekly_covid_deaths_council_area[[#This Row],[Shetland Islands]]</f>
        <v>0</v>
      </c>
      <c r="Q44" s="87">
        <f>SUM(weekly_covid_deaths_council_area[[#This Row],[Angus]],weekly_covid_deaths_council_area[[#This Row],[Dundee City]],weekly_covid_deaths_council_area[[#This Row],[Perth and Kinross]])</f>
        <v>10</v>
      </c>
      <c r="R44" s="87">
        <f>weekly_covid_deaths_council_area[[#This Row],[Na h-Eileanan Siar]]</f>
        <v>0</v>
      </c>
    </row>
    <row r="45" spans="1:18" ht="15.9" customHeight="1" x14ac:dyDescent="0.3">
      <c r="A45" s="20" t="s">
        <v>65</v>
      </c>
      <c r="B45" s="21">
        <v>40</v>
      </c>
      <c r="C45" s="22">
        <v>44473</v>
      </c>
      <c r="D45" s="26">
        <v>133</v>
      </c>
      <c r="E45" s="25">
        <v>22</v>
      </c>
      <c r="F45" s="25">
        <v>0</v>
      </c>
      <c r="G45" s="25">
        <f>weekly_covid_deaths_council_area[[#This Row],[Dumfries and Galloway]]</f>
        <v>3</v>
      </c>
      <c r="H45" s="25">
        <f>weekly_covid_deaths_council_area[[#This Row],[Fife]]</f>
        <v>6</v>
      </c>
      <c r="I45" s="25">
        <f>SUM(weekly_covid_deaths_council_area[[#This Row],[Clackmannanshire]],weekly_covid_deaths_council_area[[#This Row],[Falkirk]],weekly_covid_deaths_council_area[[#This Row],[Stirling]])</f>
        <v>5</v>
      </c>
      <c r="J45" s="25">
        <f>SUM(weekly_covid_deaths_council_area[[#This Row],[Aberdeen City]],weekly_covid_deaths_council_area[[#This Row],[Aberdeenshire]],weekly_covid_deaths_council_area[[#This Row],[Moray]])</f>
        <v>9</v>
      </c>
      <c r="K45" s="25">
        <f>SUM(weekly_covid_deaths_council_area[[#This Row],[East Dunbartonshire]],weekly_covid_deaths_council_area[[#This Row],[East Renfrewshire]],weekly_covid_deaths_council_area[[#This Row],[Glasgow City]],weekly_covid_deaths_council_area[[#This Row],[Inverclyde]],weekly_covid_deaths_council_area[[#This Row],[Renfrewshire]],weekly_covid_deaths_council_area[[#This Row],[West Dunbartonshire]])</f>
        <v>37</v>
      </c>
      <c r="L45" s="25">
        <f>SUM(weekly_covid_deaths_council_area[[#This Row],[Highland]],weekly_covid_deaths_council_area[[#This Row],[Argyll and Bute]])</f>
        <v>7</v>
      </c>
      <c r="M45" s="87">
        <f>SUM(weekly_covid_deaths_council_area[[#This Row],[North Lanarkshire]],weekly_covid_deaths_council_area[[#This Row],[South Lanarkshire]])</f>
        <v>13</v>
      </c>
      <c r="N45" s="87">
        <f>SUM(weekly_covid_deaths_council_area[[#This Row],[City of Edinburgh]],weekly_covid_deaths_council_area[[#This Row],[East Lothian]],weekly_covid_deaths_council_area[[#This Row],[Midlothian]],weekly_covid_deaths_council_area[[#This Row],[West Lothian]])</f>
        <v>24</v>
      </c>
      <c r="O45" s="87">
        <f>weekly_covid_deaths_council_area[[#This Row],[Orkney Islands]]</f>
        <v>0</v>
      </c>
      <c r="P45" s="87">
        <f>weekly_covid_deaths_council_area[[#This Row],[Shetland Islands]]</f>
        <v>0</v>
      </c>
      <c r="Q45" s="87">
        <f>SUM(weekly_covid_deaths_council_area[[#This Row],[Angus]],weekly_covid_deaths_council_area[[#This Row],[Dundee City]],weekly_covid_deaths_council_area[[#This Row],[Perth and Kinross]])</f>
        <v>7</v>
      </c>
      <c r="R45" s="87">
        <f>weekly_covid_deaths_council_area[[#This Row],[Na h-Eileanan Siar]]</f>
        <v>0</v>
      </c>
    </row>
    <row r="46" spans="1:18" ht="15.9" customHeight="1" x14ac:dyDescent="0.3">
      <c r="A46" s="20" t="s">
        <v>65</v>
      </c>
      <c r="B46" s="21">
        <v>41</v>
      </c>
      <c r="C46" s="22">
        <v>44480</v>
      </c>
      <c r="D46" s="26">
        <v>141</v>
      </c>
      <c r="E46" s="25">
        <v>19</v>
      </c>
      <c r="F46" s="25">
        <v>2</v>
      </c>
      <c r="G46" s="25">
        <f>weekly_covid_deaths_council_area[[#This Row],[Dumfries and Galloway]]</f>
        <v>5</v>
      </c>
      <c r="H46" s="25">
        <f>weekly_covid_deaths_council_area[[#This Row],[Fife]]</f>
        <v>16</v>
      </c>
      <c r="I46" s="25">
        <f>SUM(weekly_covid_deaths_council_area[[#This Row],[Clackmannanshire]],weekly_covid_deaths_council_area[[#This Row],[Falkirk]],weekly_covid_deaths_council_area[[#This Row],[Stirling]])</f>
        <v>4</v>
      </c>
      <c r="J46" s="25">
        <f>SUM(weekly_covid_deaths_council_area[[#This Row],[Aberdeen City]],weekly_covid_deaths_council_area[[#This Row],[Aberdeenshire]],weekly_covid_deaths_council_area[[#This Row],[Moray]])</f>
        <v>7</v>
      </c>
      <c r="K46" s="25">
        <f>SUM(weekly_covid_deaths_council_area[[#This Row],[East Dunbartonshire]],weekly_covid_deaths_council_area[[#This Row],[East Renfrewshire]],weekly_covid_deaths_council_area[[#This Row],[Glasgow City]],weekly_covid_deaths_council_area[[#This Row],[Inverclyde]],weekly_covid_deaths_council_area[[#This Row],[Renfrewshire]],weekly_covid_deaths_council_area[[#This Row],[West Dunbartonshire]])</f>
        <v>41</v>
      </c>
      <c r="L46" s="25">
        <f>SUM(weekly_covid_deaths_council_area[[#This Row],[Highland]],weekly_covid_deaths_council_area[[#This Row],[Argyll and Bute]])</f>
        <v>1</v>
      </c>
      <c r="M46" s="87">
        <f>SUM(weekly_covid_deaths_council_area[[#This Row],[North Lanarkshire]],weekly_covid_deaths_council_area[[#This Row],[South Lanarkshire]])</f>
        <v>15</v>
      </c>
      <c r="N46" s="87">
        <f>SUM(weekly_covid_deaths_council_area[[#This Row],[City of Edinburgh]],weekly_covid_deaths_council_area[[#This Row],[East Lothian]],weekly_covid_deaths_council_area[[#This Row],[Midlothian]],weekly_covid_deaths_council_area[[#This Row],[West Lothian]])</f>
        <v>21</v>
      </c>
      <c r="O46" s="87">
        <f>weekly_covid_deaths_council_area[[#This Row],[Orkney Islands]]</f>
        <v>0</v>
      </c>
      <c r="P46" s="87">
        <f>weekly_covid_deaths_council_area[[#This Row],[Shetland Islands]]</f>
        <v>0</v>
      </c>
      <c r="Q46" s="87">
        <f>SUM(weekly_covid_deaths_council_area[[#This Row],[Angus]],weekly_covid_deaths_council_area[[#This Row],[Dundee City]],weekly_covid_deaths_council_area[[#This Row],[Perth and Kinross]])</f>
        <v>8</v>
      </c>
      <c r="R46" s="87">
        <f>weekly_covid_deaths_council_area[[#This Row],[Na h-Eileanan Siar]]</f>
        <v>2</v>
      </c>
    </row>
    <row r="47" spans="1:18" ht="15.9" customHeight="1" x14ac:dyDescent="0.3">
      <c r="A47" s="20" t="s">
        <v>65</v>
      </c>
      <c r="B47" s="21">
        <v>42</v>
      </c>
      <c r="C47" s="22">
        <v>44487</v>
      </c>
      <c r="D47" s="26">
        <v>131</v>
      </c>
      <c r="E47" s="25">
        <v>16</v>
      </c>
      <c r="F47" s="25">
        <v>3</v>
      </c>
      <c r="G47" s="25">
        <f>weekly_covid_deaths_council_area[[#This Row],[Dumfries and Galloway]]</f>
        <v>3</v>
      </c>
      <c r="H47" s="25">
        <f>weekly_covid_deaths_council_area[[#This Row],[Fife]]</f>
        <v>21</v>
      </c>
      <c r="I47" s="25">
        <f>SUM(weekly_covid_deaths_council_area[[#This Row],[Clackmannanshire]],weekly_covid_deaths_council_area[[#This Row],[Falkirk]],weekly_covid_deaths_council_area[[#This Row],[Stirling]])</f>
        <v>8</v>
      </c>
      <c r="J47" s="25">
        <f>SUM(weekly_covid_deaths_council_area[[#This Row],[Aberdeen City]],weekly_covid_deaths_council_area[[#This Row],[Aberdeenshire]],weekly_covid_deaths_council_area[[#This Row],[Moray]])</f>
        <v>6</v>
      </c>
      <c r="K47" s="25">
        <f>SUM(weekly_covid_deaths_council_area[[#This Row],[East Dunbartonshire]],weekly_covid_deaths_council_area[[#This Row],[East Renfrewshire]],weekly_covid_deaths_council_area[[#This Row],[Glasgow City]],weekly_covid_deaths_council_area[[#This Row],[Inverclyde]],weekly_covid_deaths_council_area[[#This Row],[Renfrewshire]],weekly_covid_deaths_council_area[[#This Row],[West Dunbartonshire]])</f>
        <v>27</v>
      </c>
      <c r="L47" s="25">
        <f>SUM(weekly_covid_deaths_council_area[[#This Row],[Highland]],weekly_covid_deaths_council_area[[#This Row],[Argyll and Bute]])</f>
        <v>4</v>
      </c>
      <c r="M47" s="87">
        <f>SUM(weekly_covid_deaths_council_area[[#This Row],[North Lanarkshire]],weekly_covid_deaths_council_area[[#This Row],[South Lanarkshire]])</f>
        <v>21</v>
      </c>
      <c r="N47" s="87">
        <f>SUM(weekly_covid_deaths_council_area[[#This Row],[City of Edinburgh]],weekly_covid_deaths_council_area[[#This Row],[East Lothian]],weekly_covid_deaths_council_area[[#This Row],[Midlothian]],weekly_covid_deaths_council_area[[#This Row],[West Lothian]])</f>
        <v>13</v>
      </c>
      <c r="O47" s="87">
        <f>weekly_covid_deaths_council_area[[#This Row],[Orkney Islands]]</f>
        <v>0</v>
      </c>
      <c r="P47" s="87">
        <f>weekly_covid_deaths_council_area[[#This Row],[Shetland Islands]]</f>
        <v>0</v>
      </c>
      <c r="Q47" s="87">
        <f>SUM(weekly_covid_deaths_council_area[[#This Row],[Angus]],weekly_covid_deaths_council_area[[#This Row],[Dundee City]],weekly_covid_deaths_council_area[[#This Row],[Perth and Kinross]])</f>
        <v>8</v>
      </c>
      <c r="R47" s="87">
        <f>weekly_covid_deaths_council_area[[#This Row],[Na h-Eileanan Siar]]</f>
        <v>1</v>
      </c>
    </row>
    <row r="48" spans="1:18" ht="15.9" customHeight="1" x14ac:dyDescent="0.3">
      <c r="A48" s="20" t="s">
        <v>65</v>
      </c>
      <c r="B48" s="21">
        <v>43</v>
      </c>
      <c r="C48" s="22">
        <v>44494</v>
      </c>
      <c r="D48" s="26">
        <v>135</v>
      </c>
      <c r="E48" s="25">
        <v>18</v>
      </c>
      <c r="F48" s="25">
        <v>3</v>
      </c>
      <c r="G48" s="25">
        <f>weekly_covid_deaths_council_area[[#This Row],[Dumfries and Galloway]]</f>
        <v>3</v>
      </c>
      <c r="H48" s="25">
        <f>weekly_covid_deaths_council_area[[#This Row],[Fife]]</f>
        <v>8</v>
      </c>
      <c r="I48" s="25">
        <f>SUM(weekly_covid_deaths_council_area[[#This Row],[Clackmannanshire]],weekly_covid_deaths_council_area[[#This Row],[Falkirk]],weekly_covid_deaths_council_area[[#This Row],[Stirling]])</f>
        <v>12</v>
      </c>
      <c r="J48" s="25">
        <f>SUM(weekly_covid_deaths_council_area[[#This Row],[Aberdeen City]],weekly_covid_deaths_council_area[[#This Row],[Aberdeenshire]],weekly_covid_deaths_council_area[[#This Row],[Moray]])</f>
        <v>12</v>
      </c>
      <c r="K48" s="25">
        <f>SUM(weekly_covid_deaths_council_area[[#This Row],[East Dunbartonshire]],weekly_covid_deaths_council_area[[#This Row],[East Renfrewshire]],weekly_covid_deaths_council_area[[#This Row],[Glasgow City]],weekly_covid_deaths_council_area[[#This Row],[Inverclyde]],weekly_covid_deaths_council_area[[#This Row],[Renfrewshire]],weekly_covid_deaths_council_area[[#This Row],[West Dunbartonshire]])</f>
        <v>32</v>
      </c>
      <c r="L48" s="25">
        <f>SUM(weekly_covid_deaths_council_area[[#This Row],[Highland]],weekly_covid_deaths_council_area[[#This Row],[Argyll and Bute]])</f>
        <v>5</v>
      </c>
      <c r="M48" s="87">
        <f>SUM(weekly_covid_deaths_council_area[[#This Row],[North Lanarkshire]],weekly_covid_deaths_council_area[[#This Row],[South Lanarkshire]])</f>
        <v>17</v>
      </c>
      <c r="N48" s="87">
        <f>SUM(weekly_covid_deaths_council_area[[#This Row],[City of Edinburgh]],weekly_covid_deaths_council_area[[#This Row],[East Lothian]],weekly_covid_deaths_council_area[[#This Row],[Midlothian]],weekly_covid_deaths_council_area[[#This Row],[West Lothian]])</f>
        <v>15</v>
      </c>
      <c r="O48" s="87">
        <f>weekly_covid_deaths_council_area[[#This Row],[Orkney Islands]]</f>
        <v>0</v>
      </c>
      <c r="P48" s="87">
        <f>weekly_covid_deaths_council_area[[#This Row],[Shetland Islands]]</f>
        <v>0</v>
      </c>
      <c r="Q48" s="87">
        <f>SUM(weekly_covid_deaths_council_area[[#This Row],[Angus]],weekly_covid_deaths_council_area[[#This Row],[Dundee City]],weekly_covid_deaths_council_area[[#This Row],[Perth and Kinross]])</f>
        <v>9</v>
      </c>
      <c r="R48" s="87">
        <f>weekly_covid_deaths_council_area[[#This Row],[Na h-Eileanan Siar]]</f>
        <v>1</v>
      </c>
    </row>
    <row r="49" spans="1:18" ht="15.9" customHeight="1" x14ac:dyDescent="0.3">
      <c r="A49" s="20" t="s">
        <v>65</v>
      </c>
      <c r="B49" s="21">
        <v>44</v>
      </c>
      <c r="C49" s="22">
        <v>44501</v>
      </c>
      <c r="D49" s="27">
        <v>145</v>
      </c>
      <c r="E49" s="31">
        <v>21</v>
      </c>
      <c r="F49" s="31">
        <v>4</v>
      </c>
      <c r="G49" s="31">
        <f>weekly_covid_deaths_council_area[[#This Row],[Dumfries and Galloway]]</f>
        <v>2</v>
      </c>
      <c r="H49" s="31">
        <f>weekly_covid_deaths_council_area[[#This Row],[Fife]]</f>
        <v>6</v>
      </c>
      <c r="I49" s="31">
        <f>SUM(weekly_covid_deaths_council_area[[#This Row],[Clackmannanshire]],weekly_covid_deaths_council_area[[#This Row],[Falkirk]],weekly_covid_deaths_council_area[[#This Row],[Stirling]])</f>
        <v>10</v>
      </c>
      <c r="J49" s="31">
        <f>SUM(weekly_covid_deaths_council_area[[#This Row],[Aberdeen City]],weekly_covid_deaths_council_area[[#This Row],[Aberdeenshire]],weekly_covid_deaths_council_area[[#This Row],[Moray]])</f>
        <v>8</v>
      </c>
      <c r="K49" s="31">
        <f>SUM(weekly_covid_deaths_council_area[[#This Row],[East Dunbartonshire]],weekly_covid_deaths_council_area[[#This Row],[East Renfrewshire]],weekly_covid_deaths_council_area[[#This Row],[Glasgow City]],weekly_covid_deaths_council_area[[#This Row],[Inverclyde]],weekly_covid_deaths_council_area[[#This Row],[Renfrewshire]],weekly_covid_deaths_council_area[[#This Row],[West Dunbartonshire]])</f>
        <v>35</v>
      </c>
      <c r="L49" s="31">
        <f>SUM(weekly_covid_deaths_council_area[[#This Row],[Highland]],weekly_covid_deaths_council_area[[#This Row],[Argyll and Bute]])</f>
        <v>10</v>
      </c>
      <c r="M49" s="87">
        <f>SUM(weekly_covid_deaths_council_area[[#This Row],[North Lanarkshire]],weekly_covid_deaths_council_area[[#This Row],[South Lanarkshire]])</f>
        <v>18</v>
      </c>
      <c r="N49" s="87">
        <f>SUM(weekly_covid_deaths_council_area[[#This Row],[City of Edinburgh]],weekly_covid_deaths_council_area[[#This Row],[East Lothian]],weekly_covid_deaths_council_area[[#This Row],[Midlothian]],weekly_covid_deaths_council_area[[#This Row],[West Lothian]])</f>
        <v>16</v>
      </c>
      <c r="O49" s="87">
        <f>weekly_covid_deaths_council_area[[#This Row],[Orkney Islands]]</f>
        <v>0</v>
      </c>
      <c r="P49" s="87">
        <f>weekly_covid_deaths_council_area[[#This Row],[Shetland Islands]]</f>
        <v>0</v>
      </c>
      <c r="Q49" s="87">
        <f>SUM(weekly_covid_deaths_council_area[[#This Row],[Angus]],weekly_covid_deaths_council_area[[#This Row],[Dundee City]],weekly_covid_deaths_council_area[[#This Row],[Perth and Kinross]])</f>
        <v>15</v>
      </c>
      <c r="R49" s="87">
        <f>weekly_covid_deaths_council_area[[#This Row],[Na h-Eileanan Siar]]</f>
        <v>0</v>
      </c>
    </row>
    <row r="50" spans="1:18" ht="15.9" customHeight="1" x14ac:dyDescent="0.3">
      <c r="A50" s="20" t="s">
        <v>65</v>
      </c>
      <c r="B50" s="21">
        <v>45</v>
      </c>
      <c r="C50" s="22">
        <v>44508</v>
      </c>
      <c r="D50" s="26">
        <v>121</v>
      </c>
      <c r="E50" s="25">
        <v>15</v>
      </c>
      <c r="F50" s="25">
        <v>3</v>
      </c>
      <c r="G50" s="25">
        <f>weekly_covid_deaths_council_area[[#This Row],[Dumfries and Galloway]]</f>
        <v>3</v>
      </c>
      <c r="H50" s="25">
        <f>weekly_covid_deaths_council_area[[#This Row],[Fife]]</f>
        <v>15</v>
      </c>
      <c r="I50" s="25">
        <f>SUM(weekly_covid_deaths_council_area[[#This Row],[Clackmannanshire]],weekly_covid_deaths_council_area[[#This Row],[Falkirk]],weekly_covid_deaths_council_area[[#This Row],[Stirling]])</f>
        <v>8</v>
      </c>
      <c r="J50" s="25">
        <f>SUM(weekly_covid_deaths_council_area[[#This Row],[Aberdeen City]],weekly_covid_deaths_council_area[[#This Row],[Aberdeenshire]],weekly_covid_deaths_council_area[[#This Row],[Moray]])</f>
        <v>12</v>
      </c>
      <c r="K50" s="25">
        <f>SUM(weekly_covid_deaths_council_area[[#This Row],[East Dunbartonshire]],weekly_covid_deaths_council_area[[#This Row],[East Renfrewshire]],weekly_covid_deaths_council_area[[#This Row],[Glasgow City]],weekly_covid_deaths_council_area[[#This Row],[Inverclyde]],weekly_covid_deaths_council_area[[#This Row],[Renfrewshire]],weekly_covid_deaths_council_area[[#This Row],[West Dunbartonshire]])</f>
        <v>26</v>
      </c>
      <c r="L50" s="25">
        <f>SUM(weekly_covid_deaths_council_area[[#This Row],[Highland]],weekly_covid_deaths_council_area[[#This Row],[Argyll and Bute]])</f>
        <v>1</v>
      </c>
      <c r="M50" s="87">
        <f>SUM(weekly_covid_deaths_council_area[[#This Row],[North Lanarkshire]],weekly_covid_deaths_council_area[[#This Row],[South Lanarkshire]])</f>
        <v>13</v>
      </c>
      <c r="N50" s="87">
        <f>SUM(weekly_covid_deaths_council_area[[#This Row],[City of Edinburgh]],weekly_covid_deaths_council_area[[#This Row],[East Lothian]],weekly_covid_deaths_council_area[[#This Row],[Midlothian]],weekly_covid_deaths_council_area[[#This Row],[West Lothian]])</f>
        <v>18</v>
      </c>
      <c r="O50" s="87">
        <f>weekly_covid_deaths_council_area[[#This Row],[Orkney Islands]]</f>
        <v>0</v>
      </c>
      <c r="P50" s="87">
        <f>weekly_covid_deaths_council_area[[#This Row],[Shetland Islands]]</f>
        <v>0</v>
      </c>
      <c r="Q50" s="87">
        <f>SUM(weekly_covid_deaths_council_area[[#This Row],[Angus]],weekly_covid_deaths_council_area[[#This Row],[Dundee City]],weekly_covid_deaths_council_area[[#This Row],[Perth and Kinross]])</f>
        <v>7</v>
      </c>
      <c r="R50" s="87">
        <f>weekly_covid_deaths_council_area[[#This Row],[Na h-Eileanan Siar]]</f>
        <v>0</v>
      </c>
    </row>
    <row r="51" spans="1:18" ht="15.9" customHeight="1" x14ac:dyDescent="0.3">
      <c r="A51" s="20" t="s">
        <v>65</v>
      </c>
      <c r="B51" s="21">
        <v>46</v>
      </c>
      <c r="C51" s="22">
        <v>44515</v>
      </c>
      <c r="D51" s="3">
        <v>97</v>
      </c>
      <c r="E51" s="25">
        <v>10</v>
      </c>
      <c r="F51" s="25">
        <v>3</v>
      </c>
      <c r="G51" s="25">
        <f>weekly_covid_deaths_council_area[[#This Row],[Dumfries and Galloway]]</f>
        <v>1</v>
      </c>
      <c r="H51" s="25">
        <f>weekly_covid_deaths_council_area[[#This Row],[Fife]]</f>
        <v>7</v>
      </c>
      <c r="I51" s="25">
        <f>SUM(weekly_covid_deaths_council_area[[#This Row],[Clackmannanshire]],weekly_covid_deaths_council_area[[#This Row],[Falkirk]],weekly_covid_deaths_council_area[[#This Row],[Stirling]])</f>
        <v>11</v>
      </c>
      <c r="J51" s="25">
        <f>SUM(weekly_covid_deaths_council_area[[#This Row],[Aberdeen City]],weekly_covid_deaths_council_area[[#This Row],[Aberdeenshire]],weekly_covid_deaths_council_area[[#This Row],[Moray]])</f>
        <v>9</v>
      </c>
      <c r="K51" s="25">
        <f>SUM(weekly_covid_deaths_council_area[[#This Row],[East Dunbartonshire]],weekly_covid_deaths_council_area[[#This Row],[East Renfrewshire]],weekly_covid_deaths_council_area[[#This Row],[Glasgow City]],weekly_covid_deaths_council_area[[#This Row],[Inverclyde]],weekly_covid_deaths_council_area[[#This Row],[Renfrewshire]],weekly_covid_deaths_council_area[[#This Row],[West Dunbartonshire]])</f>
        <v>20</v>
      </c>
      <c r="L51" s="25">
        <f>SUM(weekly_covid_deaths_council_area[[#This Row],[Highland]],weekly_covid_deaths_council_area[[#This Row],[Argyll and Bute]])</f>
        <v>3</v>
      </c>
      <c r="M51" s="87">
        <f>SUM(weekly_covid_deaths_council_area[[#This Row],[North Lanarkshire]],weekly_covid_deaths_council_area[[#This Row],[South Lanarkshire]])</f>
        <v>9</v>
      </c>
      <c r="N51" s="87">
        <f>SUM(weekly_covid_deaths_council_area[[#This Row],[City of Edinburgh]],weekly_covid_deaths_council_area[[#This Row],[East Lothian]],weekly_covid_deaths_council_area[[#This Row],[Midlothian]],weekly_covid_deaths_council_area[[#This Row],[West Lothian]])</f>
        <v>13</v>
      </c>
      <c r="O51" s="87">
        <f>weekly_covid_deaths_council_area[[#This Row],[Orkney Islands]]</f>
        <v>0</v>
      </c>
      <c r="P51" s="87">
        <f>weekly_covid_deaths_council_area[[#This Row],[Shetland Islands]]</f>
        <v>0</v>
      </c>
      <c r="Q51" s="87">
        <f>SUM(weekly_covid_deaths_council_area[[#This Row],[Angus]],weekly_covid_deaths_council_area[[#This Row],[Dundee City]],weekly_covid_deaths_council_area[[#This Row],[Perth and Kinross]])</f>
        <v>10</v>
      </c>
      <c r="R51" s="87">
        <f>weekly_covid_deaths_council_area[[#This Row],[Na h-Eileanan Siar]]</f>
        <v>1</v>
      </c>
    </row>
    <row r="52" spans="1:18" ht="15.9" customHeight="1" x14ac:dyDescent="0.3">
      <c r="A52" s="20" t="s">
        <v>65</v>
      </c>
      <c r="B52" s="21">
        <v>47</v>
      </c>
      <c r="C52" s="22">
        <v>44522</v>
      </c>
      <c r="D52" s="27">
        <v>99</v>
      </c>
      <c r="E52" s="31">
        <v>10</v>
      </c>
      <c r="F52" s="31">
        <v>0</v>
      </c>
      <c r="G52" s="31">
        <f>weekly_covid_deaths_council_area[[#This Row],[Dumfries and Galloway]]</f>
        <v>1</v>
      </c>
      <c r="H52" s="31">
        <f>weekly_covid_deaths_council_area[[#This Row],[Fife]]</f>
        <v>11</v>
      </c>
      <c r="I52" s="31">
        <f>SUM(weekly_covid_deaths_council_area[[#This Row],[Clackmannanshire]],weekly_covid_deaths_council_area[[#This Row],[Falkirk]],weekly_covid_deaths_council_area[[#This Row],[Stirling]])</f>
        <v>9</v>
      </c>
      <c r="J52" s="31">
        <f>SUM(weekly_covid_deaths_council_area[[#This Row],[Aberdeen City]],weekly_covid_deaths_council_area[[#This Row],[Aberdeenshire]],weekly_covid_deaths_council_area[[#This Row],[Moray]])</f>
        <v>7</v>
      </c>
      <c r="K52" s="31">
        <f>SUM(weekly_covid_deaths_council_area[[#This Row],[East Dunbartonshire]],weekly_covid_deaths_council_area[[#This Row],[East Renfrewshire]],weekly_covid_deaths_council_area[[#This Row],[Glasgow City]],weekly_covid_deaths_council_area[[#This Row],[Inverclyde]],weekly_covid_deaths_council_area[[#This Row],[Renfrewshire]],weekly_covid_deaths_council_area[[#This Row],[West Dunbartonshire]])</f>
        <v>20</v>
      </c>
      <c r="L52" s="31">
        <f>SUM(weekly_covid_deaths_council_area[[#This Row],[Highland]],weekly_covid_deaths_council_area[[#This Row],[Argyll and Bute]])</f>
        <v>10</v>
      </c>
      <c r="M52" s="87">
        <f>SUM(weekly_covid_deaths_council_area[[#This Row],[North Lanarkshire]],weekly_covid_deaths_council_area[[#This Row],[South Lanarkshire]])</f>
        <v>13</v>
      </c>
      <c r="N52" s="87">
        <f>SUM(weekly_covid_deaths_council_area[[#This Row],[City of Edinburgh]],weekly_covid_deaths_council_area[[#This Row],[East Lothian]],weekly_covid_deaths_council_area[[#This Row],[Midlothian]],weekly_covid_deaths_council_area[[#This Row],[West Lothian]])</f>
        <v>4</v>
      </c>
      <c r="O52" s="87">
        <f>weekly_covid_deaths_council_area[[#This Row],[Orkney Islands]]</f>
        <v>1</v>
      </c>
      <c r="P52" s="87">
        <f>weekly_covid_deaths_council_area[[#This Row],[Shetland Islands]]</f>
        <v>0</v>
      </c>
      <c r="Q52" s="87">
        <f>SUM(weekly_covid_deaths_council_area[[#This Row],[Angus]],weekly_covid_deaths_council_area[[#This Row],[Dundee City]],weekly_covid_deaths_council_area[[#This Row],[Perth and Kinross]])</f>
        <v>12</v>
      </c>
      <c r="R52" s="87">
        <f>weekly_covid_deaths_council_area[[#This Row],[Na h-Eileanan Siar]]</f>
        <v>1</v>
      </c>
    </row>
    <row r="53" spans="1:18" ht="15.9" customHeight="1" x14ac:dyDescent="0.3">
      <c r="A53" s="20" t="s">
        <v>65</v>
      </c>
      <c r="B53" s="21">
        <v>48</v>
      </c>
      <c r="C53" s="22">
        <v>44529</v>
      </c>
      <c r="D53" s="27">
        <v>91</v>
      </c>
      <c r="E53" s="81">
        <v>6</v>
      </c>
      <c r="F53" s="81">
        <v>5</v>
      </c>
      <c r="G53" s="81">
        <f>weekly_covid_deaths_council_area[[#This Row],[Dumfries and Galloway]]</f>
        <v>2</v>
      </c>
      <c r="H53" s="81">
        <f>weekly_covid_deaths_council_area[[#This Row],[Fife]]</f>
        <v>4</v>
      </c>
      <c r="I53" s="81">
        <f>SUM(weekly_covid_deaths_council_area[[#This Row],[Clackmannanshire]],weekly_covid_deaths_council_area[[#This Row],[Falkirk]],weekly_covid_deaths_council_area[[#This Row],[Stirling]])</f>
        <v>12</v>
      </c>
      <c r="J53" s="81">
        <f>SUM(weekly_covid_deaths_council_area[[#This Row],[Aberdeen City]],weekly_covid_deaths_council_area[[#This Row],[Aberdeenshire]],weekly_covid_deaths_council_area[[#This Row],[Moray]])</f>
        <v>10</v>
      </c>
      <c r="K53" s="81">
        <f>SUM(weekly_covid_deaths_council_area[[#This Row],[East Dunbartonshire]],weekly_covid_deaths_council_area[[#This Row],[East Renfrewshire]],weekly_covid_deaths_council_area[[#This Row],[Glasgow City]],weekly_covid_deaths_council_area[[#This Row],[Inverclyde]],weekly_covid_deaths_council_area[[#This Row],[Renfrewshire]],weekly_covid_deaths_council_area[[#This Row],[West Dunbartonshire]])</f>
        <v>20</v>
      </c>
      <c r="L53" s="81">
        <f>SUM(weekly_covid_deaths_council_area[[#This Row],[Highland]],weekly_covid_deaths_council_area[[#This Row],[Argyll and Bute]])</f>
        <v>2</v>
      </c>
      <c r="M53" s="87">
        <f>SUM(weekly_covid_deaths_council_area[[#This Row],[North Lanarkshire]],weekly_covid_deaths_council_area[[#This Row],[South Lanarkshire]])</f>
        <v>13</v>
      </c>
      <c r="N53" s="87">
        <f>SUM(weekly_covid_deaths_council_area[[#This Row],[City of Edinburgh]],weekly_covid_deaths_council_area[[#This Row],[East Lothian]],weekly_covid_deaths_council_area[[#This Row],[Midlothian]],weekly_covid_deaths_council_area[[#This Row],[West Lothian]])</f>
        <v>8</v>
      </c>
      <c r="O53" s="87">
        <f>weekly_covid_deaths_council_area[[#This Row],[Orkney Islands]]</f>
        <v>1</v>
      </c>
      <c r="P53" s="87">
        <f>weekly_covid_deaths_council_area[[#This Row],[Shetland Islands]]</f>
        <v>0</v>
      </c>
      <c r="Q53" s="87">
        <f>SUM(weekly_covid_deaths_council_area[[#This Row],[Angus]],weekly_covid_deaths_council_area[[#This Row],[Dundee City]],weekly_covid_deaths_council_area[[#This Row],[Perth and Kinross]])</f>
        <v>7</v>
      </c>
      <c r="R53" s="87">
        <f>weekly_covid_deaths_council_area[[#This Row],[Na h-Eileanan Siar]]</f>
        <v>1</v>
      </c>
    </row>
    <row r="54" spans="1:18" ht="15.9" customHeight="1" x14ac:dyDescent="0.3">
      <c r="A54" s="20" t="s">
        <v>65</v>
      </c>
      <c r="B54" s="21">
        <v>49</v>
      </c>
      <c r="C54" s="22">
        <v>44536</v>
      </c>
      <c r="D54" s="27">
        <v>86</v>
      </c>
      <c r="E54" s="81">
        <v>11</v>
      </c>
      <c r="F54" s="81">
        <v>4</v>
      </c>
      <c r="G54" s="81">
        <f>weekly_covid_deaths_council_area[[#This Row],[Dumfries and Galloway]]</f>
        <v>3</v>
      </c>
      <c r="H54" s="81">
        <f>weekly_covid_deaths_council_area[[#This Row],[Fife]]</f>
        <v>8</v>
      </c>
      <c r="I54" s="81">
        <f>SUM(weekly_covid_deaths_council_area[[#This Row],[Clackmannanshire]],weekly_covid_deaths_council_area[[#This Row],[Falkirk]],weekly_covid_deaths_council_area[[#This Row],[Stirling]])</f>
        <v>4</v>
      </c>
      <c r="J54" s="81">
        <f>SUM(weekly_covid_deaths_council_area[[#This Row],[Aberdeen City]],weekly_covid_deaths_council_area[[#This Row],[Aberdeenshire]],weekly_covid_deaths_council_area[[#This Row],[Moray]])</f>
        <v>17</v>
      </c>
      <c r="K54" s="81">
        <f>SUM(weekly_covid_deaths_council_area[[#This Row],[East Dunbartonshire]],weekly_covid_deaths_council_area[[#This Row],[East Renfrewshire]],weekly_covid_deaths_council_area[[#This Row],[Glasgow City]],weekly_covid_deaths_council_area[[#This Row],[Inverclyde]],weekly_covid_deaths_council_area[[#This Row],[Renfrewshire]],weekly_covid_deaths_council_area[[#This Row],[West Dunbartonshire]])</f>
        <v>16</v>
      </c>
      <c r="L54" s="81">
        <f>SUM(weekly_covid_deaths_council_area[[#This Row],[Highland]],weekly_covid_deaths_council_area[[#This Row],[Argyll and Bute]])</f>
        <v>3</v>
      </c>
      <c r="M54" s="87">
        <f>SUM(weekly_covid_deaths_council_area[[#This Row],[North Lanarkshire]],weekly_covid_deaths_council_area[[#This Row],[South Lanarkshire]])</f>
        <v>10</v>
      </c>
      <c r="N54" s="87">
        <f>SUM(weekly_covid_deaths_council_area[[#This Row],[City of Edinburgh]],weekly_covid_deaths_council_area[[#This Row],[East Lothian]],weekly_covid_deaths_council_area[[#This Row],[Midlothian]],weekly_covid_deaths_council_area[[#This Row],[West Lothian]])</f>
        <v>6</v>
      </c>
      <c r="O54" s="87">
        <f>weekly_covid_deaths_council_area[[#This Row],[Orkney Islands]]</f>
        <v>0</v>
      </c>
      <c r="P54" s="87">
        <f>weekly_covid_deaths_council_area[[#This Row],[Shetland Islands]]</f>
        <v>0</v>
      </c>
      <c r="Q54" s="87">
        <f>SUM(weekly_covid_deaths_council_area[[#This Row],[Angus]],weekly_covid_deaths_council_area[[#This Row],[Dundee City]],weekly_covid_deaths_council_area[[#This Row],[Perth and Kinross]])</f>
        <v>4</v>
      </c>
      <c r="R54" s="87">
        <f>weekly_covid_deaths_council_area[[#This Row],[Na h-Eileanan Siar]]</f>
        <v>0</v>
      </c>
    </row>
    <row r="55" spans="1:18" ht="15.9" customHeight="1" x14ac:dyDescent="0.3">
      <c r="A55" s="20" t="s">
        <v>65</v>
      </c>
      <c r="B55" s="21">
        <v>50</v>
      </c>
      <c r="C55" s="22">
        <v>44543</v>
      </c>
      <c r="D55" s="27">
        <v>73</v>
      </c>
      <c r="E55" s="81">
        <v>4</v>
      </c>
      <c r="F55" s="81">
        <v>1</v>
      </c>
      <c r="G55" s="81">
        <f>weekly_covid_deaths_council_area[[#This Row],[Dumfries and Galloway]]</f>
        <v>2</v>
      </c>
      <c r="H55" s="81">
        <f>weekly_covid_deaths_council_area[[#This Row],[Fife]]</f>
        <v>3</v>
      </c>
      <c r="I55" s="81">
        <f>SUM(weekly_covid_deaths_council_area[[#This Row],[Clackmannanshire]],weekly_covid_deaths_council_area[[#This Row],[Falkirk]],weekly_covid_deaths_council_area[[#This Row],[Stirling]])</f>
        <v>4</v>
      </c>
      <c r="J55" s="81">
        <f>SUM(weekly_covid_deaths_council_area[[#This Row],[Aberdeen City]],weekly_covid_deaths_council_area[[#This Row],[Aberdeenshire]],weekly_covid_deaths_council_area[[#This Row],[Moray]])</f>
        <v>6</v>
      </c>
      <c r="K55" s="81">
        <f>SUM(weekly_covid_deaths_council_area[[#This Row],[East Dunbartonshire]],weekly_covid_deaths_council_area[[#This Row],[East Renfrewshire]],weekly_covid_deaths_council_area[[#This Row],[Glasgow City]],weekly_covid_deaths_council_area[[#This Row],[Inverclyde]],weekly_covid_deaths_council_area[[#This Row],[Renfrewshire]],weekly_covid_deaths_council_area[[#This Row],[West Dunbartonshire]])</f>
        <v>20</v>
      </c>
      <c r="L55" s="81">
        <f>SUM(weekly_covid_deaths_council_area[[#This Row],[Highland]],weekly_covid_deaths_council_area[[#This Row],[Argyll and Bute]])</f>
        <v>3</v>
      </c>
      <c r="M55" s="87">
        <f>SUM(weekly_covid_deaths_council_area[[#This Row],[North Lanarkshire]],weekly_covid_deaths_council_area[[#This Row],[South Lanarkshire]])</f>
        <v>10</v>
      </c>
      <c r="N55" s="87">
        <f>SUM(weekly_covid_deaths_council_area[[#This Row],[City of Edinburgh]],weekly_covid_deaths_council_area[[#This Row],[East Lothian]],weekly_covid_deaths_council_area[[#This Row],[Midlothian]],weekly_covid_deaths_council_area[[#This Row],[West Lothian]])</f>
        <v>13</v>
      </c>
      <c r="O55" s="87">
        <f>weekly_covid_deaths_council_area[[#This Row],[Orkney Islands]]</f>
        <v>0</v>
      </c>
      <c r="P55" s="87">
        <f>weekly_covid_deaths_council_area[[#This Row],[Shetland Islands]]</f>
        <v>0</v>
      </c>
      <c r="Q55" s="87">
        <f>SUM(weekly_covid_deaths_council_area[[#This Row],[Angus]],weekly_covid_deaths_council_area[[#This Row],[Dundee City]],weekly_covid_deaths_council_area[[#This Row],[Perth and Kinross]])</f>
        <v>7</v>
      </c>
      <c r="R55" s="87">
        <f>weekly_covid_deaths_council_area[[#This Row],[Na h-Eileanan Siar]]</f>
        <v>0</v>
      </c>
    </row>
    <row r="56" spans="1:18" ht="15.9" customHeight="1" x14ac:dyDescent="0.3">
      <c r="A56" s="20" t="s">
        <v>65</v>
      </c>
      <c r="B56" s="21">
        <v>51</v>
      </c>
      <c r="C56" s="22">
        <v>44550</v>
      </c>
      <c r="D56" s="27">
        <v>55</v>
      </c>
      <c r="E56" s="81">
        <v>6</v>
      </c>
      <c r="F56" s="81">
        <v>1</v>
      </c>
      <c r="G56" s="81">
        <f>weekly_covid_deaths_council_area[[#This Row],[Dumfries and Galloway]]</f>
        <v>1</v>
      </c>
      <c r="H56" s="81">
        <f>weekly_covid_deaths_council_area[[#This Row],[Fife]]</f>
        <v>3</v>
      </c>
      <c r="I56" s="81">
        <f>SUM(weekly_covid_deaths_council_area[[#This Row],[Clackmannanshire]],weekly_covid_deaths_council_area[[#This Row],[Falkirk]],weekly_covid_deaths_council_area[[#This Row],[Stirling]])</f>
        <v>2</v>
      </c>
      <c r="J56" s="81">
        <f>SUM(weekly_covid_deaths_council_area[[#This Row],[Aberdeen City]],weekly_covid_deaths_council_area[[#This Row],[Aberdeenshire]],weekly_covid_deaths_council_area[[#This Row],[Moray]])</f>
        <v>2</v>
      </c>
      <c r="K56" s="81">
        <f>SUM(weekly_covid_deaths_council_area[[#This Row],[East Dunbartonshire]],weekly_covid_deaths_council_area[[#This Row],[East Renfrewshire]],weekly_covid_deaths_council_area[[#This Row],[Glasgow City]],weekly_covid_deaths_council_area[[#This Row],[Inverclyde]],weekly_covid_deaths_council_area[[#This Row],[Renfrewshire]],weekly_covid_deaths_council_area[[#This Row],[West Dunbartonshire]])</f>
        <v>13</v>
      </c>
      <c r="L56" s="81">
        <f>SUM(weekly_covid_deaths_council_area[[#This Row],[Highland]],weekly_covid_deaths_council_area[[#This Row],[Argyll and Bute]])</f>
        <v>3</v>
      </c>
      <c r="M56" s="87">
        <f>SUM(weekly_covid_deaths_council_area[[#This Row],[North Lanarkshire]],weekly_covid_deaths_council_area[[#This Row],[South Lanarkshire]])</f>
        <v>11</v>
      </c>
      <c r="N56" s="87">
        <f>SUM(weekly_covid_deaths_council_area[[#This Row],[City of Edinburgh]],weekly_covid_deaths_council_area[[#This Row],[East Lothian]],weekly_covid_deaths_council_area[[#This Row],[Midlothian]],weekly_covid_deaths_council_area[[#This Row],[West Lothian]])</f>
        <v>9</v>
      </c>
      <c r="O56" s="87">
        <f>weekly_covid_deaths_council_area[[#This Row],[Orkney Islands]]</f>
        <v>0</v>
      </c>
      <c r="P56" s="87">
        <f>weekly_covid_deaths_council_area[[#This Row],[Shetland Islands]]</f>
        <v>0</v>
      </c>
      <c r="Q56" s="87">
        <f>SUM(weekly_covid_deaths_council_area[[#This Row],[Angus]],weekly_covid_deaths_council_area[[#This Row],[Dundee City]],weekly_covid_deaths_council_area[[#This Row],[Perth and Kinross]])</f>
        <v>3</v>
      </c>
      <c r="R56" s="87">
        <f>weekly_covid_deaths_council_area[[#This Row],[Na h-Eileanan Siar]]</f>
        <v>1</v>
      </c>
    </row>
    <row r="57" spans="1:18" ht="15.9" customHeight="1" x14ac:dyDescent="0.3">
      <c r="A57" s="20" t="s">
        <v>65</v>
      </c>
      <c r="B57" s="21">
        <v>52</v>
      </c>
      <c r="C57" s="22">
        <v>44557</v>
      </c>
      <c r="D57" s="27">
        <v>47</v>
      </c>
      <c r="E57" s="81">
        <v>4</v>
      </c>
      <c r="F57" s="81">
        <v>0</v>
      </c>
      <c r="G57" s="81">
        <f>weekly_covid_deaths_council_area[[#This Row],[Dumfries and Galloway]]</f>
        <v>3</v>
      </c>
      <c r="H57" s="81">
        <f>weekly_covid_deaths_council_area[[#This Row],[Fife]]</f>
        <v>1</v>
      </c>
      <c r="I57" s="81">
        <f>SUM(weekly_covid_deaths_council_area[[#This Row],[Clackmannanshire]],weekly_covid_deaths_council_area[[#This Row],[Falkirk]],weekly_covid_deaths_council_area[[#This Row],[Stirling]])</f>
        <v>3</v>
      </c>
      <c r="J57" s="81">
        <f>SUM(weekly_covid_deaths_council_area[[#This Row],[Aberdeen City]],weekly_covid_deaths_council_area[[#This Row],[Aberdeenshire]],weekly_covid_deaths_council_area[[#This Row],[Moray]])</f>
        <v>4</v>
      </c>
      <c r="K57" s="81">
        <f>SUM(weekly_covid_deaths_council_area[[#This Row],[East Dunbartonshire]],weekly_covid_deaths_council_area[[#This Row],[East Renfrewshire]],weekly_covid_deaths_council_area[[#This Row],[Glasgow City]],weekly_covid_deaths_council_area[[#This Row],[Inverclyde]],weekly_covid_deaths_council_area[[#This Row],[Renfrewshire]],weekly_covid_deaths_council_area[[#This Row],[West Dunbartonshire]])</f>
        <v>8</v>
      </c>
      <c r="L57" s="81">
        <f>SUM(weekly_covid_deaths_council_area[[#This Row],[Highland]],weekly_covid_deaths_council_area[[#This Row],[Argyll and Bute]])</f>
        <v>3</v>
      </c>
      <c r="M57" s="87">
        <f>SUM(weekly_covid_deaths_council_area[[#This Row],[North Lanarkshire]],weekly_covid_deaths_council_area[[#This Row],[South Lanarkshire]])</f>
        <v>4</v>
      </c>
      <c r="N57" s="87">
        <f>SUM(weekly_covid_deaths_council_area[[#This Row],[City of Edinburgh]],weekly_covid_deaths_council_area[[#This Row],[East Lothian]],weekly_covid_deaths_council_area[[#This Row],[Midlothian]],weekly_covid_deaths_council_area[[#This Row],[West Lothian]])</f>
        <v>9</v>
      </c>
      <c r="O57" s="87">
        <f>weekly_covid_deaths_council_area[[#This Row],[Orkney Islands]]</f>
        <v>0</v>
      </c>
      <c r="P57" s="87">
        <f>weekly_covid_deaths_council_area[[#This Row],[Shetland Islands]]</f>
        <v>0</v>
      </c>
      <c r="Q57" s="87">
        <f>SUM(weekly_covid_deaths_council_area[[#This Row],[Angus]],weekly_covid_deaths_council_area[[#This Row],[Dundee City]],weekly_covid_deaths_council_area[[#This Row],[Perth and Kinross]])</f>
        <v>6</v>
      </c>
      <c r="R57" s="87">
        <f>weekly_covid_deaths_council_area[[#This Row],[Na h-Eileanan Siar]]</f>
        <v>2</v>
      </c>
    </row>
    <row r="58" spans="1:18" ht="15.9" customHeight="1" x14ac:dyDescent="0.3">
      <c r="A58" s="16" t="s">
        <v>66</v>
      </c>
      <c r="B58" s="21">
        <v>1</v>
      </c>
      <c r="C58" s="22">
        <v>44564</v>
      </c>
      <c r="D58" s="27">
        <v>72</v>
      </c>
      <c r="E58" s="81">
        <v>8</v>
      </c>
      <c r="F58" s="81">
        <v>1</v>
      </c>
      <c r="G58" s="81">
        <f>weekly_covid_deaths_council_area[[#This Row],[Dumfries and Galloway]]</f>
        <v>3</v>
      </c>
      <c r="H58" s="81">
        <f>weekly_covid_deaths_council_area[[#This Row],[Fife]]</f>
        <v>10</v>
      </c>
      <c r="I58" s="81">
        <v>5</v>
      </c>
      <c r="J58" s="81">
        <v>0</v>
      </c>
      <c r="K58" s="81">
        <v>14</v>
      </c>
      <c r="L58" s="81">
        <v>1</v>
      </c>
      <c r="M58" s="31">
        <v>7</v>
      </c>
      <c r="N58" s="31">
        <v>14</v>
      </c>
      <c r="O58" s="87">
        <f>weekly_covid_deaths_council_area[[#This Row],[Orkney Islands]]</f>
        <v>0</v>
      </c>
      <c r="P58" s="87">
        <f>weekly_covid_deaths_council_area[[#This Row],[Shetland Islands]]</f>
        <v>0</v>
      </c>
      <c r="Q58" s="81">
        <v>9</v>
      </c>
      <c r="R58" s="87">
        <f>weekly_covid_deaths_council_area[[#This Row],[Na h-Eileanan Siar]]</f>
        <v>0</v>
      </c>
    </row>
    <row r="59" spans="1:18" ht="15.9" customHeight="1" x14ac:dyDescent="0.3">
      <c r="A59" s="16" t="s">
        <v>66</v>
      </c>
      <c r="B59" s="21">
        <v>2</v>
      </c>
      <c r="C59" s="22">
        <v>44571</v>
      </c>
      <c r="D59" s="27">
        <v>136</v>
      </c>
      <c r="E59" s="81">
        <v>12</v>
      </c>
      <c r="F59" s="81">
        <v>5</v>
      </c>
      <c r="G59" s="81">
        <f>weekly_covid_deaths_council_area[[#This Row],[Dumfries and Galloway]]</f>
        <v>4</v>
      </c>
      <c r="H59" s="81">
        <f>weekly_covid_deaths_council_area[[#This Row],[Fife]]</f>
        <v>9</v>
      </c>
      <c r="I59" s="81">
        <v>8</v>
      </c>
      <c r="J59" s="81">
        <v>8</v>
      </c>
      <c r="K59" s="81">
        <v>20</v>
      </c>
      <c r="L59" s="81">
        <v>3</v>
      </c>
      <c r="M59" s="31">
        <v>27</v>
      </c>
      <c r="N59" s="31">
        <v>20</v>
      </c>
      <c r="O59" s="87">
        <f>weekly_covid_deaths_council_area[[#This Row],[Orkney Islands]]</f>
        <v>0</v>
      </c>
      <c r="P59" s="87">
        <f>weekly_covid_deaths_council_area[[#This Row],[Shetland Islands]]</f>
        <v>0</v>
      </c>
      <c r="Q59" s="81">
        <v>20</v>
      </c>
      <c r="R59" s="87">
        <f>weekly_covid_deaths_council_area[[#This Row],[Na h-Eileanan Siar]]</f>
        <v>0</v>
      </c>
    </row>
    <row r="60" spans="1:18" ht="15.9" customHeight="1" x14ac:dyDescent="0.3">
      <c r="A60" s="16" t="s">
        <v>66</v>
      </c>
      <c r="B60" s="21">
        <v>3</v>
      </c>
      <c r="C60" s="22">
        <v>44578</v>
      </c>
      <c r="D60" s="27">
        <v>146</v>
      </c>
      <c r="E60" s="81">
        <v>14</v>
      </c>
      <c r="F60" s="81">
        <v>3</v>
      </c>
      <c r="G60" s="81">
        <f>weekly_covid_deaths_council_area[[#This Row],[Dumfries and Galloway]]</f>
        <v>6</v>
      </c>
      <c r="H60" s="81">
        <f>weekly_covid_deaths_council_area[[#This Row],[Fife]]</f>
        <v>16</v>
      </c>
      <c r="I60" s="81">
        <v>8</v>
      </c>
      <c r="J60" s="81">
        <v>7</v>
      </c>
      <c r="K60" s="81">
        <v>34</v>
      </c>
      <c r="L60" s="81">
        <v>4</v>
      </c>
      <c r="M60" s="31">
        <v>21</v>
      </c>
      <c r="N60" s="31">
        <v>17</v>
      </c>
      <c r="O60" s="87">
        <f>weekly_covid_deaths_council_area[[#This Row],[Orkney Islands]]</f>
        <v>0</v>
      </c>
      <c r="P60" s="87">
        <f>weekly_covid_deaths_council_area[[#This Row],[Shetland Islands]]</f>
        <v>1</v>
      </c>
      <c r="Q60" s="81">
        <v>15</v>
      </c>
      <c r="R60" s="87">
        <f>weekly_covid_deaths_council_area[[#This Row],[Na h-Eileanan Siar]]</f>
        <v>0</v>
      </c>
    </row>
    <row r="61" spans="1:18" ht="15.9" customHeight="1" x14ac:dyDescent="0.3">
      <c r="A61" s="16" t="s">
        <v>66</v>
      </c>
      <c r="B61" s="21">
        <v>4</v>
      </c>
      <c r="C61" s="22">
        <v>44585</v>
      </c>
      <c r="D61" s="27">
        <v>122</v>
      </c>
      <c r="E61" s="81">
        <v>12</v>
      </c>
      <c r="F61" s="81">
        <v>1</v>
      </c>
      <c r="G61" s="81">
        <f>weekly_covid_deaths_council_area[[#This Row],[Dumfries and Galloway]]</f>
        <v>4</v>
      </c>
      <c r="H61" s="81">
        <f>weekly_covid_deaths_council_area[[#This Row],[Fife]]</f>
        <v>13</v>
      </c>
      <c r="I61" s="81">
        <v>4</v>
      </c>
      <c r="J61" s="81">
        <v>7</v>
      </c>
      <c r="K61" s="81">
        <v>26</v>
      </c>
      <c r="L61" s="81">
        <v>8</v>
      </c>
      <c r="M61" s="31">
        <v>23</v>
      </c>
      <c r="N61" s="31">
        <v>10</v>
      </c>
      <c r="O61" s="87">
        <f>weekly_covid_deaths_council_area[[#This Row],[Orkney Islands]]</f>
        <v>0</v>
      </c>
      <c r="P61" s="87">
        <f>weekly_covid_deaths_council_area[[#This Row],[Shetland Islands]]</f>
        <v>0</v>
      </c>
      <c r="Q61" s="81">
        <v>13</v>
      </c>
      <c r="R61" s="87">
        <f>weekly_covid_deaths_council_area[[#This Row],[Na h-Eileanan Siar]]</f>
        <v>1</v>
      </c>
    </row>
    <row r="62" spans="1:18" ht="15.9" customHeight="1" x14ac:dyDescent="0.3">
      <c r="A62" s="16" t="s">
        <v>66</v>
      </c>
      <c r="B62" s="21">
        <v>5</v>
      </c>
      <c r="C62" s="22">
        <v>44592</v>
      </c>
      <c r="D62" s="27">
        <v>119</v>
      </c>
      <c r="E62" s="81">
        <v>8</v>
      </c>
      <c r="F62" s="81">
        <v>2</v>
      </c>
      <c r="G62" s="81">
        <f>weekly_covid_deaths_council_area[[#This Row],[Dumfries and Galloway]]</f>
        <v>5</v>
      </c>
      <c r="H62" s="81">
        <f>weekly_covid_deaths_council_area[[#This Row],[Fife]]</f>
        <v>14</v>
      </c>
      <c r="I62" s="81">
        <v>16</v>
      </c>
      <c r="J62" s="81">
        <v>9</v>
      </c>
      <c r="K62" s="81">
        <v>25</v>
      </c>
      <c r="L62" s="81">
        <v>5</v>
      </c>
      <c r="M62" s="31">
        <v>12</v>
      </c>
      <c r="N62" s="31">
        <v>13</v>
      </c>
      <c r="O62" s="87">
        <f>weekly_covid_deaths_council_area[[#This Row],[Orkney Islands]]</f>
        <v>1</v>
      </c>
      <c r="P62" s="87">
        <f>weekly_covid_deaths_council_area[[#This Row],[Shetland Islands]]</f>
        <v>0</v>
      </c>
      <c r="Q62" s="81">
        <v>9</v>
      </c>
      <c r="R62" s="87">
        <f>weekly_covid_deaths_council_area[[#This Row],[Na h-Eileanan Siar]]</f>
        <v>0</v>
      </c>
    </row>
    <row r="63" spans="1:18" ht="15.9" customHeight="1" x14ac:dyDescent="0.3">
      <c r="A63" s="16" t="s">
        <v>66</v>
      </c>
      <c r="B63" s="21">
        <v>6</v>
      </c>
      <c r="C63" s="22">
        <v>44599</v>
      </c>
      <c r="D63" s="27">
        <v>80</v>
      </c>
      <c r="E63" s="81">
        <v>5</v>
      </c>
      <c r="F63" s="81">
        <v>0</v>
      </c>
      <c r="G63" s="81">
        <f>weekly_covid_deaths_council_area[[#This Row],[Dumfries and Galloway]]</f>
        <v>2</v>
      </c>
      <c r="H63" s="81">
        <f>weekly_covid_deaths_council_area[[#This Row],[Fife]]</f>
        <v>6</v>
      </c>
      <c r="I63" s="81">
        <v>7</v>
      </c>
      <c r="J63" s="81">
        <v>6</v>
      </c>
      <c r="K63" s="81">
        <v>22</v>
      </c>
      <c r="L63" s="81">
        <v>3</v>
      </c>
      <c r="M63" s="31">
        <v>6</v>
      </c>
      <c r="N63" s="31">
        <v>11</v>
      </c>
      <c r="O63" s="87">
        <f>weekly_covid_deaths_council_area[[#This Row],[Orkney Islands]]</f>
        <v>0</v>
      </c>
      <c r="P63" s="87">
        <f>weekly_covid_deaths_council_area[[#This Row],[Shetland Islands]]</f>
        <v>1</v>
      </c>
      <c r="Q63" s="81">
        <v>11</v>
      </c>
      <c r="R63" s="87">
        <f>weekly_covid_deaths_council_area[[#This Row],[Na h-Eileanan Siar]]</f>
        <v>0</v>
      </c>
    </row>
    <row r="64" spans="1:18" ht="15.9" customHeight="1" x14ac:dyDescent="0.3">
      <c r="A64" s="16" t="s">
        <v>66</v>
      </c>
      <c r="B64" s="21">
        <v>7</v>
      </c>
      <c r="C64" s="22">
        <v>44606</v>
      </c>
      <c r="D64" s="27">
        <v>76</v>
      </c>
      <c r="E64" s="81">
        <v>13</v>
      </c>
      <c r="F64" s="81">
        <v>3</v>
      </c>
      <c r="G64" s="81">
        <f>weekly_covid_deaths_council_area[[#This Row],[Dumfries and Galloway]]</f>
        <v>1</v>
      </c>
      <c r="H64" s="81">
        <f>weekly_covid_deaths_council_area[[#This Row],[Fife]]</f>
        <v>6</v>
      </c>
      <c r="I64" s="81">
        <v>4</v>
      </c>
      <c r="J64" s="81">
        <v>7</v>
      </c>
      <c r="K64" s="81">
        <v>12</v>
      </c>
      <c r="L64" s="81">
        <v>2</v>
      </c>
      <c r="M64" s="31">
        <v>6</v>
      </c>
      <c r="N64" s="31">
        <v>8</v>
      </c>
      <c r="O64" s="87">
        <f>weekly_covid_deaths_council_area[[#This Row],[Orkney Islands]]</f>
        <v>1</v>
      </c>
      <c r="P64" s="87">
        <f>weekly_covid_deaths_council_area[[#This Row],[Shetland Islands]]</f>
        <v>1</v>
      </c>
      <c r="Q64" s="81">
        <v>11</v>
      </c>
      <c r="R64" s="87">
        <f>weekly_covid_deaths_council_area[[#This Row],[Na h-Eileanan Siar]]</f>
        <v>1</v>
      </c>
    </row>
    <row r="65" spans="1:18" ht="15.9" customHeight="1" x14ac:dyDescent="0.3">
      <c r="A65" s="16" t="s">
        <v>66</v>
      </c>
      <c r="B65" s="21">
        <v>8</v>
      </c>
      <c r="C65" s="22">
        <v>44613</v>
      </c>
      <c r="D65" s="27">
        <v>80</v>
      </c>
      <c r="E65" s="81">
        <v>6</v>
      </c>
      <c r="F65" s="81">
        <v>5</v>
      </c>
      <c r="G65" s="81">
        <f>weekly_covid_deaths_council_area[[#This Row],[Dumfries and Galloway]]</f>
        <v>3</v>
      </c>
      <c r="H65" s="81">
        <f>weekly_covid_deaths_council_area[[#This Row],[Fife]]</f>
        <v>9</v>
      </c>
      <c r="I65" s="81">
        <v>3</v>
      </c>
      <c r="J65" s="81">
        <v>8</v>
      </c>
      <c r="K65" s="81">
        <v>17</v>
      </c>
      <c r="L65" s="81">
        <v>2</v>
      </c>
      <c r="M65" s="31">
        <v>9</v>
      </c>
      <c r="N65" s="31">
        <v>7</v>
      </c>
      <c r="O65" s="87">
        <f>weekly_covid_deaths_council_area[[#This Row],[Orkney Islands]]</f>
        <v>1</v>
      </c>
      <c r="P65" s="87">
        <f>weekly_covid_deaths_council_area[[#This Row],[Shetland Islands]]</f>
        <v>0</v>
      </c>
      <c r="Q65" s="81">
        <v>10</v>
      </c>
      <c r="R65" s="87">
        <f>weekly_covid_deaths_council_area[[#This Row],[Na h-Eileanan Siar]]</f>
        <v>0</v>
      </c>
    </row>
    <row r="66" spans="1:18" ht="15.9" customHeight="1" x14ac:dyDescent="0.3">
      <c r="A66" s="16" t="s">
        <v>66</v>
      </c>
      <c r="B66" s="21">
        <v>9</v>
      </c>
      <c r="C66" s="22">
        <v>44620</v>
      </c>
      <c r="D66" s="27">
        <v>112</v>
      </c>
      <c r="E66" s="81">
        <v>12</v>
      </c>
      <c r="F66" s="81">
        <v>2</v>
      </c>
      <c r="G66" s="81">
        <f>weekly_covid_deaths_council_area[[#This Row],[Dumfries and Galloway]]</f>
        <v>3</v>
      </c>
      <c r="H66" s="81">
        <f>weekly_covid_deaths_council_area[[#This Row],[Fife]]</f>
        <v>12</v>
      </c>
      <c r="I66" s="81">
        <v>5</v>
      </c>
      <c r="J66" s="81">
        <v>10</v>
      </c>
      <c r="K66" s="81">
        <v>27</v>
      </c>
      <c r="L66" s="81">
        <v>5</v>
      </c>
      <c r="M66" s="31">
        <v>8</v>
      </c>
      <c r="N66" s="31">
        <v>16</v>
      </c>
      <c r="O66" s="87">
        <f>weekly_covid_deaths_council_area[[#This Row],[Orkney Islands]]</f>
        <v>0</v>
      </c>
      <c r="P66" s="87">
        <f>weekly_covid_deaths_council_area[[#This Row],[Shetland Islands]]</f>
        <v>0</v>
      </c>
      <c r="Q66" s="81">
        <v>12</v>
      </c>
      <c r="R66" s="87">
        <f>weekly_covid_deaths_council_area[[#This Row],[Na h-Eileanan Siar]]</f>
        <v>0</v>
      </c>
    </row>
    <row r="67" spans="1:18" ht="15.9" customHeight="1" x14ac:dyDescent="0.3">
      <c r="A67" s="16" t="s">
        <v>66</v>
      </c>
      <c r="B67" s="21">
        <v>10</v>
      </c>
      <c r="C67" s="22">
        <v>44627</v>
      </c>
      <c r="D67" s="27">
        <v>118</v>
      </c>
      <c r="E67" s="81">
        <v>5</v>
      </c>
      <c r="F67" s="81">
        <v>2</v>
      </c>
      <c r="G67" s="81">
        <f>weekly_covid_deaths_council_area[[#This Row],[Dumfries and Galloway]]</f>
        <v>3</v>
      </c>
      <c r="H67" s="81">
        <f>weekly_covid_deaths_council_area[[#This Row],[Fife]]</f>
        <v>8</v>
      </c>
      <c r="I67" s="81">
        <v>10</v>
      </c>
      <c r="J67" s="81">
        <v>10</v>
      </c>
      <c r="K67" s="81">
        <v>24</v>
      </c>
      <c r="L67" s="81">
        <v>11</v>
      </c>
      <c r="M67" s="31">
        <v>15</v>
      </c>
      <c r="N67" s="31">
        <v>20</v>
      </c>
      <c r="O67" s="87">
        <f>weekly_covid_deaths_council_area[[#This Row],[Orkney Islands]]</f>
        <v>0</v>
      </c>
      <c r="P67" s="87">
        <f>weekly_covid_deaths_council_area[[#This Row],[Shetland Islands]]</f>
        <v>0</v>
      </c>
      <c r="Q67" s="81">
        <v>10</v>
      </c>
      <c r="R67" s="87">
        <f>weekly_covid_deaths_council_area[[#This Row],[Na h-Eileanan Siar]]</f>
        <v>0</v>
      </c>
    </row>
    <row r="68" spans="1:18" ht="15.9" customHeight="1" x14ac:dyDescent="0.3">
      <c r="A68" s="16" t="s">
        <v>66</v>
      </c>
      <c r="B68" s="21">
        <v>11</v>
      </c>
      <c r="C68" s="22">
        <v>44634</v>
      </c>
      <c r="D68" s="27">
        <v>121</v>
      </c>
      <c r="E68" s="81">
        <v>15</v>
      </c>
      <c r="F68" s="81">
        <v>4</v>
      </c>
      <c r="G68" s="81">
        <f>weekly_covid_deaths_council_area[[#This Row],[Dumfries and Galloway]]</f>
        <v>3</v>
      </c>
      <c r="H68" s="81">
        <f>weekly_covid_deaths_council_area[[#This Row],[Fife]]</f>
        <v>3</v>
      </c>
      <c r="I68" s="81">
        <v>3</v>
      </c>
      <c r="J68" s="81">
        <v>9</v>
      </c>
      <c r="K68" s="81">
        <v>15</v>
      </c>
      <c r="L68" s="81">
        <v>14</v>
      </c>
      <c r="M68" s="31">
        <v>20</v>
      </c>
      <c r="N68" s="31">
        <v>18</v>
      </c>
      <c r="O68" s="87">
        <f>weekly_covid_deaths_council_area[[#This Row],[Orkney Islands]]</f>
        <v>1</v>
      </c>
      <c r="P68" s="87">
        <f>weekly_covid_deaths_council_area[[#This Row],[Shetland Islands]]</f>
        <v>0</v>
      </c>
      <c r="Q68" s="81">
        <v>15</v>
      </c>
      <c r="R68" s="87">
        <f>weekly_covid_deaths_council_area[[#This Row],[Na h-Eileanan Siar]]</f>
        <v>1</v>
      </c>
    </row>
    <row r="69" spans="1:18" ht="15.9" customHeight="1" x14ac:dyDescent="0.3">
      <c r="A69" s="16" t="s">
        <v>66</v>
      </c>
      <c r="B69" s="21">
        <v>12</v>
      </c>
      <c r="C69" s="22">
        <v>44641</v>
      </c>
      <c r="D69" s="27">
        <v>193</v>
      </c>
      <c r="E69" s="81">
        <v>12</v>
      </c>
      <c r="F69" s="81">
        <v>3</v>
      </c>
      <c r="G69" s="81">
        <f>weekly_covid_deaths_council_area[[#This Row],[Dumfries and Galloway]]</f>
        <v>4</v>
      </c>
      <c r="H69" s="81">
        <f>weekly_covid_deaths_council_area[[#This Row],[Fife]]</f>
        <v>13</v>
      </c>
      <c r="I69" s="81">
        <v>16</v>
      </c>
      <c r="J69" s="81">
        <v>11</v>
      </c>
      <c r="K69" s="81">
        <v>47</v>
      </c>
      <c r="L69" s="81">
        <v>15</v>
      </c>
      <c r="M69" s="31">
        <v>31</v>
      </c>
      <c r="N69" s="31">
        <v>15</v>
      </c>
      <c r="O69" s="87">
        <f>weekly_covid_deaths_council_area[[#This Row],[Orkney Islands]]</f>
        <v>2</v>
      </c>
      <c r="P69" s="87">
        <f>weekly_covid_deaths_council_area[[#This Row],[Shetland Islands]]</f>
        <v>0</v>
      </c>
      <c r="Q69" s="81">
        <v>23</v>
      </c>
      <c r="R69" s="87">
        <f>weekly_covid_deaths_council_area[[#This Row],[Na h-Eileanan Siar]]</f>
        <v>1</v>
      </c>
    </row>
    <row r="70" spans="1:18" ht="15.9" customHeight="1" x14ac:dyDescent="0.3">
      <c r="A70" s="16" t="s">
        <v>66</v>
      </c>
      <c r="B70" s="21">
        <v>13</v>
      </c>
      <c r="C70" s="22">
        <v>44648</v>
      </c>
      <c r="D70" s="27">
        <v>172</v>
      </c>
      <c r="E70" s="81">
        <v>12</v>
      </c>
      <c r="F70" s="81">
        <v>2</v>
      </c>
      <c r="G70" s="81">
        <f>weekly_covid_deaths_council_area[[#This Row],[Dumfries and Galloway]]</f>
        <v>7</v>
      </c>
      <c r="H70" s="81">
        <f>weekly_covid_deaths_council_area[[#This Row],[Fife]]</f>
        <v>8</v>
      </c>
      <c r="I70" s="81">
        <v>8</v>
      </c>
      <c r="J70" s="81">
        <v>7</v>
      </c>
      <c r="K70" s="81">
        <v>46</v>
      </c>
      <c r="L70" s="81">
        <v>22</v>
      </c>
      <c r="M70" s="31">
        <v>27</v>
      </c>
      <c r="N70" s="31">
        <v>16</v>
      </c>
      <c r="O70" s="87">
        <f>weekly_covid_deaths_council_area[[#This Row],[Orkney Islands]]</f>
        <v>0</v>
      </c>
      <c r="P70" s="87">
        <f>weekly_covid_deaths_council_area[[#This Row],[Shetland Islands]]</f>
        <v>1</v>
      </c>
      <c r="Q70" s="81">
        <v>15</v>
      </c>
      <c r="R70" s="87">
        <f>weekly_covid_deaths_council_area[[#This Row],[Na h-Eileanan Siar]]</f>
        <v>1</v>
      </c>
    </row>
    <row r="71" spans="1:18" ht="15.9" customHeight="1" x14ac:dyDescent="0.3">
      <c r="A71" s="16" t="s">
        <v>66</v>
      </c>
      <c r="B71" s="21">
        <v>14</v>
      </c>
      <c r="C71" s="22">
        <v>44655</v>
      </c>
      <c r="D71" s="27">
        <v>142</v>
      </c>
      <c r="E71" s="81">
        <v>12</v>
      </c>
      <c r="F71" s="81">
        <v>3</v>
      </c>
      <c r="G71" s="81">
        <f>weekly_covid_deaths_council_area[[#This Row],[Dumfries and Galloway]]</f>
        <v>4</v>
      </c>
      <c r="H71" s="81">
        <f>weekly_covid_deaths_council_area[[#This Row],[Fife]]</f>
        <v>10</v>
      </c>
      <c r="I71" s="81">
        <v>11</v>
      </c>
      <c r="J71" s="81">
        <v>9</v>
      </c>
      <c r="K71" s="81">
        <v>28</v>
      </c>
      <c r="L71" s="81">
        <v>16</v>
      </c>
      <c r="M71" s="31">
        <v>20</v>
      </c>
      <c r="N71" s="31">
        <v>16</v>
      </c>
      <c r="O71" s="87">
        <f>weekly_covid_deaths_council_area[[#This Row],[Orkney Islands]]</f>
        <v>0</v>
      </c>
      <c r="P71" s="87">
        <f>weekly_covid_deaths_council_area[[#This Row],[Shetland Islands]]</f>
        <v>1</v>
      </c>
      <c r="Q71" s="81">
        <v>11</v>
      </c>
      <c r="R71" s="87">
        <f>weekly_covid_deaths_council_area[[#This Row],[Na h-Eileanan Siar]]</f>
        <v>1</v>
      </c>
    </row>
    <row r="72" spans="1:18" ht="15.9" customHeight="1" x14ac:dyDescent="0.3">
      <c r="A72" s="16" t="s">
        <v>66</v>
      </c>
      <c r="B72" s="21">
        <v>15</v>
      </c>
      <c r="C72" s="22">
        <v>44662</v>
      </c>
      <c r="D72" s="27">
        <v>129</v>
      </c>
      <c r="E72" s="81">
        <v>10</v>
      </c>
      <c r="F72" s="81">
        <v>6</v>
      </c>
      <c r="G72" s="81">
        <f>weekly_covid_deaths_council_area[[#This Row],[Dumfries and Galloway]]</f>
        <v>1</v>
      </c>
      <c r="H72" s="81">
        <f>weekly_covid_deaths_council_area[[#This Row],[Fife]]</f>
        <v>10</v>
      </c>
      <c r="I72" s="81">
        <v>14</v>
      </c>
      <c r="J72" s="81">
        <v>7</v>
      </c>
      <c r="K72" s="81">
        <v>25</v>
      </c>
      <c r="L72" s="81">
        <v>11</v>
      </c>
      <c r="M72" s="31">
        <v>13</v>
      </c>
      <c r="N72" s="31">
        <v>19</v>
      </c>
      <c r="O72" s="87">
        <f>weekly_covid_deaths_council_area[[#This Row],[Orkney Islands]]</f>
        <v>0</v>
      </c>
      <c r="P72" s="87">
        <f>weekly_covid_deaths_council_area[[#This Row],[Shetland Islands]]</f>
        <v>0</v>
      </c>
      <c r="Q72" s="81">
        <v>11</v>
      </c>
      <c r="R72" s="87">
        <f>weekly_covid_deaths_council_area[[#This Row],[Na h-Eileanan Siar]]</f>
        <v>2</v>
      </c>
    </row>
    <row r="73" spans="1:18" ht="15.9" customHeight="1" x14ac:dyDescent="0.3">
      <c r="A73" s="16" t="s">
        <v>66</v>
      </c>
      <c r="B73" s="21">
        <v>16</v>
      </c>
      <c r="C73" s="22">
        <v>44669</v>
      </c>
      <c r="D73" s="27">
        <v>121</v>
      </c>
      <c r="E73" s="81">
        <v>12</v>
      </c>
      <c r="F73" s="81">
        <v>1</v>
      </c>
      <c r="G73" s="81">
        <f>weekly_covid_deaths_council_area[[#This Row],[Dumfries and Galloway]]</f>
        <v>2</v>
      </c>
      <c r="H73" s="81">
        <f>weekly_covid_deaths_council_area[[#This Row],[Fife]]</f>
        <v>9</v>
      </c>
      <c r="I73" s="81">
        <v>9</v>
      </c>
      <c r="J73" s="81">
        <v>12</v>
      </c>
      <c r="K73" s="81">
        <v>20</v>
      </c>
      <c r="L73" s="81">
        <v>8</v>
      </c>
      <c r="M73" s="31">
        <v>18</v>
      </c>
      <c r="N73" s="31">
        <v>19</v>
      </c>
      <c r="O73" s="87">
        <f>weekly_covid_deaths_council_area[[#This Row],[Orkney Islands]]</f>
        <v>0</v>
      </c>
      <c r="P73" s="87">
        <f>weekly_covid_deaths_council_area[[#This Row],[Shetland Islands]]</f>
        <v>1</v>
      </c>
      <c r="Q73" s="81">
        <v>7</v>
      </c>
      <c r="R73" s="87">
        <f>weekly_covid_deaths_council_area[[#This Row],[Na h-Eileanan Siar]]</f>
        <v>3</v>
      </c>
    </row>
    <row r="74" spans="1:18" ht="15.9" customHeight="1" x14ac:dyDescent="0.3">
      <c r="A74" s="16" t="s">
        <v>66</v>
      </c>
      <c r="B74" s="21">
        <v>17</v>
      </c>
      <c r="C74" s="22">
        <v>44676</v>
      </c>
      <c r="D74" s="27">
        <v>95</v>
      </c>
      <c r="E74" s="81">
        <v>5</v>
      </c>
      <c r="F74" s="81">
        <v>8</v>
      </c>
      <c r="G74" s="81">
        <f>weekly_covid_deaths_council_area[[#This Row],[Dumfries and Galloway]]</f>
        <v>5</v>
      </c>
      <c r="H74" s="81">
        <f>weekly_covid_deaths_council_area[[#This Row],[Fife]]</f>
        <v>6</v>
      </c>
      <c r="I74" s="81">
        <v>4</v>
      </c>
      <c r="J74" s="81">
        <v>9</v>
      </c>
      <c r="K74" s="81">
        <v>25</v>
      </c>
      <c r="L74" s="81">
        <v>4</v>
      </c>
      <c r="M74" s="31">
        <v>7</v>
      </c>
      <c r="N74" s="31">
        <v>10</v>
      </c>
      <c r="O74" s="87">
        <f>weekly_covid_deaths_council_area[[#This Row],[Orkney Islands]]</f>
        <v>0</v>
      </c>
      <c r="P74" s="87">
        <f>weekly_covid_deaths_council_area[[#This Row],[Shetland Islands]]</f>
        <v>0</v>
      </c>
      <c r="Q74" s="81">
        <v>12</v>
      </c>
      <c r="R74" s="87">
        <f>weekly_covid_deaths_council_area[[#This Row],[Na h-Eileanan Siar]]</f>
        <v>0</v>
      </c>
    </row>
    <row r="75" spans="1:18" ht="15.9" customHeight="1" x14ac:dyDescent="0.3">
      <c r="A75" s="16" t="s">
        <v>66</v>
      </c>
      <c r="B75" s="21">
        <v>18</v>
      </c>
      <c r="C75" s="22">
        <v>44683</v>
      </c>
      <c r="D75" s="27">
        <v>87</v>
      </c>
      <c r="E75" s="81">
        <v>9</v>
      </c>
      <c r="F75" s="81">
        <v>4</v>
      </c>
      <c r="G75" s="81">
        <f>weekly_covid_deaths_council_area[[#This Row],[Dumfries and Galloway]]</f>
        <v>4</v>
      </c>
      <c r="H75" s="81">
        <f>weekly_covid_deaths_council_area[[#This Row],[Fife]]</f>
        <v>3</v>
      </c>
      <c r="I75" s="81">
        <v>9</v>
      </c>
      <c r="J75" s="81">
        <v>11</v>
      </c>
      <c r="K75" s="81">
        <v>17</v>
      </c>
      <c r="L75" s="81">
        <v>2</v>
      </c>
      <c r="M75" s="31">
        <v>7</v>
      </c>
      <c r="N75" s="31">
        <v>10</v>
      </c>
      <c r="O75" s="87">
        <f>weekly_covid_deaths_council_area[[#This Row],[Orkney Islands]]</f>
        <v>0</v>
      </c>
      <c r="P75" s="87">
        <f>weekly_covid_deaths_council_area[[#This Row],[Shetland Islands]]</f>
        <v>1</v>
      </c>
      <c r="Q75" s="81">
        <v>6</v>
      </c>
      <c r="R75" s="87">
        <f>weekly_covid_deaths_council_area[[#This Row],[Na h-Eileanan Siar]]</f>
        <v>4</v>
      </c>
    </row>
    <row r="76" spans="1:18" ht="15.9" customHeight="1" x14ac:dyDescent="0.3">
      <c r="A76" s="16" t="s">
        <v>66</v>
      </c>
      <c r="B76" s="21">
        <v>19</v>
      </c>
      <c r="C76" s="22">
        <v>44690</v>
      </c>
      <c r="D76" s="27">
        <v>61</v>
      </c>
      <c r="E76" s="81">
        <v>9</v>
      </c>
      <c r="F76" s="81">
        <v>0</v>
      </c>
      <c r="G76" s="81">
        <f>weekly_covid_deaths_council_area[[#This Row],[Dumfries and Galloway]]</f>
        <v>3</v>
      </c>
      <c r="H76" s="81">
        <f>weekly_covid_deaths_council_area[[#This Row],[Fife]]</f>
        <v>5</v>
      </c>
      <c r="I76" s="81">
        <v>2</v>
      </c>
      <c r="J76" s="81">
        <v>6</v>
      </c>
      <c r="K76" s="81">
        <v>14</v>
      </c>
      <c r="L76" s="81">
        <v>5</v>
      </c>
      <c r="M76" s="31">
        <v>8</v>
      </c>
      <c r="N76" s="31">
        <v>2</v>
      </c>
      <c r="O76" s="87">
        <f>weekly_covid_deaths_council_area[[#This Row],[Orkney Islands]]</f>
        <v>1</v>
      </c>
      <c r="P76" s="87">
        <f>weekly_covid_deaths_council_area[[#This Row],[Shetland Islands]]</f>
        <v>0</v>
      </c>
      <c r="Q76" s="81">
        <v>6</v>
      </c>
      <c r="R76" s="87">
        <f>weekly_covid_deaths_council_area[[#This Row],[Na h-Eileanan Siar]]</f>
        <v>0</v>
      </c>
    </row>
    <row r="77" spans="1:18" ht="15.9" customHeight="1" x14ac:dyDescent="0.3">
      <c r="A77" s="16" t="s">
        <v>66</v>
      </c>
      <c r="B77" s="21">
        <v>20</v>
      </c>
      <c r="C77" s="22">
        <v>44697</v>
      </c>
      <c r="D77" s="27">
        <v>53</v>
      </c>
      <c r="E77" s="81">
        <v>5</v>
      </c>
      <c r="F77" s="81">
        <v>1</v>
      </c>
      <c r="G77" s="81">
        <f>weekly_covid_deaths_council_area[[#This Row],[Dumfries and Galloway]]</f>
        <v>0</v>
      </c>
      <c r="H77" s="81">
        <f>weekly_covid_deaths_council_area[[#This Row],[Fife]]</f>
        <v>5</v>
      </c>
      <c r="I77" s="81">
        <v>1</v>
      </c>
      <c r="J77" s="81">
        <v>1</v>
      </c>
      <c r="K77" s="81">
        <v>17</v>
      </c>
      <c r="L77" s="81">
        <v>7</v>
      </c>
      <c r="M77" s="31">
        <v>4</v>
      </c>
      <c r="N77" s="31">
        <v>4</v>
      </c>
      <c r="O77" s="87">
        <f>weekly_covid_deaths_council_area[[#This Row],[Orkney Islands]]</f>
        <v>0</v>
      </c>
      <c r="P77" s="87">
        <f>weekly_covid_deaths_council_area[[#This Row],[Shetland Islands]]</f>
        <v>0</v>
      </c>
      <c r="Q77" s="81">
        <v>8</v>
      </c>
      <c r="R77" s="87">
        <f>weekly_covid_deaths_council_area[[#This Row],[Na h-Eileanan Siar]]</f>
        <v>0</v>
      </c>
    </row>
    <row r="78" spans="1:18" ht="15.9" customHeight="1" x14ac:dyDescent="0.3">
      <c r="A78" s="16" t="s">
        <v>66</v>
      </c>
      <c r="B78" s="21">
        <v>21</v>
      </c>
      <c r="C78" s="22">
        <v>44704</v>
      </c>
      <c r="D78" s="27">
        <v>46</v>
      </c>
      <c r="E78" s="81">
        <v>4</v>
      </c>
      <c r="F78" s="81">
        <v>0</v>
      </c>
      <c r="G78" s="81">
        <f>weekly_covid_deaths_council_area[[#This Row],[Dumfries and Galloway]]</f>
        <v>1</v>
      </c>
      <c r="H78" s="81">
        <f>weekly_covid_deaths_council_area[[#This Row],[Fife]]</f>
        <v>1</v>
      </c>
      <c r="I78" s="81">
        <v>3</v>
      </c>
      <c r="J78" s="81">
        <v>7</v>
      </c>
      <c r="K78" s="81">
        <v>11</v>
      </c>
      <c r="L78" s="81">
        <v>5</v>
      </c>
      <c r="M78" s="31">
        <v>6</v>
      </c>
      <c r="N78" s="31">
        <v>3</v>
      </c>
      <c r="O78" s="87">
        <f>weekly_covid_deaths_council_area[[#This Row],[Orkney Islands]]</f>
        <v>0</v>
      </c>
      <c r="P78" s="87">
        <f>weekly_covid_deaths_council_area[[#This Row],[Shetland Islands]]</f>
        <v>0</v>
      </c>
      <c r="Q78" s="81">
        <v>5</v>
      </c>
      <c r="R78" s="87">
        <f>weekly_covid_deaths_council_area[[#This Row],[Na h-Eileanan Siar]]</f>
        <v>0</v>
      </c>
    </row>
    <row r="79" spans="1:18" ht="15.9" customHeight="1" x14ac:dyDescent="0.3">
      <c r="A79" s="16" t="s">
        <v>66</v>
      </c>
      <c r="B79" s="21">
        <v>22</v>
      </c>
      <c r="C79" s="22">
        <v>44711</v>
      </c>
      <c r="D79" s="27">
        <v>20</v>
      </c>
      <c r="E79" s="81">
        <v>1</v>
      </c>
      <c r="F79" s="81">
        <v>0</v>
      </c>
      <c r="G79" s="81">
        <f>weekly_covid_deaths_council_area[[#This Row],[Dumfries and Galloway]]</f>
        <v>0</v>
      </c>
      <c r="H79" s="81">
        <f>weekly_covid_deaths_council_area[[#This Row],[Fife]]</f>
        <v>3</v>
      </c>
      <c r="I79" s="81">
        <v>0</v>
      </c>
      <c r="J79" s="81">
        <v>0</v>
      </c>
      <c r="K79" s="81">
        <v>8</v>
      </c>
      <c r="L79" s="81">
        <v>1</v>
      </c>
      <c r="M79" s="31">
        <v>3</v>
      </c>
      <c r="N79" s="31">
        <v>0</v>
      </c>
      <c r="O79" s="87">
        <f>weekly_covid_deaths_council_area[[#This Row],[Orkney Islands]]</f>
        <v>0</v>
      </c>
      <c r="P79" s="87">
        <f>weekly_covid_deaths_council_area[[#This Row],[Shetland Islands]]</f>
        <v>0</v>
      </c>
      <c r="Q79" s="81">
        <v>4</v>
      </c>
      <c r="R79" s="87">
        <f>weekly_covid_deaths_council_area[[#This Row],[Na h-Eileanan Siar]]</f>
        <v>0</v>
      </c>
    </row>
    <row r="80" spans="1:18" ht="15.9" customHeight="1" x14ac:dyDescent="0.3">
      <c r="A80" s="16" t="s">
        <v>66</v>
      </c>
      <c r="B80" s="21">
        <v>23</v>
      </c>
      <c r="C80" s="22">
        <v>44718</v>
      </c>
      <c r="D80" s="27">
        <v>39</v>
      </c>
      <c r="E80" s="81">
        <v>3</v>
      </c>
      <c r="F80" s="81">
        <v>0</v>
      </c>
      <c r="G80" s="81">
        <f>weekly_covid_deaths_council_area[[#This Row],[Dumfries and Galloway]]</f>
        <v>1</v>
      </c>
      <c r="H80" s="81">
        <f>weekly_covid_deaths_council_area[[#This Row],[Fife]]</f>
        <v>3</v>
      </c>
      <c r="I80" s="81">
        <v>3</v>
      </c>
      <c r="J80" s="81">
        <v>2</v>
      </c>
      <c r="K80" s="81">
        <v>8</v>
      </c>
      <c r="L80" s="81">
        <v>1</v>
      </c>
      <c r="M80" s="31">
        <v>6</v>
      </c>
      <c r="N80" s="31">
        <v>6</v>
      </c>
      <c r="O80" s="87">
        <f>weekly_covid_deaths_council_area[[#This Row],[Orkney Islands]]</f>
        <v>0</v>
      </c>
      <c r="P80" s="87">
        <f>weekly_covid_deaths_council_area[[#This Row],[Shetland Islands]]</f>
        <v>0</v>
      </c>
      <c r="Q80" s="81">
        <v>6</v>
      </c>
      <c r="R80" s="87">
        <f>weekly_covid_deaths_council_area[[#This Row],[Na h-Eileanan Siar]]</f>
        <v>0</v>
      </c>
    </row>
    <row r="81" spans="1:18" ht="15.9" customHeight="1" x14ac:dyDescent="0.3">
      <c r="A81" s="16" t="s">
        <v>66</v>
      </c>
      <c r="B81" s="21">
        <v>24</v>
      </c>
      <c r="C81" s="22">
        <v>44725</v>
      </c>
      <c r="D81" s="27">
        <v>41</v>
      </c>
      <c r="E81" s="81">
        <v>2</v>
      </c>
      <c r="F81" s="81">
        <v>1</v>
      </c>
      <c r="G81" s="81">
        <f>weekly_covid_deaths_council_area[[#This Row],[Dumfries and Galloway]]</f>
        <v>3</v>
      </c>
      <c r="H81" s="81">
        <f>weekly_covid_deaths_council_area[[#This Row],[Fife]]</f>
        <v>6</v>
      </c>
      <c r="I81" s="81">
        <v>2</v>
      </c>
      <c r="J81" s="81">
        <v>5</v>
      </c>
      <c r="K81" s="81">
        <v>8</v>
      </c>
      <c r="L81" s="81">
        <v>2</v>
      </c>
      <c r="M81" s="31">
        <v>2</v>
      </c>
      <c r="N81" s="31">
        <v>5</v>
      </c>
      <c r="O81" s="87">
        <f>weekly_covid_deaths_council_area[[#This Row],[Orkney Islands]]</f>
        <v>1</v>
      </c>
      <c r="P81" s="87">
        <f>weekly_covid_deaths_council_area[[#This Row],[Shetland Islands]]</f>
        <v>1</v>
      </c>
      <c r="Q81" s="81">
        <v>3</v>
      </c>
      <c r="R81" s="87">
        <f>weekly_covid_deaths_council_area[[#This Row],[Na h-Eileanan Siar]]</f>
        <v>0</v>
      </c>
    </row>
    <row r="82" spans="1:18" ht="15.9" customHeight="1" x14ac:dyDescent="0.3">
      <c r="A82" s="16" t="s">
        <v>66</v>
      </c>
      <c r="B82" s="21">
        <v>25</v>
      </c>
      <c r="C82" s="22">
        <v>44732</v>
      </c>
      <c r="D82" s="27" t="s">
        <v>210</v>
      </c>
      <c r="E82" s="81" t="s">
        <v>210</v>
      </c>
      <c r="F82" s="81" t="s">
        <v>210</v>
      </c>
      <c r="G82" s="81" t="str">
        <f>weekly_covid_deaths_council_area[[#This Row],[Dumfries and Galloway]]</f>
        <v/>
      </c>
      <c r="H82" s="81" t="str">
        <f>weekly_covid_deaths_council_area[[#This Row],[Fife]]</f>
        <v/>
      </c>
      <c r="I82" s="81" t="s">
        <v>210</v>
      </c>
      <c r="J82" s="81" t="s">
        <v>210</v>
      </c>
      <c r="K82" s="81" t="s">
        <v>210</v>
      </c>
      <c r="L82" s="81" t="s">
        <v>210</v>
      </c>
      <c r="M82" s="31" t="s">
        <v>210</v>
      </c>
      <c r="N82" s="31" t="s">
        <v>210</v>
      </c>
      <c r="O82" s="87" t="str">
        <f>weekly_covid_deaths_council_area[[#This Row],[Orkney Islands]]</f>
        <v/>
      </c>
      <c r="P82" s="87" t="str">
        <f>weekly_covid_deaths_council_area[[#This Row],[Shetland Islands]]</f>
        <v/>
      </c>
      <c r="Q82" s="81" t="s">
        <v>210</v>
      </c>
      <c r="R82" s="87" t="str">
        <f>weekly_covid_deaths_council_area[[#This Row],[Na h-Eileanan Siar]]</f>
        <v/>
      </c>
    </row>
    <row r="83" spans="1:18" ht="15.9" customHeight="1" x14ac:dyDescent="0.3">
      <c r="A83" s="16" t="s">
        <v>66</v>
      </c>
      <c r="B83" s="21">
        <v>26</v>
      </c>
      <c r="C83" s="22">
        <v>44739</v>
      </c>
      <c r="D83" s="27" t="s">
        <v>210</v>
      </c>
      <c r="E83" s="81" t="s">
        <v>210</v>
      </c>
      <c r="F83" s="81" t="s">
        <v>210</v>
      </c>
      <c r="G83" s="81" t="str">
        <f>weekly_covid_deaths_council_area[[#This Row],[Dumfries and Galloway]]</f>
        <v/>
      </c>
      <c r="H83" s="81" t="str">
        <f>weekly_covid_deaths_council_area[[#This Row],[Fife]]</f>
        <v/>
      </c>
      <c r="I83" s="81" t="s">
        <v>210</v>
      </c>
      <c r="J83" s="81" t="s">
        <v>210</v>
      </c>
      <c r="K83" s="81" t="s">
        <v>210</v>
      </c>
      <c r="L83" s="81" t="s">
        <v>210</v>
      </c>
      <c r="M83" s="31" t="s">
        <v>210</v>
      </c>
      <c r="N83" s="31" t="s">
        <v>210</v>
      </c>
      <c r="O83" s="87" t="str">
        <f>weekly_covid_deaths_council_area[[#This Row],[Orkney Islands]]</f>
        <v/>
      </c>
      <c r="P83" s="87" t="str">
        <f>weekly_covid_deaths_council_area[[#This Row],[Shetland Islands]]</f>
        <v/>
      </c>
      <c r="Q83" s="81" t="s">
        <v>210</v>
      </c>
      <c r="R83" s="87" t="str">
        <f>weekly_covid_deaths_council_area[[#This Row],[Na h-Eileanan Siar]]</f>
        <v/>
      </c>
    </row>
    <row r="84" spans="1:18" ht="15.9" customHeight="1" x14ac:dyDescent="0.3">
      <c r="A84" s="16" t="s">
        <v>66</v>
      </c>
      <c r="B84" s="21">
        <v>27</v>
      </c>
      <c r="C84" s="22">
        <v>44746</v>
      </c>
      <c r="D84" s="27" t="s">
        <v>210</v>
      </c>
      <c r="E84" s="81" t="s">
        <v>210</v>
      </c>
      <c r="F84" s="81" t="s">
        <v>210</v>
      </c>
      <c r="G84" s="81" t="str">
        <f>weekly_covid_deaths_council_area[[#This Row],[Dumfries and Galloway]]</f>
        <v/>
      </c>
      <c r="H84" s="81" t="str">
        <f>weekly_covid_deaths_council_area[[#This Row],[Fife]]</f>
        <v/>
      </c>
      <c r="I84" s="81" t="s">
        <v>210</v>
      </c>
      <c r="J84" s="81" t="s">
        <v>210</v>
      </c>
      <c r="K84" s="81" t="s">
        <v>210</v>
      </c>
      <c r="L84" s="81" t="s">
        <v>210</v>
      </c>
      <c r="M84" s="31" t="s">
        <v>210</v>
      </c>
      <c r="N84" s="31" t="s">
        <v>210</v>
      </c>
      <c r="O84" s="87" t="str">
        <f>weekly_covid_deaths_council_area[[#This Row],[Orkney Islands]]</f>
        <v/>
      </c>
      <c r="P84" s="87" t="str">
        <f>weekly_covid_deaths_council_area[[#This Row],[Shetland Islands]]</f>
        <v/>
      </c>
      <c r="Q84" s="81" t="s">
        <v>210</v>
      </c>
      <c r="R84" s="87" t="str">
        <f>weekly_covid_deaths_council_area[[#This Row],[Na h-Eileanan Siar]]</f>
        <v/>
      </c>
    </row>
    <row r="85" spans="1:18" ht="15.9" customHeight="1" x14ac:dyDescent="0.3">
      <c r="A85" s="16" t="s">
        <v>66</v>
      </c>
      <c r="B85" s="21">
        <v>28</v>
      </c>
      <c r="C85" s="22">
        <v>44753</v>
      </c>
      <c r="D85" s="27" t="s">
        <v>210</v>
      </c>
      <c r="E85" s="81" t="s">
        <v>210</v>
      </c>
      <c r="F85" s="81" t="s">
        <v>210</v>
      </c>
      <c r="G85" s="81" t="str">
        <f>weekly_covid_deaths_council_area[[#This Row],[Dumfries and Galloway]]</f>
        <v/>
      </c>
      <c r="H85" s="81" t="str">
        <f>weekly_covid_deaths_council_area[[#This Row],[Fife]]</f>
        <v/>
      </c>
      <c r="I85" s="81" t="s">
        <v>210</v>
      </c>
      <c r="J85" s="81" t="s">
        <v>210</v>
      </c>
      <c r="K85" s="81" t="s">
        <v>210</v>
      </c>
      <c r="L85" s="81" t="s">
        <v>210</v>
      </c>
      <c r="M85" s="31" t="s">
        <v>210</v>
      </c>
      <c r="N85" s="31" t="s">
        <v>210</v>
      </c>
      <c r="O85" s="87" t="str">
        <f>weekly_covid_deaths_council_area[[#This Row],[Orkney Islands]]</f>
        <v/>
      </c>
      <c r="P85" s="87" t="str">
        <f>weekly_covid_deaths_council_area[[#This Row],[Shetland Islands]]</f>
        <v/>
      </c>
      <c r="Q85" s="81" t="s">
        <v>210</v>
      </c>
      <c r="R85" s="87" t="str">
        <f>weekly_covid_deaths_council_area[[#This Row],[Na h-Eileanan Siar]]</f>
        <v/>
      </c>
    </row>
    <row r="86" spans="1:18" ht="15.9" customHeight="1" x14ac:dyDescent="0.3">
      <c r="A86" s="16" t="s">
        <v>66</v>
      </c>
      <c r="B86" s="21">
        <v>29</v>
      </c>
      <c r="C86" s="22">
        <v>44760</v>
      </c>
      <c r="D86" s="27" t="s">
        <v>210</v>
      </c>
      <c r="E86" s="81" t="s">
        <v>210</v>
      </c>
      <c r="F86" s="81" t="s">
        <v>210</v>
      </c>
      <c r="G86" s="81" t="str">
        <f>weekly_covid_deaths_council_area[[#This Row],[Dumfries and Galloway]]</f>
        <v/>
      </c>
      <c r="H86" s="81" t="str">
        <f>weekly_covid_deaths_council_area[[#This Row],[Fife]]</f>
        <v/>
      </c>
      <c r="I86" s="81" t="s">
        <v>210</v>
      </c>
      <c r="J86" s="81" t="s">
        <v>210</v>
      </c>
      <c r="K86" s="81" t="s">
        <v>210</v>
      </c>
      <c r="L86" s="81" t="s">
        <v>210</v>
      </c>
      <c r="M86" s="31" t="s">
        <v>210</v>
      </c>
      <c r="N86" s="31" t="s">
        <v>210</v>
      </c>
      <c r="O86" s="87" t="str">
        <f>weekly_covid_deaths_council_area[[#This Row],[Orkney Islands]]</f>
        <v/>
      </c>
      <c r="P86" s="87" t="str">
        <f>weekly_covid_deaths_council_area[[#This Row],[Shetland Islands]]</f>
        <v/>
      </c>
      <c r="Q86" s="81" t="s">
        <v>210</v>
      </c>
      <c r="R86" s="87" t="str">
        <f>weekly_covid_deaths_council_area[[#This Row],[Na h-Eileanan Siar]]</f>
        <v/>
      </c>
    </row>
    <row r="87" spans="1:18" ht="15.9" customHeight="1" x14ac:dyDescent="0.3">
      <c r="A87" s="16" t="s">
        <v>66</v>
      </c>
      <c r="B87" s="21">
        <v>30</v>
      </c>
      <c r="C87" s="22">
        <v>44767</v>
      </c>
      <c r="D87" s="27" t="s">
        <v>210</v>
      </c>
      <c r="E87" s="81" t="s">
        <v>210</v>
      </c>
      <c r="F87" s="81" t="s">
        <v>210</v>
      </c>
      <c r="G87" s="81" t="str">
        <f>weekly_covid_deaths_council_area[[#This Row],[Dumfries and Galloway]]</f>
        <v/>
      </c>
      <c r="H87" s="81" t="str">
        <f>weekly_covid_deaths_council_area[[#This Row],[Fife]]</f>
        <v/>
      </c>
      <c r="I87" s="81" t="s">
        <v>210</v>
      </c>
      <c r="J87" s="81" t="s">
        <v>210</v>
      </c>
      <c r="K87" s="81" t="s">
        <v>210</v>
      </c>
      <c r="L87" s="81" t="s">
        <v>210</v>
      </c>
      <c r="M87" s="31" t="s">
        <v>210</v>
      </c>
      <c r="N87" s="31" t="s">
        <v>210</v>
      </c>
      <c r="O87" s="87" t="str">
        <f>weekly_covid_deaths_council_area[[#This Row],[Orkney Islands]]</f>
        <v/>
      </c>
      <c r="P87" s="87" t="str">
        <f>weekly_covid_deaths_council_area[[#This Row],[Shetland Islands]]</f>
        <v/>
      </c>
      <c r="Q87" s="81" t="s">
        <v>210</v>
      </c>
      <c r="R87" s="87" t="str">
        <f>weekly_covid_deaths_council_area[[#This Row],[Na h-Eileanan Siar]]</f>
        <v/>
      </c>
    </row>
    <row r="88" spans="1:18" ht="15.9" customHeight="1" x14ac:dyDescent="0.3">
      <c r="A88" s="16" t="s">
        <v>66</v>
      </c>
      <c r="B88" s="21">
        <v>31</v>
      </c>
      <c r="C88" s="22">
        <v>44774</v>
      </c>
      <c r="D88" s="27" t="s">
        <v>210</v>
      </c>
      <c r="E88" s="81" t="s">
        <v>210</v>
      </c>
      <c r="F88" s="81" t="s">
        <v>210</v>
      </c>
      <c r="G88" s="81" t="str">
        <f>weekly_covid_deaths_council_area[[#This Row],[Dumfries and Galloway]]</f>
        <v/>
      </c>
      <c r="H88" s="81" t="str">
        <f>weekly_covid_deaths_council_area[[#This Row],[Fife]]</f>
        <v/>
      </c>
      <c r="I88" s="81" t="s">
        <v>210</v>
      </c>
      <c r="J88" s="81" t="s">
        <v>210</v>
      </c>
      <c r="K88" s="81" t="s">
        <v>210</v>
      </c>
      <c r="L88" s="81" t="s">
        <v>210</v>
      </c>
      <c r="M88" s="31" t="s">
        <v>210</v>
      </c>
      <c r="N88" s="31" t="s">
        <v>210</v>
      </c>
      <c r="O88" s="87" t="str">
        <f>weekly_covid_deaths_council_area[[#This Row],[Orkney Islands]]</f>
        <v/>
      </c>
      <c r="P88" s="87" t="str">
        <f>weekly_covid_deaths_council_area[[#This Row],[Shetland Islands]]</f>
        <v/>
      </c>
      <c r="Q88" s="81" t="s">
        <v>210</v>
      </c>
      <c r="R88" s="87" t="str">
        <f>weekly_covid_deaths_council_area[[#This Row],[Na h-Eileanan Siar]]</f>
        <v/>
      </c>
    </row>
    <row r="89" spans="1:18" ht="15.9" customHeight="1" x14ac:dyDescent="0.3">
      <c r="A89" s="16" t="s">
        <v>66</v>
      </c>
      <c r="B89" s="21">
        <v>32</v>
      </c>
      <c r="C89" s="22">
        <v>44781</v>
      </c>
      <c r="D89" s="27" t="s">
        <v>210</v>
      </c>
      <c r="E89" s="81" t="s">
        <v>210</v>
      </c>
      <c r="F89" s="81" t="s">
        <v>210</v>
      </c>
      <c r="G89" s="81" t="str">
        <f>weekly_covid_deaths_council_area[[#This Row],[Dumfries and Galloway]]</f>
        <v/>
      </c>
      <c r="H89" s="81" t="str">
        <f>weekly_covid_deaths_council_area[[#This Row],[Fife]]</f>
        <v/>
      </c>
      <c r="I89" s="81" t="s">
        <v>210</v>
      </c>
      <c r="J89" s="81" t="s">
        <v>210</v>
      </c>
      <c r="K89" s="81" t="s">
        <v>210</v>
      </c>
      <c r="L89" s="81" t="s">
        <v>210</v>
      </c>
      <c r="M89" s="31" t="s">
        <v>210</v>
      </c>
      <c r="N89" s="31" t="s">
        <v>210</v>
      </c>
      <c r="O89" s="87" t="str">
        <f>weekly_covid_deaths_council_area[[#This Row],[Orkney Islands]]</f>
        <v/>
      </c>
      <c r="P89" s="87" t="str">
        <f>weekly_covid_deaths_council_area[[#This Row],[Shetland Islands]]</f>
        <v/>
      </c>
      <c r="Q89" s="81" t="s">
        <v>210</v>
      </c>
      <c r="R89" s="87" t="str">
        <f>weekly_covid_deaths_council_area[[#This Row],[Na h-Eileanan Siar]]</f>
        <v/>
      </c>
    </row>
    <row r="90" spans="1:18" ht="15.9" customHeight="1" x14ac:dyDescent="0.3">
      <c r="A90" s="16" t="s">
        <v>66</v>
      </c>
      <c r="B90" s="21">
        <v>33</v>
      </c>
      <c r="C90" s="22">
        <v>44788</v>
      </c>
      <c r="D90" s="27" t="s">
        <v>210</v>
      </c>
      <c r="E90" s="81" t="s">
        <v>210</v>
      </c>
      <c r="F90" s="81" t="s">
        <v>210</v>
      </c>
      <c r="G90" s="81" t="str">
        <f>weekly_covid_deaths_council_area[[#This Row],[Dumfries and Galloway]]</f>
        <v/>
      </c>
      <c r="H90" s="81" t="str">
        <f>weekly_covid_deaths_council_area[[#This Row],[Fife]]</f>
        <v/>
      </c>
      <c r="I90" s="81" t="s">
        <v>210</v>
      </c>
      <c r="J90" s="81" t="s">
        <v>210</v>
      </c>
      <c r="K90" s="81" t="s">
        <v>210</v>
      </c>
      <c r="L90" s="81" t="s">
        <v>210</v>
      </c>
      <c r="M90" s="31" t="s">
        <v>210</v>
      </c>
      <c r="N90" s="31" t="s">
        <v>210</v>
      </c>
      <c r="O90" s="87" t="str">
        <f>weekly_covid_deaths_council_area[[#This Row],[Orkney Islands]]</f>
        <v/>
      </c>
      <c r="P90" s="87" t="str">
        <f>weekly_covid_deaths_council_area[[#This Row],[Shetland Islands]]</f>
        <v/>
      </c>
      <c r="Q90" s="81" t="s">
        <v>210</v>
      </c>
      <c r="R90" s="87" t="str">
        <f>weekly_covid_deaths_council_area[[#This Row],[Na h-Eileanan Siar]]</f>
        <v/>
      </c>
    </row>
    <row r="91" spans="1:18" ht="15.9" customHeight="1" x14ac:dyDescent="0.3">
      <c r="A91" s="16" t="s">
        <v>66</v>
      </c>
      <c r="B91" s="21">
        <v>34</v>
      </c>
      <c r="C91" s="22">
        <v>44795</v>
      </c>
      <c r="D91" s="27" t="s">
        <v>210</v>
      </c>
      <c r="E91" s="81" t="s">
        <v>210</v>
      </c>
      <c r="F91" s="81" t="s">
        <v>210</v>
      </c>
      <c r="G91" s="81" t="str">
        <f>weekly_covid_deaths_council_area[[#This Row],[Dumfries and Galloway]]</f>
        <v/>
      </c>
      <c r="H91" s="81" t="str">
        <f>weekly_covid_deaths_council_area[[#This Row],[Fife]]</f>
        <v/>
      </c>
      <c r="I91" s="81" t="s">
        <v>210</v>
      </c>
      <c r="J91" s="81" t="s">
        <v>210</v>
      </c>
      <c r="K91" s="81" t="s">
        <v>210</v>
      </c>
      <c r="L91" s="81" t="s">
        <v>210</v>
      </c>
      <c r="M91" s="31" t="s">
        <v>210</v>
      </c>
      <c r="N91" s="31" t="s">
        <v>210</v>
      </c>
      <c r="O91" s="87" t="str">
        <f>weekly_covid_deaths_council_area[[#This Row],[Orkney Islands]]</f>
        <v/>
      </c>
      <c r="P91" s="87" t="str">
        <f>weekly_covid_deaths_council_area[[#This Row],[Shetland Islands]]</f>
        <v/>
      </c>
      <c r="Q91" s="81" t="s">
        <v>210</v>
      </c>
      <c r="R91" s="87" t="str">
        <f>weekly_covid_deaths_council_area[[#This Row],[Na h-Eileanan Siar]]</f>
        <v/>
      </c>
    </row>
    <row r="92" spans="1:18" ht="15.9" customHeight="1" x14ac:dyDescent="0.3">
      <c r="A92" s="16" t="s">
        <v>66</v>
      </c>
      <c r="B92" s="21">
        <v>35</v>
      </c>
      <c r="C92" s="22">
        <v>44802</v>
      </c>
      <c r="D92" s="27" t="s">
        <v>210</v>
      </c>
      <c r="E92" s="81" t="s">
        <v>210</v>
      </c>
      <c r="F92" s="81" t="s">
        <v>210</v>
      </c>
      <c r="G92" s="81" t="str">
        <f>weekly_covid_deaths_council_area[[#This Row],[Dumfries and Galloway]]</f>
        <v/>
      </c>
      <c r="H92" s="81" t="str">
        <f>weekly_covid_deaths_council_area[[#This Row],[Fife]]</f>
        <v/>
      </c>
      <c r="I92" s="81" t="s">
        <v>210</v>
      </c>
      <c r="J92" s="81" t="s">
        <v>210</v>
      </c>
      <c r="K92" s="81" t="s">
        <v>210</v>
      </c>
      <c r="L92" s="81" t="s">
        <v>210</v>
      </c>
      <c r="M92" s="31" t="s">
        <v>210</v>
      </c>
      <c r="N92" s="31" t="s">
        <v>210</v>
      </c>
      <c r="O92" s="87" t="str">
        <f>weekly_covid_deaths_council_area[[#This Row],[Orkney Islands]]</f>
        <v/>
      </c>
      <c r="P92" s="87" t="str">
        <f>weekly_covid_deaths_council_area[[#This Row],[Shetland Islands]]</f>
        <v/>
      </c>
      <c r="Q92" s="81" t="s">
        <v>210</v>
      </c>
      <c r="R92" s="87" t="str">
        <f>weekly_covid_deaths_council_area[[#This Row],[Na h-Eileanan Siar]]</f>
        <v/>
      </c>
    </row>
    <row r="93" spans="1:18" ht="15.9" customHeight="1" x14ac:dyDescent="0.3">
      <c r="A93" s="16" t="s">
        <v>66</v>
      </c>
      <c r="B93" s="21">
        <v>36</v>
      </c>
      <c r="C93" s="22">
        <v>44809</v>
      </c>
      <c r="D93" s="27" t="s">
        <v>210</v>
      </c>
      <c r="E93" s="81" t="s">
        <v>210</v>
      </c>
      <c r="F93" s="81" t="s">
        <v>210</v>
      </c>
      <c r="G93" s="81" t="str">
        <f>weekly_covid_deaths_council_area[[#This Row],[Dumfries and Galloway]]</f>
        <v/>
      </c>
      <c r="H93" s="81" t="str">
        <f>weekly_covid_deaths_council_area[[#This Row],[Fife]]</f>
        <v/>
      </c>
      <c r="I93" s="81" t="s">
        <v>210</v>
      </c>
      <c r="J93" s="81" t="s">
        <v>210</v>
      </c>
      <c r="K93" s="81" t="s">
        <v>210</v>
      </c>
      <c r="L93" s="81" t="s">
        <v>210</v>
      </c>
      <c r="M93" s="31" t="s">
        <v>210</v>
      </c>
      <c r="N93" s="31" t="s">
        <v>210</v>
      </c>
      <c r="O93" s="87" t="str">
        <f>weekly_covid_deaths_council_area[[#This Row],[Orkney Islands]]</f>
        <v/>
      </c>
      <c r="P93" s="87" t="str">
        <f>weekly_covid_deaths_council_area[[#This Row],[Shetland Islands]]</f>
        <v/>
      </c>
      <c r="Q93" s="81" t="s">
        <v>210</v>
      </c>
      <c r="R93" s="87" t="str">
        <f>weekly_covid_deaths_council_area[[#This Row],[Na h-Eileanan Siar]]</f>
        <v/>
      </c>
    </row>
    <row r="94" spans="1:18" ht="15.9" customHeight="1" x14ac:dyDescent="0.3">
      <c r="A94" s="16" t="s">
        <v>66</v>
      </c>
      <c r="B94" s="21">
        <v>37</v>
      </c>
      <c r="C94" s="22">
        <v>44816</v>
      </c>
      <c r="D94" s="27" t="s">
        <v>210</v>
      </c>
      <c r="E94" s="81" t="s">
        <v>210</v>
      </c>
      <c r="F94" s="81" t="s">
        <v>210</v>
      </c>
      <c r="G94" s="81" t="str">
        <f>weekly_covid_deaths_council_area[[#This Row],[Dumfries and Galloway]]</f>
        <v/>
      </c>
      <c r="H94" s="81" t="str">
        <f>weekly_covid_deaths_council_area[[#This Row],[Fife]]</f>
        <v/>
      </c>
      <c r="I94" s="81" t="s">
        <v>210</v>
      </c>
      <c r="J94" s="81" t="s">
        <v>210</v>
      </c>
      <c r="K94" s="81" t="s">
        <v>210</v>
      </c>
      <c r="L94" s="81" t="s">
        <v>210</v>
      </c>
      <c r="M94" s="31" t="s">
        <v>210</v>
      </c>
      <c r="N94" s="31" t="s">
        <v>210</v>
      </c>
      <c r="O94" s="87" t="str">
        <f>weekly_covid_deaths_council_area[[#This Row],[Orkney Islands]]</f>
        <v/>
      </c>
      <c r="P94" s="87" t="str">
        <f>weekly_covid_deaths_council_area[[#This Row],[Shetland Islands]]</f>
        <v/>
      </c>
      <c r="Q94" s="81" t="s">
        <v>210</v>
      </c>
      <c r="R94" s="87" t="str">
        <f>weekly_covid_deaths_council_area[[#This Row],[Na h-Eileanan Siar]]</f>
        <v/>
      </c>
    </row>
    <row r="95" spans="1:18" ht="15.9" customHeight="1" x14ac:dyDescent="0.3">
      <c r="A95" s="16" t="s">
        <v>66</v>
      </c>
      <c r="B95" s="21">
        <v>38</v>
      </c>
      <c r="C95" s="22">
        <v>44823</v>
      </c>
      <c r="D95" s="27" t="s">
        <v>210</v>
      </c>
      <c r="E95" s="81" t="s">
        <v>210</v>
      </c>
      <c r="F95" s="81" t="s">
        <v>210</v>
      </c>
      <c r="G95" s="81" t="str">
        <f>weekly_covid_deaths_council_area[[#This Row],[Dumfries and Galloway]]</f>
        <v/>
      </c>
      <c r="H95" s="81" t="str">
        <f>weekly_covid_deaths_council_area[[#This Row],[Fife]]</f>
        <v/>
      </c>
      <c r="I95" s="81" t="s">
        <v>210</v>
      </c>
      <c r="J95" s="81" t="s">
        <v>210</v>
      </c>
      <c r="K95" s="81" t="s">
        <v>210</v>
      </c>
      <c r="L95" s="81" t="s">
        <v>210</v>
      </c>
      <c r="M95" s="31" t="s">
        <v>210</v>
      </c>
      <c r="N95" s="31" t="s">
        <v>210</v>
      </c>
      <c r="O95" s="87" t="str">
        <f>weekly_covid_deaths_council_area[[#This Row],[Orkney Islands]]</f>
        <v/>
      </c>
      <c r="P95" s="87" t="str">
        <f>weekly_covid_deaths_council_area[[#This Row],[Shetland Islands]]</f>
        <v/>
      </c>
      <c r="Q95" s="81" t="s">
        <v>210</v>
      </c>
      <c r="R95" s="87" t="str">
        <f>weekly_covid_deaths_council_area[[#This Row],[Na h-Eileanan Siar]]</f>
        <v/>
      </c>
    </row>
    <row r="96" spans="1:18" ht="15.9" customHeight="1" x14ac:dyDescent="0.3">
      <c r="A96" s="16" t="s">
        <v>66</v>
      </c>
      <c r="B96" s="21">
        <v>39</v>
      </c>
      <c r="C96" s="22">
        <v>44830</v>
      </c>
      <c r="D96" s="27" t="s">
        <v>210</v>
      </c>
      <c r="E96" s="81" t="s">
        <v>210</v>
      </c>
      <c r="F96" s="81" t="s">
        <v>210</v>
      </c>
      <c r="G96" s="81" t="str">
        <f>weekly_covid_deaths_council_area[[#This Row],[Dumfries and Galloway]]</f>
        <v/>
      </c>
      <c r="H96" s="81" t="str">
        <f>weekly_covid_deaths_council_area[[#This Row],[Fife]]</f>
        <v/>
      </c>
      <c r="I96" s="81" t="s">
        <v>210</v>
      </c>
      <c r="J96" s="81" t="s">
        <v>210</v>
      </c>
      <c r="K96" s="81" t="s">
        <v>210</v>
      </c>
      <c r="L96" s="81" t="s">
        <v>210</v>
      </c>
      <c r="M96" s="31" t="s">
        <v>210</v>
      </c>
      <c r="N96" s="31" t="s">
        <v>210</v>
      </c>
      <c r="O96" s="87" t="str">
        <f>weekly_covid_deaths_council_area[[#This Row],[Orkney Islands]]</f>
        <v/>
      </c>
      <c r="P96" s="87" t="str">
        <f>weekly_covid_deaths_council_area[[#This Row],[Shetland Islands]]</f>
        <v/>
      </c>
      <c r="Q96" s="81" t="s">
        <v>210</v>
      </c>
      <c r="R96" s="87" t="str">
        <f>weekly_covid_deaths_council_area[[#This Row],[Na h-Eileanan Siar]]</f>
        <v/>
      </c>
    </row>
    <row r="97" spans="1:18" ht="15.9" customHeight="1" x14ac:dyDescent="0.3">
      <c r="A97" s="16" t="s">
        <v>66</v>
      </c>
      <c r="B97" s="21">
        <v>40</v>
      </c>
      <c r="C97" s="22">
        <v>44837</v>
      </c>
      <c r="D97" s="27" t="s">
        <v>210</v>
      </c>
      <c r="E97" s="81" t="s">
        <v>210</v>
      </c>
      <c r="F97" s="81" t="s">
        <v>210</v>
      </c>
      <c r="G97" s="81" t="str">
        <f>weekly_covid_deaths_council_area[[#This Row],[Dumfries and Galloway]]</f>
        <v/>
      </c>
      <c r="H97" s="81" t="str">
        <f>weekly_covid_deaths_council_area[[#This Row],[Fife]]</f>
        <v/>
      </c>
      <c r="I97" s="81" t="s">
        <v>210</v>
      </c>
      <c r="J97" s="81" t="s">
        <v>210</v>
      </c>
      <c r="K97" s="81" t="s">
        <v>210</v>
      </c>
      <c r="L97" s="81" t="s">
        <v>210</v>
      </c>
      <c r="M97" s="31" t="s">
        <v>210</v>
      </c>
      <c r="N97" s="31" t="s">
        <v>210</v>
      </c>
      <c r="O97" s="87" t="str">
        <f>weekly_covid_deaths_council_area[[#This Row],[Orkney Islands]]</f>
        <v/>
      </c>
      <c r="P97" s="87" t="str">
        <f>weekly_covid_deaths_council_area[[#This Row],[Shetland Islands]]</f>
        <v/>
      </c>
      <c r="Q97" s="81" t="s">
        <v>210</v>
      </c>
      <c r="R97" s="87" t="str">
        <f>weekly_covid_deaths_council_area[[#This Row],[Na h-Eileanan Siar]]</f>
        <v/>
      </c>
    </row>
    <row r="98" spans="1:18" ht="15.9" customHeight="1" x14ac:dyDescent="0.3">
      <c r="A98" s="16" t="s">
        <v>66</v>
      </c>
      <c r="B98" s="21">
        <v>41</v>
      </c>
      <c r="C98" s="22">
        <v>44844</v>
      </c>
      <c r="D98" s="27" t="s">
        <v>210</v>
      </c>
      <c r="E98" s="81" t="s">
        <v>210</v>
      </c>
      <c r="F98" s="81" t="s">
        <v>210</v>
      </c>
      <c r="G98" s="81" t="str">
        <f>weekly_covid_deaths_council_area[[#This Row],[Dumfries and Galloway]]</f>
        <v/>
      </c>
      <c r="H98" s="81" t="str">
        <f>weekly_covid_deaths_council_area[[#This Row],[Fife]]</f>
        <v/>
      </c>
      <c r="I98" s="81" t="s">
        <v>210</v>
      </c>
      <c r="J98" s="81" t="s">
        <v>210</v>
      </c>
      <c r="K98" s="81" t="s">
        <v>210</v>
      </c>
      <c r="L98" s="81" t="s">
        <v>210</v>
      </c>
      <c r="M98" s="31" t="s">
        <v>210</v>
      </c>
      <c r="N98" s="31" t="s">
        <v>210</v>
      </c>
      <c r="O98" s="87" t="str">
        <f>weekly_covid_deaths_council_area[[#This Row],[Orkney Islands]]</f>
        <v/>
      </c>
      <c r="P98" s="87" t="str">
        <f>weekly_covid_deaths_council_area[[#This Row],[Shetland Islands]]</f>
        <v/>
      </c>
      <c r="Q98" s="81" t="s">
        <v>210</v>
      </c>
      <c r="R98" s="87" t="str">
        <f>weekly_covid_deaths_council_area[[#This Row],[Na h-Eileanan Siar]]</f>
        <v/>
      </c>
    </row>
    <row r="99" spans="1:18" ht="15.9" customHeight="1" x14ac:dyDescent="0.3">
      <c r="A99" s="16" t="s">
        <v>66</v>
      </c>
      <c r="B99" s="21">
        <v>42</v>
      </c>
      <c r="C99" s="22">
        <v>44851</v>
      </c>
      <c r="D99" s="27" t="s">
        <v>210</v>
      </c>
      <c r="E99" s="81" t="s">
        <v>210</v>
      </c>
      <c r="F99" s="81" t="s">
        <v>210</v>
      </c>
      <c r="G99" s="81" t="str">
        <f>weekly_covid_deaths_council_area[[#This Row],[Dumfries and Galloway]]</f>
        <v/>
      </c>
      <c r="H99" s="81" t="str">
        <f>weekly_covid_deaths_council_area[[#This Row],[Fife]]</f>
        <v/>
      </c>
      <c r="I99" s="81" t="s">
        <v>210</v>
      </c>
      <c r="J99" s="81" t="s">
        <v>210</v>
      </c>
      <c r="K99" s="81" t="s">
        <v>210</v>
      </c>
      <c r="L99" s="81" t="s">
        <v>210</v>
      </c>
      <c r="M99" s="31" t="s">
        <v>210</v>
      </c>
      <c r="N99" s="31" t="s">
        <v>210</v>
      </c>
      <c r="O99" s="87" t="str">
        <f>weekly_covid_deaths_council_area[[#This Row],[Orkney Islands]]</f>
        <v/>
      </c>
      <c r="P99" s="87" t="str">
        <f>weekly_covid_deaths_council_area[[#This Row],[Shetland Islands]]</f>
        <v/>
      </c>
      <c r="Q99" s="81" t="s">
        <v>210</v>
      </c>
      <c r="R99" s="87" t="str">
        <f>weekly_covid_deaths_council_area[[#This Row],[Na h-Eileanan Siar]]</f>
        <v/>
      </c>
    </row>
    <row r="100" spans="1:18" ht="15.9" customHeight="1" x14ac:dyDescent="0.3">
      <c r="A100" s="16" t="s">
        <v>66</v>
      </c>
      <c r="B100" s="21">
        <v>43</v>
      </c>
      <c r="C100" s="22">
        <v>44858</v>
      </c>
      <c r="D100" s="27" t="s">
        <v>210</v>
      </c>
      <c r="E100" s="81" t="s">
        <v>210</v>
      </c>
      <c r="F100" s="81" t="s">
        <v>210</v>
      </c>
      <c r="G100" s="81" t="str">
        <f>weekly_covid_deaths_council_area[[#This Row],[Dumfries and Galloway]]</f>
        <v/>
      </c>
      <c r="H100" s="81" t="str">
        <f>weekly_covid_deaths_council_area[[#This Row],[Fife]]</f>
        <v/>
      </c>
      <c r="I100" s="81" t="s">
        <v>210</v>
      </c>
      <c r="J100" s="81" t="s">
        <v>210</v>
      </c>
      <c r="K100" s="81" t="s">
        <v>210</v>
      </c>
      <c r="L100" s="81" t="s">
        <v>210</v>
      </c>
      <c r="M100" s="31" t="s">
        <v>210</v>
      </c>
      <c r="N100" s="31" t="s">
        <v>210</v>
      </c>
      <c r="O100" s="87" t="str">
        <f>weekly_covid_deaths_council_area[[#This Row],[Orkney Islands]]</f>
        <v/>
      </c>
      <c r="P100" s="87" t="str">
        <f>weekly_covid_deaths_council_area[[#This Row],[Shetland Islands]]</f>
        <v/>
      </c>
      <c r="Q100" s="81" t="s">
        <v>210</v>
      </c>
      <c r="R100" s="87" t="str">
        <f>weekly_covid_deaths_council_area[[#This Row],[Na h-Eileanan Siar]]</f>
        <v/>
      </c>
    </row>
    <row r="101" spans="1:18" ht="15.9" customHeight="1" x14ac:dyDescent="0.3">
      <c r="A101" s="16" t="s">
        <v>66</v>
      </c>
      <c r="B101" s="21">
        <v>44</v>
      </c>
      <c r="C101" s="22">
        <v>44865</v>
      </c>
      <c r="D101" s="27" t="s">
        <v>210</v>
      </c>
      <c r="E101" s="81" t="s">
        <v>210</v>
      </c>
      <c r="F101" s="81" t="s">
        <v>210</v>
      </c>
      <c r="G101" s="81" t="str">
        <f>weekly_covid_deaths_council_area[[#This Row],[Dumfries and Galloway]]</f>
        <v/>
      </c>
      <c r="H101" s="81" t="str">
        <f>weekly_covid_deaths_council_area[[#This Row],[Fife]]</f>
        <v/>
      </c>
      <c r="I101" s="81" t="s">
        <v>210</v>
      </c>
      <c r="J101" s="81" t="s">
        <v>210</v>
      </c>
      <c r="K101" s="81" t="s">
        <v>210</v>
      </c>
      <c r="L101" s="81" t="s">
        <v>210</v>
      </c>
      <c r="M101" s="31" t="s">
        <v>210</v>
      </c>
      <c r="N101" s="31" t="s">
        <v>210</v>
      </c>
      <c r="O101" s="87" t="str">
        <f>weekly_covid_deaths_council_area[[#This Row],[Orkney Islands]]</f>
        <v/>
      </c>
      <c r="P101" s="87" t="str">
        <f>weekly_covid_deaths_council_area[[#This Row],[Shetland Islands]]</f>
        <v/>
      </c>
      <c r="Q101" s="81" t="s">
        <v>210</v>
      </c>
      <c r="R101" s="87" t="str">
        <f>weekly_covid_deaths_council_area[[#This Row],[Na h-Eileanan Siar]]</f>
        <v/>
      </c>
    </row>
    <row r="102" spans="1:18" ht="15.9" customHeight="1" x14ac:dyDescent="0.3">
      <c r="A102" s="16" t="s">
        <v>66</v>
      </c>
      <c r="B102" s="21">
        <v>45</v>
      </c>
      <c r="C102" s="22">
        <v>44872</v>
      </c>
      <c r="D102" s="27" t="s">
        <v>210</v>
      </c>
      <c r="E102" s="81" t="s">
        <v>210</v>
      </c>
      <c r="F102" s="81" t="s">
        <v>210</v>
      </c>
      <c r="G102" s="81" t="str">
        <f>weekly_covid_deaths_council_area[[#This Row],[Dumfries and Galloway]]</f>
        <v/>
      </c>
      <c r="H102" s="81" t="str">
        <f>weekly_covid_deaths_council_area[[#This Row],[Fife]]</f>
        <v/>
      </c>
      <c r="I102" s="81" t="s">
        <v>210</v>
      </c>
      <c r="J102" s="81" t="s">
        <v>210</v>
      </c>
      <c r="K102" s="81" t="s">
        <v>210</v>
      </c>
      <c r="L102" s="81" t="s">
        <v>210</v>
      </c>
      <c r="M102" s="31" t="s">
        <v>210</v>
      </c>
      <c r="N102" s="31" t="s">
        <v>210</v>
      </c>
      <c r="O102" s="87" t="str">
        <f>weekly_covid_deaths_council_area[[#This Row],[Orkney Islands]]</f>
        <v/>
      </c>
      <c r="P102" s="87" t="str">
        <f>weekly_covid_deaths_council_area[[#This Row],[Shetland Islands]]</f>
        <v/>
      </c>
      <c r="Q102" s="81" t="s">
        <v>210</v>
      </c>
      <c r="R102" s="87" t="str">
        <f>weekly_covid_deaths_council_area[[#This Row],[Na h-Eileanan Siar]]</f>
        <v/>
      </c>
    </row>
    <row r="103" spans="1:18" ht="15.9" customHeight="1" x14ac:dyDescent="0.3">
      <c r="A103" s="16" t="s">
        <v>66</v>
      </c>
      <c r="B103" s="21">
        <v>46</v>
      </c>
      <c r="C103" s="22">
        <v>44879</v>
      </c>
      <c r="D103" s="27" t="s">
        <v>210</v>
      </c>
      <c r="E103" s="81" t="s">
        <v>210</v>
      </c>
      <c r="F103" s="81" t="s">
        <v>210</v>
      </c>
      <c r="G103" s="81" t="str">
        <f>weekly_covid_deaths_council_area[[#This Row],[Dumfries and Galloway]]</f>
        <v/>
      </c>
      <c r="H103" s="81" t="str">
        <f>weekly_covid_deaths_council_area[[#This Row],[Fife]]</f>
        <v/>
      </c>
      <c r="I103" s="81" t="s">
        <v>210</v>
      </c>
      <c r="J103" s="81" t="s">
        <v>210</v>
      </c>
      <c r="K103" s="81" t="s">
        <v>210</v>
      </c>
      <c r="L103" s="81" t="s">
        <v>210</v>
      </c>
      <c r="M103" s="31" t="s">
        <v>210</v>
      </c>
      <c r="N103" s="31" t="s">
        <v>210</v>
      </c>
      <c r="O103" s="87" t="str">
        <f>weekly_covid_deaths_council_area[[#This Row],[Orkney Islands]]</f>
        <v/>
      </c>
      <c r="P103" s="87" t="str">
        <f>weekly_covid_deaths_council_area[[#This Row],[Shetland Islands]]</f>
        <v/>
      </c>
      <c r="Q103" s="81" t="s">
        <v>210</v>
      </c>
      <c r="R103" s="87" t="str">
        <f>weekly_covid_deaths_council_area[[#This Row],[Na h-Eileanan Siar]]</f>
        <v/>
      </c>
    </row>
    <row r="104" spans="1:18" ht="15.9" customHeight="1" x14ac:dyDescent="0.3">
      <c r="A104" s="16" t="s">
        <v>66</v>
      </c>
      <c r="B104" s="21">
        <v>47</v>
      </c>
      <c r="C104" s="22">
        <v>44886</v>
      </c>
      <c r="D104" s="27" t="s">
        <v>210</v>
      </c>
      <c r="E104" s="81" t="s">
        <v>210</v>
      </c>
      <c r="F104" s="81" t="s">
        <v>210</v>
      </c>
      <c r="G104" s="81" t="str">
        <f>weekly_covid_deaths_council_area[[#This Row],[Dumfries and Galloway]]</f>
        <v/>
      </c>
      <c r="H104" s="81" t="str">
        <f>weekly_covid_deaths_council_area[[#This Row],[Fife]]</f>
        <v/>
      </c>
      <c r="I104" s="81" t="s">
        <v>210</v>
      </c>
      <c r="J104" s="81" t="s">
        <v>210</v>
      </c>
      <c r="K104" s="81" t="s">
        <v>210</v>
      </c>
      <c r="L104" s="81" t="s">
        <v>210</v>
      </c>
      <c r="M104" s="31" t="s">
        <v>210</v>
      </c>
      <c r="N104" s="31" t="s">
        <v>210</v>
      </c>
      <c r="O104" s="87" t="str">
        <f>weekly_covid_deaths_council_area[[#This Row],[Orkney Islands]]</f>
        <v/>
      </c>
      <c r="P104" s="87" t="str">
        <f>weekly_covid_deaths_council_area[[#This Row],[Shetland Islands]]</f>
        <v/>
      </c>
      <c r="Q104" s="81" t="s">
        <v>210</v>
      </c>
      <c r="R104" s="87" t="str">
        <f>weekly_covid_deaths_council_area[[#This Row],[Na h-Eileanan Siar]]</f>
        <v/>
      </c>
    </row>
    <row r="105" spans="1:18" ht="15.9" customHeight="1" x14ac:dyDescent="0.3">
      <c r="A105" s="16" t="s">
        <v>66</v>
      </c>
      <c r="B105" s="21">
        <v>48</v>
      </c>
      <c r="C105" s="22">
        <v>44893</v>
      </c>
      <c r="D105" s="27" t="s">
        <v>210</v>
      </c>
      <c r="E105" s="81" t="s">
        <v>210</v>
      </c>
      <c r="F105" s="81" t="s">
        <v>210</v>
      </c>
      <c r="G105" s="81" t="str">
        <f>weekly_covid_deaths_council_area[[#This Row],[Dumfries and Galloway]]</f>
        <v/>
      </c>
      <c r="H105" s="81" t="str">
        <f>weekly_covid_deaths_council_area[[#This Row],[Fife]]</f>
        <v/>
      </c>
      <c r="I105" s="81" t="s">
        <v>210</v>
      </c>
      <c r="J105" s="81" t="s">
        <v>210</v>
      </c>
      <c r="K105" s="81" t="s">
        <v>210</v>
      </c>
      <c r="L105" s="81" t="s">
        <v>210</v>
      </c>
      <c r="M105" s="31" t="s">
        <v>210</v>
      </c>
      <c r="N105" s="31" t="s">
        <v>210</v>
      </c>
      <c r="O105" s="87" t="str">
        <f>weekly_covid_deaths_council_area[[#This Row],[Orkney Islands]]</f>
        <v/>
      </c>
      <c r="P105" s="87" t="str">
        <f>weekly_covid_deaths_council_area[[#This Row],[Shetland Islands]]</f>
        <v/>
      </c>
      <c r="Q105" s="81" t="s">
        <v>210</v>
      </c>
      <c r="R105" s="87" t="str">
        <f>weekly_covid_deaths_council_area[[#This Row],[Na h-Eileanan Siar]]</f>
        <v/>
      </c>
    </row>
    <row r="106" spans="1:18" ht="15.9" customHeight="1" x14ac:dyDescent="0.3">
      <c r="A106" s="16" t="s">
        <v>66</v>
      </c>
      <c r="B106" s="21">
        <v>49</v>
      </c>
      <c r="C106" s="22">
        <v>44900</v>
      </c>
      <c r="D106" s="27" t="s">
        <v>210</v>
      </c>
      <c r="E106" s="81" t="s">
        <v>210</v>
      </c>
      <c r="F106" s="81" t="s">
        <v>210</v>
      </c>
      <c r="G106" s="81" t="str">
        <f>weekly_covid_deaths_council_area[[#This Row],[Dumfries and Galloway]]</f>
        <v/>
      </c>
      <c r="H106" s="81" t="str">
        <f>weekly_covid_deaths_council_area[[#This Row],[Fife]]</f>
        <v/>
      </c>
      <c r="I106" s="81" t="s">
        <v>210</v>
      </c>
      <c r="J106" s="81" t="s">
        <v>210</v>
      </c>
      <c r="K106" s="81" t="s">
        <v>210</v>
      </c>
      <c r="L106" s="81" t="s">
        <v>210</v>
      </c>
      <c r="M106" s="31" t="s">
        <v>210</v>
      </c>
      <c r="N106" s="31" t="s">
        <v>210</v>
      </c>
      <c r="O106" s="87" t="str">
        <f>weekly_covid_deaths_council_area[[#This Row],[Orkney Islands]]</f>
        <v/>
      </c>
      <c r="P106" s="87" t="str">
        <f>weekly_covid_deaths_council_area[[#This Row],[Shetland Islands]]</f>
        <v/>
      </c>
      <c r="Q106" s="81" t="s">
        <v>210</v>
      </c>
      <c r="R106" s="87" t="str">
        <f>weekly_covid_deaths_council_area[[#This Row],[Na h-Eileanan Siar]]</f>
        <v/>
      </c>
    </row>
    <row r="107" spans="1:18" ht="15.9" customHeight="1" x14ac:dyDescent="0.3">
      <c r="A107" s="16" t="s">
        <v>66</v>
      </c>
      <c r="B107" s="21">
        <v>50</v>
      </c>
      <c r="C107" s="22">
        <v>44907</v>
      </c>
      <c r="D107" s="27" t="s">
        <v>210</v>
      </c>
      <c r="E107" s="81" t="s">
        <v>210</v>
      </c>
      <c r="F107" s="81" t="s">
        <v>210</v>
      </c>
      <c r="G107" s="81" t="str">
        <f>weekly_covid_deaths_council_area[[#This Row],[Dumfries and Galloway]]</f>
        <v/>
      </c>
      <c r="H107" s="81" t="str">
        <f>weekly_covid_deaths_council_area[[#This Row],[Fife]]</f>
        <v/>
      </c>
      <c r="I107" s="81" t="s">
        <v>210</v>
      </c>
      <c r="J107" s="81" t="s">
        <v>210</v>
      </c>
      <c r="K107" s="81" t="s">
        <v>210</v>
      </c>
      <c r="L107" s="81" t="s">
        <v>210</v>
      </c>
      <c r="M107" s="31" t="s">
        <v>210</v>
      </c>
      <c r="N107" s="31" t="s">
        <v>210</v>
      </c>
      <c r="O107" s="87" t="str">
        <f>weekly_covid_deaths_council_area[[#This Row],[Orkney Islands]]</f>
        <v/>
      </c>
      <c r="P107" s="87" t="str">
        <f>weekly_covid_deaths_council_area[[#This Row],[Shetland Islands]]</f>
        <v/>
      </c>
      <c r="Q107" s="81" t="s">
        <v>210</v>
      </c>
      <c r="R107" s="87" t="str">
        <f>weekly_covid_deaths_council_area[[#This Row],[Na h-Eileanan Siar]]</f>
        <v/>
      </c>
    </row>
    <row r="108" spans="1:18" ht="15.9" customHeight="1" x14ac:dyDescent="0.3">
      <c r="A108" s="16" t="s">
        <v>66</v>
      </c>
      <c r="B108" s="21">
        <v>51</v>
      </c>
      <c r="C108" s="22">
        <v>44914</v>
      </c>
      <c r="D108" s="27" t="s">
        <v>210</v>
      </c>
      <c r="E108" s="81" t="s">
        <v>210</v>
      </c>
      <c r="F108" s="81" t="s">
        <v>210</v>
      </c>
      <c r="G108" s="81" t="str">
        <f>weekly_covid_deaths_council_area[[#This Row],[Dumfries and Galloway]]</f>
        <v/>
      </c>
      <c r="H108" s="81" t="str">
        <f>weekly_covid_deaths_council_area[[#This Row],[Fife]]</f>
        <v/>
      </c>
      <c r="I108" s="81" t="s">
        <v>210</v>
      </c>
      <c r="J108" s="81" t="s">
        <v>210</v>
      </c>
      <c r="K108" s="81" t="s">
        <v>210</v>
      </c>
      <c r="L108" s="81" t="s">
        <v>210</v>
      </c>
      <c r="M108" s="31" t="s">
        <v>210</v>
      </c>
      <c r="N108" s="31" t="s">
        <v>210</v>
      </c>
      <c r="O108" s="87" t="str">
        <f>weekly_covid_deaths_council_area[[#This Row],[Orkney Islands]]</f>
        <v/>
      </c>
      <c r="P108" s="87" t="str">
        <f>weekly_covid_deaths_council_area[[#This Row],[Shetland Islands]]</f>
        <v/>
      </c>
      <c r="Q108" s="81" t="s">
        <v>210</v>
      </c>
      <c r="R108" s="87" t="str">
        <f>weekly_covid_deaths_council_area[[#This Row],[Na h-Eileanan Siar]]</f>
        <v/>
      </c>
    </row>
    <row r="109" spans="1:18" ht="15.9" customHeight="1" x14ac:dyDescent="0.3">
      <c r="A109" s="16" t="s">
        <v>66</v>
      </c>
      <c r="B109" s="21">
        <v>52</v>
      </c>
      <c r="C109" s="22">
        <v>44921</v>
      </c>
      <c r="D109" s="27" t="s">
        <v>210</v>
      </c>
      <c r="E109" s="81" t="s">
        <v>210</v>
      </c>
      <c r="F109" s="81" t="s">
        <v>210</v>
      </c>
      <c r="G109" s="81" t="str">
        <f>weekly_covid_deaths_council_area[[#This Row],[Dumfries and Galloway]]</f>
        <v/>
      </c>
      <c r="H109" s="81" t="str">
        <f>weekly_covid_deaths_council_area[[#This Row],[Fife]]</f>
        <v/>
      </c>
      <c r="I109" s="81" t="s">
        <v>210</v>
      </c>
      <c r="J109" s="81" t="s">
        <v>210</v>
      </c>
      <c r="K109" s="81" t="s">
        <v>210</v>
      </c>
      <c r="L109" s="81" t="s">
        <v>210</v>
      </c>
      <c r="M109" s="31" t="s">
        <v>210</v>
      </c>
      <c r="N109" s="31" t="s">
        <v>210</v>
      </c>
      <c r="O109" s="87" t="str">
        <f>weekly_covid_deaths_council_area[[#This Row],[Orkney Islands]]</f>
        <v/>
      </c>
      <c r="P109" s="87" t="str">
        <f>weekly_covid_deaths_council_area[[#This Row],[Shetland Islands]]</f>
        <v/>
      </c>
      <c r="Q109" s="81" t="s">
        <v>210</v>
      </c>
      <c r="R109" s="87" t="str">
        <f>weekly_covid_deaths_council_area[[#This Row],[Na h-Eileanan Siar]]</f>
        <v/>
      </c>
    </row>
  </sheetData>
  <hyperlinks>
    <hyperlink ref="A4" location="Contents!A1" display="Back to table of contents"/>
  </hyperlinks>
  <pageMargins left="0.7" right="0.7" top="0.75" bottom="0.75" header="0.3" footer="0.3"/>
  <pageSetup paperSize="9" orientation="portrait" horizontalDpi="90" verticalDpi="9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09"/>
  <sheetViews>
    <sheetView zoomScaleNormal="100" workbookViewId="0"/>
  </sheetViews>
  <sheetFormatPr defaultColWidth="9.109375" defaultRowHeight="15.6" x14ac:dyDescent="0.3"/>
  <cols>
    <col min="1" max="3" width="16.6640625" style="11" customWidth="1"/>
    <col min="4" max="36" width="21.6640625" style="11" customWidth="1"/>
    <col min="37" max="16384" width="9.109375" style="11"/>
  </cols>
  <sheetData>
    <row r="1" spans="1:36" s="5" customFormat="1" x14ac:dyDescent="0.3">
      <c r="A1" s="4" t="s">
        <v>199</v>
      </c>
    </row>
    <row r="2" spans="1:36" s="5" customFormat="1" ht="15" x14ac:dyDescent="0.25">
      <c r="A2" s="6" t="s">
        <v>141</v>
      </c>
    </row>
    <row r="3" spans="1:36" s="5" customFormat="1" ht="15" x14ac:dyDescent="0.25">
      <c r="A3" s="6" t="s">
        <v>49</v>
      </c>
    </row>
    <row r="4" spans="1:36" s="5" customFormat="1" ht="30" customHeight="1" x14ac:dyDescent="0.25">
      <c r="A4" s="7" t="s">
        <v>53</v>
      </c>
    </row>
    <row r="5" spans="1:36" ht="47.1" customHeight="1" thickBot="1" x14ac:dyDescent="0.35">
      <c r="A5" s="18" t="s">
        <v>120</v>
      </c>
      <c r="B5" s="19" t="s">
        <v>59</v>
      </c>
      <c r="C5" s="19" t="s">
        <v>119</v>
      </c>
      <c r="D5" s="9" t="s">
        <v>1</v>
      </c>
      <c r="E5" s="32" t="s">
        <v>2</v>
      </c>
      <c r="F5" s="32" t="s">
        <v>3</v>
      </c>
      <c r="G5" s="32" t="s">
        <v>4</v>
      </c>
      <c r="H5" s="32" t="s">
        <v>5</v>
      </c>
      <c r="I5" s="32" t="s">
        <v>6</v>
      </c>
      <c r="J5" s="32" t="s">
        <v>7</v>
      </c>
      <c r="K5" s="32" t="s">
        <v>8</v>
      </c>
      <c r="L5" s="32" t="s">
        <v>9</v>
      </c>
      <c r="M5" s="32" t="s">
        <v>10</v>
      </c>
      <c r="N5" s="32" t="s">
        <v>11</v>
      </c>
      <c r="O5" s="32" t="s">
        <v>12</v>
      </c>
      <c r="P5" s="32" t="s">
        <v>13</v>
      </c>
      <c r="Q5" s="32" t="s">
        <v>14</v>
      </c>
      <c r="R5" s="32" t="s">
        <v>15</v>
      </c>
      <c r="S5" s="32" t="s">
        <v>16</v>
      </c>
      <c r="T5" s="32" t="s">
        <v>17</v>
      </c>
      <c r="U5" s="32" t="s">
        <v>18</v>
      </c>
      <c r="V5" s="32" t="s">
        <v>19</v>
      </c>
      <c r="W5" s="32" t="s">
        <v>20</v>
      </c>
      <c r="X5" s="32" t="s">
        <v>21</v>
      </c>
      <c r="Y5" s="32" t="s">
        <v>22</v>
      </c>
      <c r="Z5" s="32" t="s">
        <v>23</v>
      </c>
      <c r="AA5" s="32" t="s">
        <v>24</v>
      </c>
      <c r="AB5" s="32" t="s">
        <v>25</v>
      </c>
      <c r="AC5" s="32" t="s">
        <v>26</v>
      </c>
      <c r="AD5" s="32" t="s">
        <v>27</v>
      </c>
      <c r="AE5" s="32" t="s">
        <v>28</v>
      </c>
      <c r="AF5" s="32" t="s">
        <v>29</v>
      </c>
      <c r="AG5" s="32" t="s">
        <v>30</v>
      </c>
      <c r="AH5" s="32" t="s">
        <v>31</v>
      </c>
      <c r="AI5" s="32" t="s">
        <v>32</v>
      </c>
      <c r="AJ5" s="32" t="s">
        <v>33</v>
      </c>
    </row>
    <row r="6" spans="1:36" ht="30" customHeight="1" x14ac:dyDescent="0.3">
      <c r="A6" s="20">
        <v>2021</v>
      </c>
      <c r="B6" s="21">
        <v>1</v>
      </c>
      <c r="C6" s="22">
        <v>44200</v>
      </c>
      <c r="D6" s="27">
        <f>SUM(weekly_covid_deaths_council_area[[#This Row],[Aberdeen City]:[West Lothian]])</f>
        <v>392</v>
      </c>
      <c r="E6" s="31">
        <v>20</v>
      </c>
      <c r="F6" s="31">
        <v>16</v>
      </c>
      <c r="G6" s="31">
        <v>4</v>
      </c>
      <c r="H6" s="31">
        <v>1</v>
      </c>
      <c r="I6" s="31">
        <v>34</v>
      </c>
      <c r="J6" s="31">
        <v>2</v>
      </c>
      <c r="K6" s="31">
        <v>4</v>
      </c>
      <c r="L6" s="31">
        <v>8</v>
      </c>
      <c r="M6" s="31">
        <v>17</v>
      </c>
      <c r="N6" s="31">
        <v>6</v>
      </c>
      <c r="O6" s="31">
        <v>3</v>
      </c>
      <c r="P6" s="31">
        <v>7</v>
      </c>
      <c r="Q6" s="31">
        <v>11</v>
      </c>
      <c r="R6" s="31">
        <v>28</v>
      </c>
      <c r="S6" s="31">
        <v>50</v>
      </c>
      <c r="T6" s="31">
        <v>0</v>
      </c>
      <c r="U6" s="31">
        <v>10</v>
      </c>
      <c r="V6" s="31">
        <v>5</v>
      </c>
      <c r="W6" s="31">
        <v>1</v>
      </c>
      <c r="X6" s="31">
        <v>1</v>
      </c>
      <c r="Y6" s="31">
        <v>19</v>
      </c>
      <c r="Z6" s="31">
        <v>53</v>
      </c>
      <c r="AA6" s="31">
        <v>0</v>
      </c>
      <c r="AB6" s="31">
        <v>13</v>
      </c>
      <c r="AC6" s="31">
        <v>34</v>
      </c>
      <c r="AD6" s="31">
        <v>3</v>
      </c>
      <c r="AE6" s="31">
        <v>0</v>
      </c>
      <c r="AF6" s="31">
        <v>0</v>
      </c>
      <c r="AG6" s="31">
        <v>24</v>
      </c>
      <c r="AH6" s="31">
        <v>4</v>
      </c>
      <c r="AI6" s="31">
        <v>4</v>
      </c>
      <c r="AJ6" s="31">
        <v>10</v>
      </c>
    </row>
    <row r="7" spans="1:36" ht="15.9" customHeight="1" x14ac:dyDescent="0.3">
      <c r="A7" s="20">
        <v>2021</v>
      </c>
      <c r="B7" s="21">
        <v>2</v>
      </c>
      <c r="C7" s="22">
        <v>44207</v>
      </c>
      <c r="D7" s="27">
        <f>SUM(weekly_covid_deaths_council_area[[#This Row],[Aberdeen City]:[West Lothian]])</f>
        <v>375</v>
      </c>
      <c r="E7" s="31">
        <v>10</v>
      </c>
      <c r="F7" s="31">
        <v>11</v>
      </c>
      <c r="G7" s="31">
        <v>8</v>
      </c>
      <c r="H7" s="31">
        <v>0</v>
      </c>
      <c r="I7" s="31">
        <v>40</v>
      </c>
      <c r="J7" s="31">
        <v>2</v>
      </c>
      <c r="K7" s="31">
        <v>20</v>
      </c>
      <c r="L7" s="31">
        <v>16</v>
      </c>
      <c r="M7" s="31">
        <v>13</v>
      </c>
      <c r="N7" s="31">
        <v>9</v>
      </c>
      <c r="O7" s="31">
        <v>1</v>
      </c>
      <c r="P7" s="31">
        <v>10</v>
      </c>
      <c r="Q7" s="31">
        <v>9</v>
      </c>
      <c r="R7" s="31">
        <v>34</v>
      </c>
      <c r="S7" s="31">
        <v>45</v>
      </c>
      <c r="T7" s="31">
        <v>1</v>
      </c>
      <c r="U7" s="31">
        <v>8</v>
      </c>
      <c r="V7" s="31">
        <v>2</v>
      </c>
      <c r="W7" s="31">
        <v>0</v>
      </c>
      <c r="X7" s="31">
        <v>0</v>
      </c>
      <c r="Y7" s="31">
        <v>19</v>
      </c>
      <c r="Z7" s="31">
        <v>30</v>
      </c>
      <c r="AA7" s="31">
        <v>0</v>
      </c>
      <c r="AB7" s="31">
        <v>18</v>
      </c>
      <c r="AC7" s="31">
        <v>11</v>
      </c>
      <c r="AD7" s="31">
        <v>3</v>
      </c>
      <c r="AE7" s="31">
        <v>2</v>
      </c>
      <c r="AF7" s="31">
        <v>11</v>
      </c>
      <c r="AG7" s="31">
        <v>19</v>
      </c>
      <c r="AH7" s="31">
        <v>5</v>
      </c>
      <c r="AI7" s="31">
        <v>12</v>
      </c>
      <c r="AJ7" s="31">
        <v>6</v>
      </c>
    </row>
    <row r="8" spans="1:36" ht="15.9" customHeight="1" x14ac:dyDescent="0.3">
      <c r="A8" s="20">
        <v>2021</v>
      </c>
      <c r="B8" s="21">
        <v>3</v>
      </c>
      <c r="C8" s="22">
        <v>44214</v>
      </c>
      <c r="D8" s="27">
        <f>SUM(weekly_covid_deaths_council_area[[#This Row],[Aberdeen City]:[West Lothian]])</f>
        <v>452</v>
      </c>
      <c r="E8" s="31">
        <v>27</v>
      </c>
      <c r="F8" s="31">
        <v>14</v>
      </c>
      <c r="G8" s="31">
        <v>10</v>
      </c>
      <c r="H8" s="31">
        <v>2</v>
      </c>
      <c r="I8" s="31">
        <v>24</v>
      </c>
      <c r="J8" s="31">
        <v>8</v>
      </c>
      <c r="K8" s="31">
        <v>19</v>
      </c>
      <c r="L8" s="31">
        <v>9</v>
      </c>
      <c r="M8" s="31">
        <v>16</v>
      </c>
      <c r="N8" s="31">
        <v>6</v>
      </c>
      <c r="O8" s="31">
        <v>7</v>
      </c>
      <c r="P8" s="31">
        <v>5</v>
      </c>
      <c r="Q8" s="31">
        <v>10</v>
      </c>
      <c r="R8" s="31">
        <v>33</v>
      </c>
      <c r="S8" s="31">
        <v>43</v>
      </c>
      <c r="T8" s="31">
        <v>16</v>
      </c>
      <c r="U8" s="31">
        <v>13</v>
      </c>
      <c r="V8" s="31">
        <v>1</v>
      </c>
      <c r="W8" s="31">
        <v>3</v>
      </c>
      <c r="X8" s="31">
        <v>0</v>
      </c>
      <c r="Y8" s="31">
        <v>22</v>
      </c>
      <c r="Z8" s="31">
        <v>47</v>
      </c>
      <c r="AA8" s="31">
        <v>0</v>
      </c>
      <c r="AB8" s="31">
        <v>29</v>
      </c>
      <c r="AC8" s="31">
        <v>20</v>
      </c>
      <c r="AD8" s="31">
        <v>9</v>
      </c>
      <c r="AE8" s="31">
        <v>1</v>
      </c>
      <c r="AF8" s="31">
        <v>9</v>
      </c>
      <c r="AG8" s="31">
        <v>28</v>
      </c>
      <c r="AH8" s="31">
        <v>9</v>
      </c>
      <c r="AI8" s="31">
        <v>8</v>
      </c>
      <c r="AJ8" s="31">
        <v>4</v>
      </c>
    </row>
    <row r="9" spans="1:36" ht="15.9" customHeight="1" x14ac:dyDescent="0.3">
      <c r="A9" s="20">
        <v>2021</v>
      </c>
      <c r="B9" s="21">
        <v>4</v>
      </c>
      <c r="C9" s="22">
        <v>44221</v>
      </c>
      <c r="D9" s="27">
        <f>SUM(weekly_covid_deaths_council_area[[#This Row],[Aberdeen City]:[West Lothian]])</f>
        <v>446</v>
      </c>
      <c r="E9" s="31">
        <v>15</v>
      </c>
      <c r="F9" s="31">
        <v>17</v>
      </c>
      <c r="G9" s="31">
        <v>16</v>
      </c>
      <c r="H9" s="31">
        <v>2</v>
      </c>
      <c r="I9" s="31">
        <v>40</v>
      </c>
      <c r="J9" s="31">
        <v>7</v>
      </c>
      <c r="K9" s="31">
        <v>12</v>
      </c>
      <c r="L9" s="31">
        <v>10</v>
      </c>
      <c r="M9" s="31">
        <v>14</v>
      </c>
      <c r="N9" s="31">
        <v>9</v>
      </c>
      <c r="O9" s="31">
        <v>5</v>
      </c>
      <c r="P9" s="31">
        <v>5</v>
      </c>
      <c r="Q9" s="31">
        <v>12</v>
      </c>
      <c r="R9" s="31">
        <v>27</v>
      </c>
      <c r="S9" s="31">
        <v>67</v>
      </c>
      <c r="T9" s="31">
        <v>18</v>
      </c>
      <c r="U9" s="31">
        <v>11</v>
      </c>
      <c r="V9" s="31">
        <v>8</v>
      </c>
      <c r="W9" s="31">
        <v>2</v>
      </c>
      <c r="X9" s="31">
        <v>0</v>
      </c>
      <c r="Y9" s="31">
        <v>17</v>
      </c>
      <c r="Z9" s="31">
        <v>41</v>
      </c>
      <c r="AA9" s="31">
        <v>0</v>
      </c>
      <c r="AB9" s="31">
        <v>16</v>
      </c>
      <c r="AC9" s="31">
        <v>11</v>
      </c>
      <c r="AD9" s="31">
        <v>9</v>
      </c>
      <c r="AE9" s="31">
        <v>0</v>
      </c>
      <c r="AF9" s="31">
        <v>13</v>
      </c>
      <c r="AG9" s="31">
        <v>28</v>
      </c>
      <c r="AH9" s="31">
        <v>6</v>
      </c>
      <c r="AI9" s="31">
        <v>3</v>
      </c>
      <c r="AJ9" s="31">
        <v>5</v>
      </c>
    </row>
    <row r="10" spans="1:36" ht="15.9" customHeight="1" x14ac:dyDescent="0.3">
      <c r="A10" s="20">
        <v>2021</v>
      </c>
      <c r="B10" s="21">
        <v>5</v>
      </c>
      <c r="C10" s="22">
        <v>44228</v>
      </c>
      <c r="D10" s="27">
        <f>SUM(weekly_covid_deaths_council_area[[#This Row],[Aberdeen City]:[West Lothian]])</f>
        <v>380</v>
      </c>
      <c r="E10" s="31">
        <v>18</v>
      </c>
      <c r="F10" s="31">
        <v>7</v>
      </c>
      <c r="G10" s="31">
        <v>14</v>
      </c>
      <c r="H10" s="31">
        <v>3</v>
      </c>
      <c r="I10" s="31">
        <v>28</v>
      </c>
      <c r="J10" s="31">
        <v>1</v>
      </c>
      <c r="K10" s="31">
        <v>13</v>
      </c>
      <c r="L10" s="31">
        <v>13</v>
      </c>
      <c r="M10" s="31">
        <v>14</v>
      </c>
      <c r="N10" s="31">
        <v>13</v>
      </c>
      <c r="O10" s="31">
        <v>7</v>
      </c>
      <c r="P10" s="31">
        <v>4</v>
      </c>
      <c r="Q10" s="31">
        <v>15</v>
      </c>
      <c r="R10" s="31">
        <v>17</v>
      </c>
      <c r="S10" s="31">
        <v>57</v>
      </c>
      <c r="T10" s="31">
        <v>11</v>
      </c>
      <c r="U10" s="31">
        <v>4</v>
      </c>
      <c r="V10" s="31">
        <v>6</v>
      </c>
      <c r="W10" s="31">
        <v>3</v>
      </c>
      <c r="X10" s="31">
        <v>1</v>
      </c>
      <c r="Y10" s="31">
        <v>9</v>
      </c>
      <c r="Z10" s="31">
        <v>37</v>
      </c>
      <c r="AA10" s="31">
        <v>1</v>
      </c>
      <c r="AB10" s="31">
        <v>12</v>
      </c>
      <c r="AC10" s="31">
        <v>21</v>
      </c>
      <c r="AD10" s="31">
        <v>6</v>
      </c>
      <c r="AE10" s="31">
        <v>0</v>
      </c>
      <c r="AF10" s="31">
        <v>4</v>
      </c>
      <c r="AG10" s="31">
        <v>28</v>
      </c>
      <c r="AH10" s="31">
        <v>5</v>
      </c>
      <c r="AI10" s="31">
        <v>5</v>
      </c>
      <c r="AJ10" s="31">
        <v>3</v>
      </c>
    </row>
    <row r="11" spans="1:36" ht="15.9" customHeight="1" x14ac:dyDescent="0.3">
      <c r="A11" s="20">
        <v>2021</v>
      </c>
      <c r="B11" s="21">
        <v>6</v>
      </c>
      <c r="C11" s="22">
        <v>44235</v>
      </c>
      <c r="D11" s="27">
        <f>SUM(weekly_covid_deaths_council_area[[#This Row],[Aberdeen City]:[West Lothian]])</f>
        <v>326</v>
      </c>
      <c r="E11" s="31">
        <v>11</v>
      </c>
      <c r="F11" s="31">
        <v>6</v>
      </c>
      <c r="G11" s="31">
        <v>7</v>
      </c>
      <c r="H11" s="31">
        <v>2</v>
      </c>
      <c r="I11" s="31">
        <v>20</v>
      </c>
      <c r="J11" s="31">
        <v>5</v>
      </c>
      <c r="K11" s="31">
        <v>7</v>
      </c>
      <c r="L11" s="31">
        <v>8</v>
      </c>
      <c r="M11" s="31">
        <v>15</v>
      </c>
      <c r="N11" s="31">
        <v>4</v>
      </c>
      <c r="O11" s="31">
        <v>5</v>
      </c>
      <c r="P11" s="31">
        <v>8</v>
      </c>
      <c r="Q11" s="31">
        <v>22</v>
      </c>
      <c r="R11" s="31">
        <v>12</v>
      </c>
      <c r="S11" s="31">
        <v>40</v>
      </c>
      <c r="T11" s="31">
        <v>9</v>
      </c>
      <c r="U11" s="31">
        <v>6</v>
      </c>
      <c r="V11" s="31">
        <v>4</v>
      </c>
      <c r="W11" s="31">
        <v>1</v>
      </c>
      <c r="X11" s="31">
        <v>1</v>
      </c>
      <c r="Y11" s="31">
        <v>19</v>
      </c>
      <c r="Z11" s="31">
        <v>32</v>
      </c>
      <c r="AA11" s="31">
        <v>0</v>
      </c>
      <c r="AB11" s="31">
        <v>9</v>
      </c>
      <c r="AC11" s="31">
        <v>20</v>
      </c>
      <c r="AD11" s="31">
        <v>5</v>
      </c>
      <c r="AE11" s="31">
        <v>0</v>
      </c>
      <c r="AF11" s="31">
        <v>2</v>
      </c>
      <c r="AG11" s="31">
        <v>33</v>
      </c>
      <c r="AH11" s="31">
        <v>7</v>
      </c>
      <c r="AI11" s="31">
        <v>2</v>
      </c>
      <c r="AJ11" s="31">
        <v>4</v>
      </c>
    </row>
    <row r="12" spans="1:36" ht="15.9" customHeight="1" x14ac:dyDescent="0.3">
      <c r="A12" s="20">
        <v>2021</v>
      </c>
      <c r="B12" s="21">
        <v>7</v>
      </c>
      <c r="C12" s="22">
        <v>44242</v>
      </c>
      <c r="D12" s="27">
        <f>SUM(weekly_covid_deaths_council_area[[#This Row],[Aberdeen City]:[West Lothian]])</f>
        <v>295</v>
      </c>
      <c r="E12" s="31">
        <v>3</v>
      </c>
      <c r="F12" s="31">
        <v>4</v>
      </c>
      <c r="G12" s="31">
        <v>7</v>
      </c>
      <c r="H12" s="31">
        <v>7</v>
      </c>
      <c r="I12" s="31">
        <v>17</v>
      </c>
      <c r="J12" s="31">
        <v>8</v>
      </c>
      <c r="K12" s="31">
        <v>4</v>
      </c>
      <c r="L12" s="31">
        <v>6</v>
      </c>
      <c r="M12" s="31">
        <v>4</v>
      </c>
      <c r="N12" s="31">
        <v>12</v>
      </c>
      <c r="O12" s="31">
        <v>2</v>
      </c>
      <c r="P12" s="31">
        <v>7</v>
      </c>
      <c r="Q12" s="31">
        <v>12</v>
      </c>
      <c r="R12" s="31">
        <v>11</v>
      </c>
      <c r="S12" s="31">
        <v>35</v>
      </c>
      <c r="T12" s="31">
        <v>4</v>
      </c>
      <c r="U12" s="31">
        <v>7</v>
      </c>
      <c r="V12" s="31">
        <v>3</v>
      </c>
      <c r="W12" s="31">
        <v>2</v>
      </c>
      <c r="X12" s="31">
        <v>1</v>
      </c>
      <c r="Y12" s="31">
        <v>13</v>
      </c>
      <c r="Z12" s="31">
        <v>26</v>
      </c>
      <c r="AA12" s="31">
        <v>0</v>
      </c>
      <c r="AB12" s="31">
        <v>11</v>
      </c>
      <c r="AC12" s="31">
        <v>26</v>
      </c>
      <c r="AD12" s="31">
        <v>4</v>
      </c>
      <c r="AE12" s="31">
        <v>0</v>
      </c>
      <c r="AF12" s="31">
        <v>11</v>
      </c>
      <c r="AG12" s="31">
        <v>30</v>
      </c>
      <c r="AH12" s="31">
        <v>3</v>
      </c>
      <c r="AI12" s="31">
        <v>8</v>
      </c>
      <c r="AJ12" s="31">
        <v>7</v>
      </c>
    </row>
    <row r="13" spans="1:36" ht="15.9" customHeight="1" x14ac:dyDescent="0.3">
      <c r="A13" s="20">
        <v>2021</v>
      </c>
      <c r="B13" s="21">
        <v>8</v>
      </c>
      <c r="C13" s="22">
        <v>44249</v>
      </c>
      <c r="D13" s="27">
        <f>SUM(weekly_covid_deaths_council_area[[#This Row],[Aberdeen City]:[West Lothian]])</f>
        <v>233</v>
      </c>
      <c r="E13" s="31">
        <v>2</v>
      </c>
      <c r="F13" s="31">
        <v>5</v>
      </c>
      <c r="G13" s="31">
        <v>3</v>
      </c>
      <c r="H13" s="31">
        <v>2</v>
      </c>
      <c r="I13" s="31">
        <v>15</v>
      </c>
      <c r="J13" s="31">
        <v>5</v>
      </c>
      <c r="K13" s="31">
        <v>6</v>
      </c>
      <c r="L13" s="31">
        <v>6</v>
      </c>
      <c r="M13" s="31">
        <v>4</v>
      </c>
      <c r="N13" s="31">
        <v>4</v>
      </c>
      <c r="O13" s="31">
        <v>5</v>
      </c>
      <c r="P13" s="31">
        <v>4</v>
      </c>
      <c r="Q13" s="31">
        <v>16</v>
      </c>
      <c r="R13" s="31">
        <v>9</v>
      </c>
      <c r="S13" s="31">
        <v>27</v>
      </c>
      <c r="T13" s="31">
        <v>6</v>
      </c>
      <c r="U13" s="31">
        <v>8</v>
      </c>
      <c r="V13" s="31">
        <v>3</v>
      </c>
      <c r="W13" s="31">
        <v>1</v>
      </c>
      <c r="X13" s="31">
        <v>1</v>
      </c>
      <c r="Y13" s="31">
        <v>11</v>
      </c>
      <c r="Z13" s="31">
        <v>18</v>
      </c>
      <c r="AA13" s="31">
        <v>0</v>
      </c>
      <c r="AB13" s="31">
        <v>7</v>
      </c>
      <c r="AC13" s="31">
        <v>17</v>
      </c>
      <c r="AD13" s="31">
        <v>2</v>
      </c>
      <c r="AE13" s="31">
        <v>0</v>
      </c>
      <c r="AF13" s="31">
        <v>4</v>
      </c>
      <c r="AG13" s="31">
        <v>18</v>
      </c>
      <c r="AH13" s="31">
        <v>10</v>
      </c>
      <c r="AI13" s="31">
        <v>8</v>
      </c>
      <c r="AJ13" s="31">
        <v>6</v>
      </c>
    </row>
    <row r="14" spans="1:36" ht="15.9" customHeight="1" x14ac:dyDescent="0.3">
      <c r="A14" s="20">
        <v>2021</v>
      </c>
      <c r="B14" s="21">
        <v>9</v>
      </c>
      <c r="C14" s="22">
        <v>44256</v>
      </c>
      <c r="D14" s="27">
        <f>SUM(weekly_covid_deaths_council_area[[#This Row],[Aberdeen City]:[West Lothian]])</f>
        <v>142</v>
      </c>
      <c r="E14" s="31">
        <v>5</v>
      </c>
      <c r="F14" s="31">
        <v>2</v>
      </c>
      <c r="G14" s="31">
        <v>2</v>
      </c>
      <c r="H14" s="31">
        <v>0</v>
      </c>
      <c r="I14" s="31">
        <v>11</v>
      </c>
      <c r="J14" s="31">
        <v>4</v>
      </c>
      <c r="K14" s="31">
        <v>0</v>
      </c>
      <c r="L14" s="31">
        <v>3</v>
      </c>
      <c r="M14" s="31">
        <v>4</v>
      </c>
      <c r="N14" s="31">
        <v>2</v>
      </c>
      <c r="O14" s="31">
        <v>4</v>
      </c>
      <c r="P14" s="31">
        <v>3</v>
      </c>
      <c r="Q14" s="31">
        <v>13</v>
      </c>
      <c r="R14" s="31">
        <v>3</v>
      </c>
      <c r="S14" s="31">
        <v>19</v>
      </c>
      <c r="T14" s="31">
        <v>6</v>
      </c>
      <c r="U14" s="31">
        <v>3</v>
      </c>
      <c r="V14" s="31">
        <v>2</v>
      </c>
      <c r="W14" s="31">
        <v>2</v>
      </c>
      <c r="X14" s="31">
        <v>0</v>
      </c>
      <c r="Y14" s="31">
        <v>6</v>
      </c>
      <c r="Z14" s="31">
        <v>17</v>
      </c>
      <c r="AA14" s="31">
        <v>0</v>
      </c>
      <c r="AB14" s="31">
        <v>1</v>
      </c>
      <c r="AC14" s="31">
        <v>6</v>
      </c>
      <c r="AD14" s="31">
        <v>2</v>
      </c>
      <c r="AE14" s="31">
        <v>0</v>
      </c>
      <c r="AF14" s="31">
        <v>4</v>
      </c>
      <c r="AG14" s="31">
        <v>9</v>
      </c>
      <c r="AH14" s="31">
        <v>5</v>
      </c>
      <c r="AI14" s="31">
        <v>2</v>
      </c>
      <c r="AJ14" s="31">
        <v>2</v>
      </c>
    </row>
    <row r="15" spans="1:36" ht="15.9" customHeight="1" x14ac:dyDescent="0.3">
      <c r="A15" s="20">
        <v>2021</v>
      </c>
      <c r="B15" s="21">
        <v>10</v>
      </c>
      <c r="C15" s="22">
        <v>44263</v>
      </c>
      <c r="D15" s="27">
        <f>SUM(weekly_covid_deaths_council_area[[#This Row],[Aberdeen City]:[West Lothian]])</f>
        <v>105</v>
      </c>
      <c r="E15" s="31">
        <v>3</v>
      </c>
      <c r="F15" s="31">
        <v>4</v>
      </c>
      <c r="G15" s="31">
        <v>2</v>
      </c>
      <c r="H15" s="31">
        <v>0</v>
      </c>
      <c r="I15" s="31">
        <v>8</v>
      </c>
      <c r="J15" s="31">
        <v>3</v>
      </c>
      <c r="K15" s="31">
        <v>2</v>
      </c>
      <c r="L15" s="31">
        <v>0</v>
      </c>
      <c r="M15" s="31">
        <v>3</v>
      </c>
      <c r="N15" s="31">
        <v>1</v>
      </c>
      <c r="O15" s="31">
        <v>4</v>
      </c>
      <c r="P15" s="31">
        <v>2</v>
      </c>
      <c r="Q15" s="31">
        <v>6</v>
      </c>
      <c r="R15" s="31">
        <v>3</v>
      </c>
      <c r="S15" s="31">
        <v>10</v>
      </c>
      <c r="T15" s="31">
        <v>1</v>
      </c>
      <c r="U15" s="31">
        <v>5</v>
      </c>
      <c r="V15" s="31">
        <v>2</v>
      </c>
      <c r="W15" s="31">
        <v>1</v>
      </c>
      <c r="X15" s="31">
        <v>0</v>
      </c>
      <c r="Y15" s="31">
        <v>6</v>
      </c>
      <c r="Z15" s="31">
        <v>13</v>
      </c>
      <c r="AA15" s="31">
        <v>0</v>
      </c>
      <c r="AB15" s="31">
        <v>1</v>
      </c>
      <c r="AC15" s="31">
        <v>7</v>
      </c>
      <c r="AD15" s="31">
        <v>1</v>
      </c>
      <c r="AE15" s="31">
        <v>0</v>
      </c>
      <c r="AF15" s="31">
        <v>2</v>
      </c>
      <c r="AG15" s="31">
        <v>9</v>
      </c>
      <c r="AH15" s="31">
        <v>2</v>
      </c>
      <c r="AI15" s="31">
        <v>3</v>
      </c>
      <c r="AJ15" s="31">
        <v>1</v>
      </c>
    </row>
    <row r="16" spans="1:36" ht="15.9" customHeight="1" x14ac:dyDescent="0.3">
      <c r="A16" s="20">
        <v>2021</v>
      </c>
      <c r="B16" s="21">
        <v>11</v>
      </c>
      <c r="C16" s="22">
        <v>44270</v>
      </c>
      <c r="D16" s="27">
        <f>SUM(weekly_covid_deaths_council_area[[#This Row],[Aberdeen City]:[West Lothian]])</f>
        <v>69</v>
      </c>
      <c r="E16" s="31">
        <v>2</v>
      </c>
      <c r="F16" s="31">
        <v>2</v>
      </c>
      <c r="G16" s="31">
        <v>1</v>
      </c>
      <c r="H16" s="31">
        <v>1</v>
      </c>
      <c r="I16" s="31">
        <v>7</v>
      </c>
      <c r="J16" s="31">
        <v>0</v>
      </c>
      <c r="K16" s="31">
        <v>2</v>
      </c>
      <c r="L16" s="31">
        <v>3</v>
      </c>
      <c r="M16" s="31">
        <v>1</v>
      </c>
      <c r="N16" s="31">
        <v>2</v>
      </c>
      <c r="O16" s="31">
        <v>0</v>
      </c>
      <c r="P16" s="31">
        <v>1</v>
      </c>
      <c r="Q16" s="31">
        <v>2</v>
      </c>
      <c r="R16" s="31">
        <v>4</v>
      </c>
      <c r="S16" s="31">
        <v>10</v>
      </c>
      <c r="T16" s="31">
        <v>2</v>
      </c>
      <c r="U16" s="31">
        <v>2</v>
      </c>
      <c r="V16" s="31">
        <v>1</v>
      </c>
      <c r="W16" s="31">
        <v>0</v>
      </c>
      <c r="X16" s="31">
        <v>0</v>
      </c>
      <c r="Y16" s="31">
        <v>3</v>
      </c>
      <c r="Z16" s="31">
        <v>10</v>
      </c>
      <c r="AA16" s="31">
        <v>0</v>
      </c>
      <c r="AB16" s="31">
        <v>0</v>
      </c>
      <c r="AC16" s="31">
        <v>1</v>
      </c>
      <c r="AD16" s="31">
        <v>0</v>
      </c>
      <c r="AE16" s="31">
        <v>0</v>
      </c>
      <c r="AF16" s="31">
        <v>0</v>
      </c>
      <c r="AG16" s="31">
        <v>4</v>
      </c>
      <c r="AH16" s="31">
        <v>3</v>
      </c>
      <c r="AI16" s="31">
        <v>2</v>
      </c>
      <c r="AJ16" s="31">
        <v>3</v>
      </c>
    </row>
    <row r="17" spans="1:36" ht="15.9" customHeight="1" x14ac:dyDescent="0.3">
      <c r="A17" s="20">
        <v>2021</v>
      </c>
      <c r="B17" s="21">
        <v>12</v>
      </c>
      <c r="C17" s="22">
        <v>44277</v>
      </c>
      <c r="D17" s="27">
        <f>SUM(weekly_covid_deaths_council_area[[#This Row],[Aberdeen City]:[West Lothian]])</f>
        <v>62</v>
      </c>
      <c r="E17" s="31">
        <v>1</v>
      </c>
      <c r="F17" s="31">
        <v>0</v>
      </c>
      <c r="G17" s="31">
        <v>1</v>
      </c>
      <c r="H17" s="31">
        <v>0</v>
      </c>
      <c r="I17" s="31">
        <v>0</v>
      </c>
      <c r="J17" s="31">
        <v>0</v>
      </c>
      <c r="K17" s="31">
        <v>0</v>
      </c>
      <c r="L17" s="31">
        <v>1</v>
      </c>
      <c r="M17" s="31">
        <v>5</v>
      </c>
      <c r="N17" s="31">
        <v>1</v>
      </c>
      <c r="O17" s="31">
        <v>4</v>
      </c>
      <c r="P17" s="31">
        <v>3</v>
      </c>
      <c r="Q17" s="31">
        <v>5</v>
      </c>
      <c r="R17" s="31">
        <v>4</v>
      </c>
      <c r="S17" s="31">
        <v>15</v>
      </c>
      <c r="T17" s="31">
        <v>1</v>
      </c>
      <c r="U17" s="31">
        <v>2</v>
      </c>
      <c r="V17" s="31">
        <v>1</v>
      </c>
      <c r="W17" s="31">
        <v>1</v>
      </c>
      <c r="X17" s="31">
        <v>0</v>
      </c>
      <c r="Y17" s="31">
        <v>0</v>
      </c>
      <c r="Z17" s="31">
        <v>5</v>
      </c>
      <c r="AA17" s="31">
        <v>0</v>
      </c>
      <c r="AB17" s="31">
        <v>1</v>
      </c>
      <c r="AC17" s="31">
        <v>3</v>
      </c>
      <c r="AD17" s="31">
        <v>0</v>
      </c>
      <c r="AE17" s="31">
        <v>0</v>
      </c>
      <c r="AF17" s="31">
        <v>1</v>
      </c>
      <c r="AG17" s="31">
        <v>3</v>
      </c>
      <c r="AH17" s="31">
        <v>3</v>
      </c>
      <c r="AI17" s="31">
        <v>0</v>
      </c>
      <c r="AJ17" s="31">
        <v>1</v>
      </c>
    </row>
    <row r="18" spans="1:36" ht="15.9" customHeight="1" x14ac:dyDescent="0.3">
      <c r="A18" s="20">
        <v>2021</v>
      </c>
      <c r="B18" s="21">
        <v>13</v>
      </c>
      <c r="C18" s="22">
        <v>44284</v>
      </c>
      <c r="D18" s="27">
        <f>SUM(weekly_covid_deaths_council_area[[#This Row],[Aberdeen City]:[West Lothian]])</f>
        <v>38</v>
      </c>
      <c r="E18" s="31">
        <v>0</v>
      </c>
      <c r="F18" s="31">
        <v>0</v>
      </c>
      <c r="G18" s="31">
        <v>0</v>
      </c>
      <c r="H18" s="31">
        <v>0</v>
      </c>
      <c r="I18" s="31">
        <v>3</v>
      </c>
      <c r="J18" s="31">
        <v>1</v>
      </c>
      <c r="K18" s="31">
        <v>0</v>
      </c>
      <c r="L18" s="31">
        <v>0</v>
      </c>
      <c r="M18" s="31">
        <v>1</v>
      </c>
      <c r="N18" s="31">
        <v>3</v>
      </c>
      <c r="O18" s="31">
        <v>0</v>
      </c>
      <c r="P18" s="31">
        <v>0</v>
      </c>
      <c r="Q18" s="31">
        <v>2</v>
      </c>
      <c r="R18" s="31">
        <v>1</v>
      </c>
      <c r="S18" s="31">
        <v>6</v>
      </c>
      <c r="T18" s="31">
        <v>0</v>
      </c>
      <c r="U18" s="31">
        <v>1</v>
      </c>
      <c r="V18" s="31">
        <v>0</v>
      </c>
      <c r="W18" s="31">
        <v>0</v>
      </c>
      <c r="X18" s="31">
        <v>2</v>
      </c>
      <c r="Y18" s="31">
        <v>2</v>
      </c>
      <c r="Z18" s="31">
        <v>3</v>
      </c>
      <c r="AA18" s="31">
        <v>0</v>
      </c>
      <c r="AB18" s="31">
        <v>0</v>
      </c>
      <c r="AC18" s="31">
        <v>2</v>
      </c>
      <c r="AD18" s="31">
        <v>1</v>
      </c>
      <c r="AE18" s="31">
        <v>0</v>
      </c>
      <c r="AF18" s="31">
        <v>3</v>
      </c>
      <c r="AG18" s="31">
        <v>2</v>
      </c>
      <c r="AH18" s="31">
        <v>0</v>
      </c>
      <c r="AI18" s="31">
        <v>3</v>
      </c>
      <c r="AJ18" s="31">
        <v>2</v>
      </c>
    </row>
    <row r="19" spans="1:36" ht="15.9" customHeight="1" x14ac:dyDescent="0.3">
      <c r="A19" s="20">
        <v>2021</v>
      </c>
      <c r="B19" s="21">
        <v>14</v>
      </c>
      <c r="C19" s="22">
        <v>44291</v>
      </c>
      <c r="D19" s="27">
        <f>SUM(weekly_covid_deaths_council_area[[#This Row],[Aberdeen City]:[West Lothian]])</f>
        <v>34</v>
      </c>
      <c r="E19" s="31">
        <v>1</v>
      </c>
      <c r="F19" s="31">
        <v>0</v>
      </c>
      <c r="G19" s="31">
        <v>0</v>
      </c>
      <c r="H19" s="31">
        <v>0</v>
      </c>
      <c r="I19" s="31">
        <v>3</v>
      </c>
      <c r="J19" s="31">
        <v>1</v>
      </c>
      <c r="K19" s="31">
        <v>0</v>
      </c>
      <c r="L19" s="31">
        <v>0</v>
      </c>
      <c r="M19" s="31">
        <v>1</v>
      </c>
      <c r="N19" s="31">
        <v>0</v>
      </c>
      <c r="O19" s="31">
        <v>1</v>
      </c>
      <c r="P19" s="31">
        <v>0</v>
      </c>
      <c r="Q19" s="31">
        <v>1</v>
      </c>
      <c r="R19" s="31">
        <v>4</v>
      </c>
      <c r="S19" s="31">
        <v>7</v>
      </c>
      <c r="T19" s="31">
        <v>0</v>
      </c>
      <c r="U19" s="31">
        <v>1</v>
      </c>
      <c r="V19" s="31">
        <v>1</v>
      </c>
      <c r="W19" s="31">
        <v>0</v>
      </c>
      <c r="X19" s="31">
        <v>0</v>
      </c>
      <c r="Y19" s="31">
        <v>0</v>
      </c>
      <c r="Z19" s="31">
        <v>5</v>
      </c>
      <c r="AA19" s="31">
        <v>0</v>
      </c>
      <c r="AB19" s="31">
        <v>0</v>
      </c>
      <c r="AC19" s="31">
        <v>0</v>
      </c>
      <c r="AD19" s="31">
        <v>1</v>
      </c>
      <c r="AE19" s="31">
        <v>0</v>
      </c>
      <c r="AF19" s="31">
        <v>3</v>
      </c>
      <c r="AG19" s="31">
        <v>3</v>
      </c>
      <c r="AH19" s="31">
        <v>1</v>
      </c>
      <c r="AI19" s="31">
        <v>0</v>
      </c>
      <c r="AJ19" s="31">
        <v>0</v>
      </c>
    </row>
    <row r="20" spans="1:36" ht="15.9" customHeight="1" x14ac:dyDescent="0.3">
      <c r="A20" s="20">
        <v>2021</v>
      </c>
      <c r="B20" s="21">
        <v>15</v>
      </c>
      <c r="C20" s="22">
        <v>44298</v>
      </c>
      <c r="D20" s="27">
        <f>SUM(weekly_covid_deaths_council_area[[#This Row],[Aberdeen City]:[West Lothian]])</f>
        <v>24</v>
      </c>
      <c r="E20" s="31">
        <v>1</v>
      </c>
      <c r="F20" s="31">
        <v>1</v>
      </c>
      <c r="G20" s="31">
        <v>1</v>
      </c>
      <c r="H20" s="31">
        <v>0</v>
      </c>
      <c r="I20" s="31">
        <v>2</v>
      </c>
      <c r="J20" s="31">
        <v>0</v>
      </c>
      <c r="K20" s="31">
        <v>0</v>
      </c>
      <c r="L20" s="31">
        <v>1</v>
      </c>
      <c r="M20" s="31">
        <v>1</v>
      </c>
      <c r="N20" s="31">
        <v>0</v>
      </c>
      <c r="O20" s="31">
        <v>0</v>
      </c>
      <c r="P20" s="31">
        <v>0</v>
      </c>
      <c r="Q20" s="31">
        <v>1</v>
      </c>
      <c r="R20" s="31">
        <v>1</v>
      </c>
      <c r="S20" s="31">
        <v>6</v>
      </c>
      <c r="T20" s="31">
        <v>0</v>
      </c>
      <c r="U20" s="31">
        <v>0</v>
      </c>
      <c r="V20" s="31">
        <v>0</v>
      </c>
      <c r="W20" s="31">
        <v>0</v>
      </c>
      <c r="X20" s="31">
        <v>0</v>
      </c>
      <c r="Y20" s="31">
        <v>1</v>
      </c>
      <c r="Z20" s="31">
        <v>4</v>
      </c>
      <c r="AA20" s="31">
        <v>0</v>
      </c>
      <c r="AB20" s="31">
        <v>0</v>
      </c>
      <c r="AC20" s="31">
        <v>1</v>
      </c>
      <c r="AD20" s="31">
        <v>0</v>
      </c>
      <c r="AE20" s="31">
        <v>0</v>
      </c>
      <c r="AF20" s="31">
        <v>2</v>
      </c>
      <c r="AG20" s="31">
        <v>1</v>
      </c>
      <c r="AH20" s="31">
        <v>0</v>
      </c>
      <c r="AI20" s="31">
        <v>0</v>
      </c>
      <c r="AJ20" s="31">
        <v>0</v>
      </c>
    </row>
    <row r="21" spans="1:36" ht="15.9" customHeight="1" x14ac:dyDescent="0.3">
      <c r="A21" s="20">
        <v>2021</v>
      </c>
      <c r="B21" s="21">
        <v>16</v>
      </c>
      <c r="C21" s="22">
        <v>44305</v>
      </c>
      <c r="D21" s="27">
        <f>SUM(weekly_covid_deaths_council_area[[#This Row],[Aberdeen City]:[West Lothian]])</f>
        <v>23</v>
      </c>
      <c r="E21" s="31">
        <v>1</v>
      </c>
      <c r="F21" s="31">
        <v>1</v>
      </c>
      <c r="G21" s="31">
        <v>0</v>
      </c>
      <c r="H21" s="31">
        <v>0</v>
      </c>
      <c r="I21" s="31">
        <v>3</v>
      </c>
      <c r="J21" s="31">
        <v>0</v>
      </c>
      <c r="K21" s="31">
        <v>0</v>
      </c>
      <c r="L21" s="31">
        <v>1</v>
      </c>
      <c r="M21" s="31">
        <v>1</v>
      </c>
      <c r="N21" s="31">
        <v>1</v>
      </c>
      <c r="O21" s="31">
        <v>0</v>
      </c>
      <c r="P21" s="31">
        <v>0</v>
      </c>
      <c r="Q21" s="31">
        <v>1</v>
      </c>
      <c r="R21" s="31">
        <v>1</v>
      </c>
      <c r="S21" s="31">
        <v>2</v>
      </c>
      <c r="T21" s="31">
        <v>0</v>
      </c>
      <c r="U21" s="31">
        <v>0</v>
      </c>
      <c r="V21" s="31">
        <v>0</v>
      </c>
      <c r="W21" s="31">
        <v>0</v>
      </c>
      <c r="X21" s="31">
        <v>0</v>
      </c>
      <c r="Y21" s="31">
        <v>1</v>
      </c>
      <c r="Z21" s="31">
        <v>3</v>
      </c>
      <c r="AA21" s="31">
        <v>0</v>
      </c>
      <c r="AB21" s="31">
        <v>2</v>
      </c>
      <c r="AC21" s="31">
        <v>1</v>
      </c>
      <c r="AD21" s="31">
        <v>0</v>
      </c>
      <c r="AE21" s="31">
        <v>0</v>
      </c>
      <c r="AF21" s="31">
        <v>0</v>
      </c>
      <c r="AG21" s="31">
        <v>1</v>
      </c>
      <c r="AH21" s="31">
        <v>0</v>
      </c>
      <c r="AI21" s="31">
        <v>3</v>
      </c>
      <c r="AJ21" s="31">
        <v>0</v>
      </c>
    </row>
    <row r="22" spans="1:36" ht="15.9" customHeight="1" x14ac:dyDescent="0.3">
      <c r="A22" s="20">
        <v>2021</v>
      </c>
      <c r="B22" s="21">
        <v>17</v>
      </c>
      <c r="C22" s="22">
        <v>44312</v>
      </c>
      <c r="D22" s="27">
        <f>SUM(weekly_covid_deaths_council_area[[#This Row],[Aberdeen City]:[West Lothian]])</f>
        <v>19</v>
      </c>
      <c r="E22" s="31">
        <v>1</v>
      </c>
      <c r="F22" s="31">
        <v>0</v>
      </c>
      <c r="G22" s="31">
        <v>0</v>
      </c>
      <c r="H22" s="31">
        <v>0</v>
      </c>
      <c r="I22" s="31">
        <v>0</v>
      </c>
      <c r="J22" s="31">
        <v>0</v>
      </c>
      <c r="K22" s="31">
        <v>0</v>
      </c>
      <c r="L22" s="31">
        <v>1</v>
      </c>
      <c r="M22" s="31">
        <v>0</v>
      </c>
      <c r="N22" s="31">
        <v>0</v>
      </c>
      <c r="O22" s="31">
        <v>0</v>
      </c>
      <c r="P22" s="31">
        <v>0</v>
      </c>
      <c r="Q22" s="31">
        <v>1</v>
      </c>
      <c r="R22" s="31">
        <v>1</v>
      </c>
      <c r="S22" s="31">
        <v>3</v>
      </c>
      <c r="T22" s="31">
        <v>0</v>
      </c>
      <c r="U22" s="31">
        <v>1</v>
      </c>
      <c r="V22" s="31">
        <v>0</v>
      </c>
      <c r="W22" s="31">
        <v>1</v>
      </c>
      <c r="X22" s="31">
        <v>0</v>
      </c>
      <c r="Y22" s="31">
        <v>0</v>
      </c>
      <c r="Z22" s="31">
        <v>3</v>
      </c>
      <c r="AA22" s="31">
        <v>0</v>
      </c>
      <c r="AB22" s="31">
        <v>0</v>
      </c>
      <c r="AC22" s="31">
        <v>2</v>
      </c>
      <c r="AD22" s="31">
        <v>0</v>
      </c>
      <c r="AE22" s="31">
        <v>0</v>
      </c>
      <c r="AF22" s="31">
        <v>2</v>
      </c>
      <c r="AG22" s="31">
        <v>0</v>
      </c>
      <c r="AH22" s="31">
        <v>1</v>
      </c>
      <c r="AI22" s="31">
        <v>2</v>
      </c>
      <c r="AJ22" s="31">
        <v>0</v>
      </c>
    </row>
    <row r="23" spans="1:36" ht="15.9" customHeight="1" x14ac:dyDescent="0.3">
      <c r="A23" s="20">
        <v>2021</v>
      </c>
      <c r="B23" s="21">
        <v>18</v>
      </c>
      <c r="C23" s="22">
        <v>44319</v>
      </c>
      <c r="D23" s="27">
        <f>SUM(weekly_covid_deaths_council_area[[#This Row],[Aberdeen City]:[West Lothian]])</f>
        <v>8</v>
      </c>
      <c r="E23" s="31">
        <v>0</v>
      </c>
      <c r="F23" s="31">
        <v>0</v>
      </c>
      <c r="G23" s="31">
        <v>1</v>
      </c>
      <c r="H23" s="31">
        <v>0</v>
      </c>
      <c r="I23" s="31">
        <v>0</v>
      </c>
      <c r="J23" s="31">
        <v>0</v>
      </c>
      <c r="K23" s="31">
        <v>0</v>
      </c>
      <c r="L23" s="31">
        <v>0</v>
      </c>
      <c r="M23" s="31">
        <v>0</v>
      </c>
      <c r="N23" s="31">
        <v>0</v>
      </c>
      <c r="O23" s="31">
        <v>0</v>
      </c>
      <c r="P23" s="31">
        <v>0</v>
      </c>
      <c r="Q23" s="31">
        <v>0</v>
      </c>
      <c r="R23" s="31">
        <v>0</v>
      </c>
      <c r="S23" s="31">
        <v>1</v>
      </c>
      <c r="T23" s="31">
        <v>0</v>
      </c>
      <c r="U23" s="31">
        <v>1</v>
      </c>
      <c r="V23" s="31">
        <v>1</v>
      </c>
      <c r="W23" s="31">
        <v>0</v>
      </c>
      <c r="X23" s="31">
        <v>0</v>
      </c>
      <c r="Y23" s="31">
        <v>0</v>
      </c>
      <c r="Z23" s="31">
        <v>3</v>
      </c>
      <c r="AA23" s="31">
        <v>0</v>
      </c>
      <c r="AB23" s="31">
        <v>0</v>
      </c>
      <c r="AC23" s="31">
        <v>0</v>
      </c>
      <c r="AD23" s="31">
        <v>0</v>
      </c>
      <c r="AE23" s="31">
        <v>0</v>
      </c>
      <c r="AF23" s="31">
        <v>0</v>
      </c>
      <c r="AG23" s="31">
        <v>1</v>
      </c>
      <c r="AH23" s="31">
        <v>0</v>
      </c>
      <c r="AI23" s="31">
        <v>0</v>
      </c>
      <c r="AJ23" s="31">
        <v>0</v>
      </c>
    </row>
    <row r="24" spans="1:36" ht="15.9" customHeight="1" x14ac:dyDescent="0.3">
      <c r="A24" s="20">
        <v>2021</v>
      </c>
      <c r="B24" s="21">
        <v>19</v>
      </c>
      <c r="C24" s="22">
        <v>44326</v>
      </c>
      <c r="D24" s="27">
        <f>SUM(weekly_covid_deaths_council_area[[#This Row],[Aberdeen City]:[West Lothian]])</f>
        <v>6</v>
      </c>
      <c r="E24" s="31">
        <v>0</v>
      </c>
      <c r="F24" s="31">
        <v>0</v>
      </c>
      <c r="G24" s="31">
        <v>0</v>
      </c>
      <c r="H24" s="31">
        <v>0</v>
      </c>
      <c r="I24" s="31">
        <v>0</v>
      </c>
      <c r="J24" s="31">
        <v>0</v>
      </c>
      <c r="K24" s="31">
        <v>0</v>
      </c>
      <c r="L24" s="31">
        <v>0</v>
      </c>
      <c r="M24" s="31">
        <v>0</v>
      </c>
      <c r="N24" s="31">
        <v>0</v>
      </c>
      <c r="O24" s="31">
        <v>0</v>
      </c>
      <c r="P24" s="31">
        <v>0</v>
      </c>
      <c r="Q24" s="31">
        <v>0</v>
      </c>
      <c r="R24" s="31">
        <v>0</v>
      </c>
      <c r="S24" s="31">
        <v>2</v>
      </c>
      <c r="T24" s="31">
        <v>0</v>
      </c>
      <c r="U24" s="31">
        <v>0</v>
      </c>
      <c r="V24" s="31">
        <v>0</v>
      </c>
      <c r="W24" s="31">
        <v>0</v>
      </c>
      <c r="X24" s="31">
        <v>0</v>
      </c>
      <c r="Y24" s="31">
        <v>0</v>
      </c>
      <c r="Z24" s="31">
        <v>3</v>
      </c>
      <c r="AA24" s="31">
        <v>0</v>
      </c>
      <c r="AB24" s="31">
        <v>1</v>
      </c>
      <c r="AC24" s="31">
        <v>0</v>
      </c>
      <c r="AD24" s="31">
        <v>0</v>
      </c>
      <c r="AE24" s="31">
        <v>0</v>
      </c>
      <c r="AF24" s="31">
        <v>0</v>
      </c>
      <c r="AG24" s="31">
        <v>0</v>
      </c>
      <c r="AH24" s="31">
        <v>0</v>
      </c>
      <c r="AI24" s="31">
        <v>0</v>
      </c>
      <c r="AJ24" s="31">
        <v>0</v>
      </c>
    </row>
    <row r="25" spans="1:36" ht="15.9" customHeight="1" x14ac:dyDescent="0.3">
      <c r="A25" s="20">
        <v>2021</v>
      </c>
      <c r="B25" s="21">
        <v>20</v>
      </c>
      <c r="C25" s="22">
        <v>44333</v>
      </c>
      <c r="D25" s="27">
        <f>SUM(weekly_covid_deaths_council_area[[#This Row],[Aberdeen City]:[West Lothian]])</f>
        <v>4</v>
      </c>
      <c r="E25" s="31">
        <v>0</v>
      </c>
      <c r="F25" s="31">
        <v>0</v>
      </c>
      <c r="G25" s="31">
        <v>0</v>
      </c>
      <c r="H25" s="31">
        <v>0</v>
      </c>
      <c r="I25" s="31">
        <v>0</v>
      </c>
      <c r="J25" s="31">
        <v>0</v>
      </c>
      <c r="K25" s="31">
        <v>0</v>
      </c>
      <c r="L25" s="31">
        <v>0</v>
      </c>
      <c r="M25" s="31">
        <v>0</v>
      </c>
      <c r="N25" s="31">
        <v>1</v>
      </c>
      <c r="O25" s="31">
        <v>0</v>
      </c>
      <c r="P25" s="31">
        <v>0</v>
      </c>
      <c r="Q25" s="31">
        <v>1</v>
      </c>
      <c r="R25" s="31">
        <v>0</v>
      </c>
      <c r="S25" s="31">
        <v>0</v>
      </c>
      <c r="T25" s="31">
        <v>0</v>
      </c>
      <c r="U25" s="31">
        <v>0</v>
      </c>
      <c r="V25" s="31">
        <v>0</v>
      </c>
      <c r="W25" s="31">
        <v>0</v>
      </c>
      <c r="X25" s="31">
        <v>0</v>
      </c>
      <c r="Y25" s="31">
        <v>0</v>
      </c>
      <c r="Z25" s="31">
        <v>0</v>
      </c>
      <c r="AA25" s="31">
        <v>0</v>
      </c>
      <c r="AB25" s="31">
        <v>0</v>
      </c>
      <c r="AC25" s="31">
        <v>0</v>
      </c>
      <c r="AD25" s="31">
        <v>0</v>
      </c>
      <c r="AE25" s="31">
        <v>0</v>
      </c>
      <c r="AF25" s="31">
        <v>0</v>
      </c>
      <c r="AG25" s="31">
        <v>2</v>
      </c>
      <c r="AH25" s="31">
        <v>0</v>
      </c>
      <c r="AI25" s="31">
        <v>0</v>
      </c>
      <c r="AJ25" s="31">
        <v>0</v>
      </c>
    </row>
    <row r="26" spans="1:36" ht="15.9" customHeight="1" x14ac:dyDescent="0.3">
      <c r="A26" s="20">
        <v>2021</v>
      </c>
      <c r="B26" s="21">
        <v>21</v>
      </c>
      <c r="C26" s="22">
        <v>44340</v>
      </c>
      <c r="D26" s="27">
        <f>SUM(weekly_covid_deaths_council_area[[#This Row],[Aberdeen City]:[West Lothian]])</f>
        <v>8</v>
      </c>
      <c r="E26" s="31">
        <v>0</v>
      </c>
      <c r="F26" s="31">
        <v>0</v>
      </c>
      <c r="G26" s="31">
        <v>0</v>
      </c>
      <c r="H26" s="31">
        <v>0</v>
      </c>
      <c r="I26" s="31">
        <v>0</v>
      </c>
      <c r="J26" s="31">
        <v>0</v>
      </c>
      <c r="K26" s="31">
        <v>0</v>
      </c>
      <c r="L26" s="31">
        <v>0</v>
      </c>
      <c r="M26" s="31">
        <v>1</v>
      </c>
      <c r="N26" s="31">
        <v>0</v>
      </c>
      <c r="O26" s="31">
        <v>0</v>
      </c>
      <c r="P26" s="31">
        <v>0</v>
      </c>
      <c r="Q26" s="31">
        <v>1</v>
      </c>
      <c r="R26" s="31">
        <v>0</v>
      </c>
      <c r="S26" s="31">
        <v>2</v>
      </c>
      <c r="T26" s="31">
        <v>0</v>
      </c>
      <c r="U26" s="31">
        <v>0</v>
      </c>
      <c r="V26" s="31">
        <v>0</v>
      </c>
      <c r="W26" s="31">
        <v>0</v>
      </c>
      <c r="X26" s="31">
        <v>1</v>
      </c>
      <c r="Y26" s="31">
        <v>0</v>
      </c>
      <c r="Z26" s="31">
        <v>2</v>
      </c>
      <c r="AA26" s="31">
        <v>0</v>
      </c>
      <c r="AB26" s="31">
        <v>0</v>
      </c>
      <c r="AC26" s="31">
        <v>0</v>
      </c>
      <c r="AD26" s="31">
        <v>0</v>
      </c>
      <c r="AE26" s="31">
        <v>0</v>
      </c>
      <c r="AF26" s="31">
        <v>0</v>
      </c>
      <c r="AG26" s="31">
        <v>1</v>
      </c>
      <c r="AH26" s="31">
        <v>0</v>
      </c>
      <c r="AI26" s="31">
        <v>0</v>
      </c>
      <c r="AJ26" s="31">
        <v>0</v>
      </c>
    </row>
    <row r="27" spans="1:36" ht="15.9" customHeight="1" x14ac:dyDescent="0.3">
      <c r="A27" s="20">
        <v>2021</v>
      </c>
      <c r="B27" s="21">
        <v>22</v>
      </c>
      <c r="C27" s="22">
        <v>44347</v>
      </c>
      <c r="D27" s="27">
        <f>SUM(weekly_covid_deaths_council_area[[#This Row],[Aberdeen City]:[West Lothian]])</f>
        <v>8</v>
      </c>
      <c r="E27" s="31">
        <v>0</v>
      </c>
      <c r="F27" s="31">
        <v>0</v>
      </c>
      <c r="G27" s="31">
        <v>0</v>
      </c>
      <c r="H27" s="31">
        <v>0</v>
      </c>
      <c r="I27" s="31">
        <v>0</v>
      </c>
      <c r="J27" s="31">
        <v>0</v>
      </c>
      <c r="K27" s="31">
        <v>0</v>
      </c>
      <c r="L27" s="31">
        <v>0</v>
      </c>
      <c r="M27" s="31">
        <v>0</v>
      </c>
      <c r="N27" s="31">
        <v>0</v>
      </c>
      <c r="O27" s="31">
        <v>0</v>
      </c>
      <c r="P27" s="31">
        <v>0</v>
      </c>
      <c r="Q27" s="31">
        <v>0</v>
      </c>
      <c r="R27" s="31">
        <v>0</v>
      </c>
      <c r="S27" s="31">
        <v>2</v>
      </c>
      <c r="T27" s="31">
        <v>0</v>
      </c>
      <c r="U27" s="31">
        <v>0</v>
      </c>
      <c r="V27" s="31">
        <v>0</v>
      </c>
      <c r="W27" s="31">
        <v>0</v>
      </c>
      <c r="X27" s="31">
        <v>0</v>
      </c>
      <c r="Y27" s="31">
        <v>0</v>
      </c>
      <c r="Z27" s="31">
        <v>2</v>
      </c>
      <c r="AA27" s="31">
        <v>0</v>
      </c>
      <c r="AB27" s="31">
        <v>0</v>
      </c>
      <c r="AC27" s="31">
        <v>0</v>
      </c>
      <c r="AD27" s="31">
        <v>1</v>
      </c>
      <c r="AE27" s="31">
        <v>0</v>
      </c>
      <c r="AF27" s="31">
        <v>3</v>
      </c>
      <c r="AG27" s="31">
        <v>0</v>
      </c>
      <c r="AH27" s="31">
        <v>0</v>
      </c>
      <c r="AI27" s="31">
        <v>0</v>
      </c>
      <c r="AJ27" s="31">
        <v>0</v>
      </c>
    </row>
    <row r="28" spans="1:36" ht="15.9" customHeight="1" x14ac:dyDescent="0.3">
      <c r="A28" s="20">
        <v>2021</v>
      </c>
      <c r="B28" s="21">
        <v>23</v>
      </c>
      <c r="C28" s="22">
        <v>44354</v>
      </c>
      <c r="D28" s="27">
        <f>SUM(weekly_covid_deaths_council_area[[#This Row],[Aberdeen City]:[West Lothian]])</f>
        <v>7</v>
      </c>
      <c r="E28" s="31">
        <v>1</v>
      </c>
      <c r="F28" s="31">
        <v>0</v>
      </c>
      <c r="G28" s="31">
        <v>0</v>
      </c>
      <c r="H28" s="31">
        <v>0</v>
      </c>
      <c r="I28" s="31">
        <v>1</v>
      </c>
      <c r="J28" s="31">
        <v>0</v>
      </c>
      <c r="K28" s="31">
        <v>0</v>
      </c>
      <c r="L28" s="31">
        <v>0</v>
      </c>
      <c r="M28" s="31">
        <v>0</v>
      </c>
      <c r="N28" s="31">
        <v>1</v>
      </c>
      <c r="O28" s="31">
        <v>0</v>
      </c>
      <c r="P28" s="31">
        <v>0</v>
      </c>
      <c r="Q28" s="31">
        <v>0</v>
      </c>
      <c r="R28" s="31">
        <v>0</v>
      </c>
      <c r="S28" s="31">
        <v>1</v>
      </c>
      <c r="T28" s="31">
        <v>0</v>
      </c>
      <c r="U28" s="31">
        <v>0</v>
      </c>
      <c r="V28" s="31">
        <v>0</v>
      </c>
      <c r="W28" s="31">
        <v>0</v>
      </c>
      <c r="X28" s="31">
        <v>0</v>
      </c>
      <c r="Y28" s="31">
        <v>1</v>
      </c>
      <c r="Z28" s="31">
        <v>0</v>
      </c>
      <c r="AA28" s="31">
        <v>0</v>
      </c>
      <c r="AB28" s="31">
        <v>0</v>
      </c>
      <c r="AC28" s="31">
        <v>0</v>
      </c>
      <c r="AD28" s="31">
        <v>0</v>
      </c>
      <c r="AE28" s="31">
        <v>0</v>
      </c>
      <c r="AF28" s="31">
        <v>0</v>
      </c>
      <c r="AG28" s="31">
        <v>2</v>
      </c>
      <c r="AH28" s="31">
        <v>0</v>
      </c>
      <c r="AI28" s="31">
        <v>0</v>
      </c>
      <c r="AJ28" s="31">
        <v>0</v>
      </c>
    </row>
    <row r="29" spans="1:36" ht="15.9" customHeight="1" x14ac:dyDescent="0.3">
      <c r="A29" s="20">
        <v>2021</v>
      </c>
      <c r="B29" s="21">
        <v>24</v>
      </c>
      <c r="C29" s="22">
        <v>44361</v>
      </c>
      <c r="D29" s="27">
        <f>SUM(weekly_covid_deaths_council_area[[#This Row],[Aberdeen City]:[West Lothian]])</f>
        <v>13</v>
      </c>
      <c r="E29" s="31">
        <v>0</v>
      </c>
      <c r="F29" s="31">
        <v>0</v>
      </c>
      <c r="G29" s="31">
        <v>0</v>
      </c>
      <c r="H29" s="31">
        <v>0</v>
      </c>
      <c r="I29" s="31">
        <v>0</v>
      </c>
      <c r="J29" s="31">
        <v>0</v>
      </c>
      <c r="K29" s="31">
        <v>0</v>
      </c>
      <c r="L29" s="31">
        <v>1</v>
      </c>
      <c r="M29" s="31">
        <v>0</v>
      </c>
      <c r="N29" s="31">
        <v>0</v>
      </c>
      <c r="O29" s="31">
        <v>0</v>
      </c>
      <c r="P29" s="31">
        <v>0</v>
      </c>
      <c r="Q29" s="31">
        <v>1</v>
      </c>
      <c r="R29" s="31">
        <v>0</v>
      </c>
      <c r="S29" s="31">
        <v>4</v>
      </c>
      <c r="T29" s="31">
        <v>1</v>
      </c>
      <c r="U29" s="31">
        <v>0</v>
      </c>
      <c r="V29" s="31">
        <v>1</v>
      </c>
      <c r="W29" s="31">
        <v>0</v>
      </c>
      <c r="X29" s="31">
        <v>0</v>
      </c>
      <c r="Y29" s="31">
        <v>0</v>
      </c>
      <c r="Z29" s="31">
        <v>0</v>
      </c>
      <c r="AA29" s="31">
        <v>0</v>
      </c>
      <c r="AB29" s="31">
        <v>2</v>
      </c>
      <c r="AC29" s="31">
        <v>0</v>
      </c>
      <c r="AD29" s="31">
        <v>0</v>
      </c>
      <c r="AE29" s="31">
        <v>0</v>
      </c>
      <c r="AF29" s="31">
        <v>1</v>
      </c>
      <c r="AG29" s="31">
        <v>0</v>
      </c>
      <c r="AH29" s="31">
        <v>0</v>
      </c>
      <c r="AI29" s="31">
        <v>1</v>
      </c>
      <c r="AJ29" s="31">
        <v>1</v>
      </c>
    </row>
    <row r="30" spans="1:36" ht="15.9" customHeight="1" x14ac:dyDescent="0.3">
      <c r="A30" s="20">
        <v>2021</v>
      </c>
      <c r="B30" s="21">
        <v>25</v>
      </c>
      <c r="C30" s="22">
        <v>44368</v>
      </c>
      <c r="D30" s="27">
        <f>SUM(weekly_covid_deaths_council_area[[#This Row],[Aberdeen City]:[West Lothian]])</f>
        <v>17</v>
      </c>
      <c r="E30" s="31">
        <v>2</v>
      </c>
      <c r="F30" s="31">
        <v>2</v>
      </c>
      <c r="G30" s="31">
        <v>0</v>
      </c>
      <c r="H30" s="31">
        <v>0</v>
      </c>
      <c r="I30" s="31">
        <v>2</v>
      </c>
      <c r="J30" s="31">
        <v>2</v>
      </c>
      <c r="K30" s="31">
        <v>0</v>
      </c>
      <c r="L30" s="31">
        <v>1</v>
      </c>
      <c r="M30" s="31">
        <v>2</v>
      </c>
      <c r="N30" s="31">
        <v>0</v>
      </c>
      <c r="O30" s="31">
        <v>0</v>
      </c>
      <c r="P30" s="31">
        <v>1</v>
      </c>
      <c r="Q30" s="31">
        <v>0</v>
      </c>
      <c r="R30" s="31">
        <v>0</v>
      </c>
      <c r="S30" s="31">
        <v>1</v>
      </c>
      <c r="T30" s="31">
        <v>0</v>
      </c>
      <c r="U30" s="31">
        <v>0</v>
      </c>
      <c r="V30" s="31">
        <v>2</v>
      </c>
      <c r="W30" s="31">
        <v>0</v>
      </c>
      <c r="X30" s="31">
        <v>0</v>
      </c>
      <c r="Y30" s="31">
        <v>0</v>
      </c>
      <c r="Z30" s="31">
        <v>0</v>
      </c>
      <c r="AA30" s="31">
        <v>0</v>
      </c>
      <c r="AB30" s="31">
        <v>0</v>
      </c>
      <c r="AC30" s="31">
        <v>1</v>
      </c>
      <c r="AD30" s="31">
        <v>0</v>
      </c>
      <c r="AE30" s="31">
        <v>0</v>
      </c>
      <c r="AF30" s="31">
        <v>0</v>
      </c>
      <c r="AG30" s="31">
        <v>1</v>
      </c>
      <c r="AH30" s="31">
        <v>0</v>
      </c>
      <c r="AI30" s="31">
        <v>0</v>
      </c>
      <c r="AJ30" s="31">
        <v>0</v>
      </c>
    </row>
    <row r="31" spans="1:36" ht="15.9" customHeight="1" x14ac:dyDescent="0.3">
      <c r="A31" s="20">
        <v>2021</v>
      </c>
      <c r="B31" s="21">
        <v>26</v>
      </c>
      <c r="C31" s="22">
        <v>44375</v>
      </c>
      <c r="D31" s="27">
        <f>SUM(weekly_covid_deaths_council_area[[#This Row],[Aberdeen City]:[West Lothian]])</f>
        <v>22</v>
      </c>
      <c r="E31" s="31">
        <v>0</v>
      </c>
      <c r="F31" s="31">
        <v>1</v>
      </c>
      <c r="G31" s="31">
        <v>1</v>
      </c>
      <c r="H31" s="31">
        <v>0</v>
      </c>
      <c r="I31" s="31">
        <v>0</v>
      </c>
      <c r="J31" s="31">
        <v>2</v>
      </c>
      <c r="K31" s="31">
        <v>0</v>
      </c>
      <c r="L31" s="31">
        <v>1</v>
      </c>
      <c r="M31" s="31">
        <v>1</v>
      </c>
      <c r="N31" s="31">
        <v>0</v>
      </c>
      <c r="O31" s="31">
        <v>0</v>
      </c>
      <c r="P31" s="31">
        <v>0</v>
      </c>
      <c r="Q31" s="31">
        <v>4</v>
      </c>
      <c r="R31" s="31">
        <v>0</v>
      </c>
      <c r="S31" s="31">
        <v>3</v>
      </c>
      <c r="T31" s="31">
        <v>0</v>
      </c>
      <c r="U31" s="31">
        <v>0</v>
      </c>
      <c r="V31" s="31">
        <v>0</v>
      </c>
      <c r="W31" s="31">
        <v>0</v>
      </c>
      <c r="X31" s="31">
        <v>0</v>
      </c>
      <c r="Y31" s="31">
        <v>1</v>
      </c>
      <c r="Z31" s="31">
        <v>1</v>
      </c>
      <c r="AA31" s="31">
        <v>0</v>
      </c>
      <c r="AB31" s="31">
        <v>2</v>
      </c>
      <c r="AC31" s="31">
        <v>1</v>
      </c>
      <c r="AD31" s="31">
        <v>0</v>
      </c>
      <c r="AE31" s="31">
        <v>0</v>
      </c>
      <c r="AF31" s="31">
        <v>1</v>
      </c>
      <c r="AG31" s="31">
        <v>2</v>
      </c>
      <c r="AH31" s="31">
        <v>0</v>
      </c>
      <c r="AI31" s="31">
        <v>0</v>
      </c>
      <c r="AJ31" s="31">
        <v>1</v>
      </c>
    </row>
    <row r="32" spans="1:36" ht="15.9" customHeight="1" x14ac:dyDescent="0.3">
      <c r="A32" s="20">
        <v>2021</v>
      </c>
      <c r="B32" s="21">
        <v>27</v>
      </c>
      <c r="C32" s="22">
        <v>44382</v>
      </c>
      <c r="D32" s="27">
        <f>SUM(weekly_covid_deaths_council_area[[#This Row],[Aberdeen City]:[West Lothian]])</f>
        <v>31</v>
      </c>
      <c r="E32" s="31">
        <v>0</v>
      </c>
      <c r="F32" s="31">
        <v>0</v>
      </c>
      <c r="G32" s="31">
        <v>0</v>
      </c>
      <c r="H32" s="31">
        <v>0</v>
      </c>
      <c r="I32" s="31">
        <v>5</v>
      </c>
      <c r="J32" s="31">
        <v>1</v>
      </c>
      <c r="K32" s="31">
        <v>1</v>
      </c>
      <c r="L32" s="31">
        <v>2</v>
      </c>
      <c r="M32" s="31">
        <v>0</v>
      </c>
      <c r="N32" s="31">
        <v>1</v>
      </c>
      <c r="O32" s="31">
        <v>2</v>
      </c>
      <c r="P32" s="31">
        <v>0</v>
      </c>
      <c r="Q32" s="31">
        <v>0</v>
      </c>
      <c r="R32" s="31">
        <v>1</v>
      </c>
      <c r="S32" s="31">
        <v>5</v>
      </c>
      <c r="T32" s="31">
        <v>1</v>
      </c>
      <c r="U32" s="31">
        <v>1</v>
      </c>
      <c r="V32" s="31">
        <v>1</v>
      </c>
      <c r="W32" s="31">
        <v>0</v>
      </c>
      <c r="X32" s="31">
        <v>0</v>
      </c>
      <c r="Y32" s="31">
        <v>1</v>
      </c>
      <c r="Z32" s="31">
        <v>1</v>
      </c>
      <c r="AA32" s="31">
        <v>0</v>
      </c>
      <c r="AB32" s="31">
        <v>2</v>
      </c>
      <c r="AC32" s="31">
        <v>0</v>
      </c>
      <c r="AD32" s="31">
        <v>0</v>
      </c>
      <c r="AE32" s="31">
        <v>0</v>
      </c>
      <c r="AF32" s="31">
        <v>1</v>
      </c>
      <c r="AG32" s="31">
        <v>4</v>
      </c>
      <c r="AH32" s="31">
        <v>0</v>
      </c>
      <c r="AI32" s="31">
        <v>0</v>
      </c>
      <c r="AJ32" s="31">
        <v>1</v>
      </c>
    </row>
    <row r="33" spans="1:36" ht="15.9" customHeight="1" x14ac:dyDescent="0.3">
      <c r="A33" s="20">
        <v>2021</v>
      </c>
      <c r="B33" s="21">
        <v>28</v>
      </c>
      <c r="C33" s="22">
        <v>44389</v>
      </c>
      <c r="D33" s="27">
        <f>SUM(weekly_covid_deaths_council_area[[#This Row],[Aberdeen City]:[West Lothian]])</f>
        <v>48</v>
      </c>
      <c r="E33" s="31">
        <v>0</v>
      </c>
      <c r="F33" s="31">
        <v>1</v>
      </c>
      <c r="G33" s="31">
        <v>1</v>
      </c>
      <c r="H33" s="31">
        <v>0</v>
      </c>
      <c r="I33" s="31">
        <v>7</v>
      </c>
      <c r="J33" s="31">
        <v>0</v>
      </c>
      <c r="K33" s="31">
        <v>0</v>
      </c>
      <c r="L33" s="31">
        <v>5</v>
      </c>
      <c r="M33" s="31">
        <v>2</v>
      </c>
      <c r="N33" s="31">
        <v>0</v>
      </c>
      <c r="O33" s="31">
        <v>2</v>
      </c>
      <c r="P33" s="31">
        <v>0</v>
      </c>
      <c r="Q33" s="31">
        <v>2</v>
      </c>
      <c r="R33" s="31">
        <v>1</v>
      </c>
      <c r="S33" s="31">
        <v>11</v>
      </c>
      <c r="T33" s="31">
        <v>2</v>
      </c>
      <c r="U33" s="31">
        <v>1</v>
      </c>
      <c r="V33" s="31">
        <v>1</v>
      </c>
      <c r="W33" s="31">
        <v>0</v>
      </c>
      <c r="X33" s="31">
        <v>0</v>
      </c>
      <c r="Y33" s="31">
        <v>0</v>
      </c>
      <c r="Z33" s="31">
        <v>4</v>
      </c>
      <c r="AA33" s="31">
        <v>0</v>
      </c>
      <c r="AB33" s="31">
        <v>3</v>
      </c>
      <c r="AC33" s="31">
        <v>1</v>
      </c>
      <c r="AD33" s="31">
        <v>1</v>
      </c>
      <c r="AE33" s="31">
        <v>0</v>
      </c>
      <c r="AF33" s="31">
        <v>1</v>
      </c>
      <c r="AG33" s="31">
        <v>1</v>
      </c>
      <c r="AH33" s="31">
        <v>1</v>
      </c>
      <c r="AI33" s="31">
        <v>0</v>
      </c>
      <c r="AJ33" s="31">
        <v>0</v>
      </c>
    </row>
    <row r="34" spans="1:36" ht="15.9" customHeight="1" x14ac:dyDescent="0.3">
      <c r="A34" s="20">
        <v>2021</v>
      </c>
      <c r="B34" s="21">
        <v>29</v>
      </c>
      <c r="C34" s="22">
        <v>44396</v>
      </c>
      <c r="D34" s="27">
        <f>SUM(weekly_covid_deaths_council_area[[#This Row],[Aberdeen City]:[West Lothian]])</f>
        <v>55</v>
      </c>
      <c r="E34" s="31">
        <v>0</v>
      </c>
      <c r="F34" s="31">
        <v>0</v>
      </c>
      <c r="G34" s="31">
        <v>1</v>
      </c>
      <c r="H34" s="31">
        <v>0</v>
      </c>
      <c r="I34" s="31">
        <v>7</v>
      </c>
      <c r="J34" s="31">
        <v>0</v>
      </c>
      <c r="K34" s="31">
        <v>0</v>
      </c>
      <c r="L34" s="31">
        <v>7</v>
      </c>
      <c r="M34" s="31">
        <v>1</v>
      </c>
      <c r="N34" s="31">
        <v>0</v>
      </c>
      <c r="O34" s="31">
        <v>1</v>
      </c>
      <c r="P34" s="31">
        <v>0</v>
      </c>
      <c r="Q34" s="31">
        <v>2</v>
      </c>
      <c r="R34" s="31">
        <v>4</v>
      </c>
      <c r="S34" s="31">
        <v>8</v>
      </c>
      <c r="T34" s="31">
        <v>1</v>
      </c>
      <c r="U34" s="31">
        <v>0</v>
      </c>
      <c r="V34" s="31">
        <v>2</v>
      </c>
      <c r="W34" s="31">
        <v>0</v>
      </c>
      <c r="X34" s="31">
        <v>0</v>
      </c>
      <c r="Y34" s="31">
        <v>1</v>
      </c>
      <c r="Z34" s="31">
        <v>6</v>
      </c>
      <c r="AA34" s="31">
        <v>1</v>
      </c>
      <c r="AB34" s="31">
        <v>4</v>
      </c>
      <c r="AC34" s="31">
        <v>4</v>
      </c>
      <c r="AD34" s="31">
        <v>1</v>
      </c>
      <c r="AE34" s="31">
        <v>0</v>
      </c>
      <c r="AF34" s="31">
        <v>0</v>
      </c>
      <c r="AG34" s="31">
        <v>2</v>
      </c>
      <c r="AH34" s="31">
        <v>2</v>
      </c>
      <c r="AI34" s="31">
        <v>0</v>
      </c>
      <c r="AJ34" s="31">
        <v>0</v>
      </c>
    </row>
    <row r="35" spans="1:36" ht="15.9" customHeight="1" x14ac:dyDescent="0.3">
      <c r="A35" s="20">
        <v>2021</v>
      </c>
      <c r="B35" s="21">
        <v>30</v>
      </c>
      <c r="C35" s="22">
        <v>44403</v>
      </c>
      <c r="D35" s="27">
        <f>SUM(weekly_covid_deaths_council_area[[#This Row],[Aberdeen City]:[West Lothian]])</f>
        <v>46</v>
      </c>
      <c r="E35" s="31">
        <v>2</v>
      </c>
      <c r="F35" s="31">
        <v>0</v>
      </c>
      <c r="G35" s="31">
        <v>2</v>
      </c>
      <c r="H35" s="31">
        <v>1</v>
      </c>
      <c r="I35" s="31">
        <v>3</v>
      </c>
      <c r="J35" s="31">
        <v>0</v>
      </c>
      <c r="K35" s="31">
        <v>0</v>
      </c>
      <c r="L35" s="31">
        <v>1</v>
      </c>
      <c r="M35" s="31">
        <v>2</v>
      </c>
      <c r="N35" s="31">
        <v>0</v>
      </c>
      <c r="O35" s="31">
        <v>1</v>
      </c>
      <c r="P35" s="31">
        <v>1</v>
      </c>
      <c r="Q35" s="31">
        <v>1</v>
      </c>
      <c r="R35" s="31">
        <v>5</v>
      </c>
      <c r="S35" s="31">
        <v>9</v>
      </c>
      <c r="T35" s="31">
        <v>1</v>
      </c>
      <c r="U35" s="31">
        <v>1</v>
      </c>
      <c r="V35" s="31">
        <v>1</v>
      </c>
      <c r="W35" s="31">
        <v>2</v>
      </c>
      <c r="X35" s="31">
        <v>0</v>
      </c>
      <c r="Y35" s="31">
        <v>0</v>
      </c>
      <c r="Z35" s="31">
        <v>3</v>
      </c>
      <c r="AA35" s="31">
        <v>0</v>
      </c>
      <c r="AB35" s="31">
        <v>0</v>
      </c>
      <c r="AC35" s="31">
        <v>0</v>
      </c>
      <c r="AD35" s="31">
        <v>1</v>
      </c>
      <c r="AE35" s="31">
        <v>0</v>
      </c>
      <c r="AF35" s="31">
        <v>0</v>
      </c>
      <c r="AG35" s="31">
        <v>4</v>
      </c>
      <c r="AH35" s="31">
        <v>1</v>
      </c>
      <c r="AI35" s="31">
        <v>0</v>
      </c>
      <c r="AJ35" s="31">
        <v>4</v>
      </c>
    </row>
    <row r="36" spans="1:36" ht="15.9" customHeight="1" x14ac:dyDescent="0.3">
      <c r="A36" s="20">
        <v>2021</v>
      </c>
      <c r="B36" s="21">
        <v>31</v>
      </c>
      <c r="C36" s="22">
        <v>44410</v>
      </c>
      <c r="D36" s="27">
        <f>SUM(weekly_covid_deaths_council_area[[#This Row],[Aberdeen City]:[West Lothian]])</f>
        <v>55</v>
      </c>
      <c r="E36" s="31">
        <v>2</v>
      </c>
      <c r="F36" s="31">
        <v>4</v>
      </c>
      <c r="G36" s="31">
        <v>0</v>
      </c>
      <c r="H36" s="31">
        <v>0</v>
      </c>
      <c r="I36" s="31">
        <v>2</v>
      </c>
      <c r="J36" s="31">
        <v>0</v>
      </c>
      <c r="K36" s="31">
        <v>1</v>
      </c>
      <c r="L36" s="31">
        <v>6</v>
      </c>
      <c r="M36" s="31">
        <v>0</v>
      </c>
      <c r="N36" s="31">
        <v>1</v>
      </c>
      <c r="O36" s="31">
        <v>0</v>
      </c>
      <c r="P36" s="31">
        <v>1</v>
      </c>
      <c r="Q36" s="31">
        <v>1</v>
      </c>
      <c r="R36" s="31">
        <v>2</v>
      </c>
      <c r="S36" s="31">
        <v>9</v>
      </c>
      <c r="T36" s="31">
        <v>4</v>
      </c>
      <c r="U36" s="31">
        <v>0</v>
      </c>
      <c r="V36" s="31">
        <v>0</v>
      </c>
      <c r="W36" s="31">
        <v>0</v>
      </c>
      <c r="X36" s="31">
        <v>3</v>
      </c>
      <c r="Y36" s="31">
        <v>1</v>
      </c>
      <c r="Z36" s="31">
        <v>7</v>
      </c>
      <c r="AA36" s="31">
        <v>0</v>
      </c>
      <c r="AB36" s="31">
        <v>1</v>
      </c>
      <c r="AC36" s="31">
        <v>0</v>
      </c>
      <c r="AD36" s="31">
        <v>3</v>
      </c>
      <c r="AE36" s="31">
        <v>0</v>
      </c>
      <c r="AF36" s="31">
        <v>1</v>
      </c>
      <c r="AG36" s="31">
        <v>4</v>
      </c>
      <c r="AH36" s="31">
        <v>0</v>
      </c>
      <c r="AI36" s="31">
        <v>1</v>
      </c>
      <c r="AJ36" s="31">
        <v>1</v>
      </c>
    </row>
    <row r="37" spans="1:36" ht="15.9" customHeight="1" x14ac:dyDescent="0.3">
      <c r="A37" s="20">
        <v>2021</v>
      </c>
      <c r="B37" s="21">
        <v>32</v>
      </c>
      <c r="C37" s="22">
        <v>44417</v>
      </c>
      <c r="D37" s="27">
        <f>SUM(weekly_covid_deaths_council_area[[#This Row],[Aberdeen City]:[West Lothian]])</f>
        <v>40</v>
      </c>
      <c r="E37" s="31">
        <v>1</v>
      </c>
      <c r="F37" s="31">
        <v>0</v>
      </c>
      <c r="G37" s="31">
        <v>0</v>
      </c>
      <c r="H37" s="31">
        <v>0</v>
      </c>
      <c r="I37" s="31">
        <v>5</v>
      </c>
      <c r="J37" s="31">
        <v>1</v>
      </c>
      <c r="K37" s="31">
        <v>0</v>
      </c>
      <c r="L37" s="31">
        <v>2</v>
      </c>
      <c r="M37" s="31">
        <v>1</v>
      </c>
      <c r="N37" s="31">
        <v>0</v>
      </c>
      <c r="O37" s="31">
        <v>1</v>
      </c>
      <c r="P37" s="31">
        <v>2</v>
      </c>
      <c r="Q37" s="31">
        <v>2</v>
      </c>
      <c r="R37" s="31">
        <v>0</v>
      </c>
      <c r="S37" s="31">
        <v>5</v>
      </c>
      <c r="T37" s="31">
        <v>3</v>
      </c>
      <c r="U37" s="31">
        <v>2</v>
      </c>
      <c r="V37" s="31">
        <v>0</v>
      </c>
      <c r="W37" s="31">
        <v>0</v>
      </c>
      <c r="X37" s="31">
        <v>0</v>
      </c>
      <c r="Y37" s="31">
        <v>0</v>
      </c>
      <c r="Z37" s="31">
        <v>5</v>
      </c>
      <c r="AA37" s="31">
        <v>0</v>
      </c>
      <c r="AB37" s="31">
        <v>0</v>
      </c>
      <c r="AC37" s="31">
        <v>1</v>
      </c>
      <c r="AD37" s="31">
        <v>0</v>
      </c>
      <c r="AE37" s="31">
        <v>0</v>
      </c>
      <c r="AF37" s="31">
        <v>2</v>
      </c>
      <c r="AG37" s="31">
        <v>0</v>
      </c>
      <c r="AH37" s="31">
        <v>0</v>
      </c>
      <c r="AI37" s="31">
        <v>5</v>
      </c>
      <c r="AJ37" s="31">
        <v>2</v>
      </c>
    </row>
    <row r="38" spans="1:36" ht="15.9" customHeight="1" x14ac:dyDescent="0.3">
      <c r="A38" s="20">
        <v>2021</v>
      </c>
      <c r="B38" s="21">
        <v>33</v>
      </c>
      <c r="C38" s="22">
        <v>44424</v>
      </c>
      <c r="D38" s="27">
        <f>SUM(weekly_covid_deaths_council_area[[#This Row],[Aberdeen City]:[West Lothian]])</f>
        <v>43</v>
      </c>
      <c r="E38" s="31">
        <v>2</v>
      </c>
      <c r="F38" s="31">
        <v>0</v>
      </c>
      <c r="G38" s="31">
        <v>2</v>
      </c>
      <c r="H38" s="31">
        <v>2</v>
      </c>
      <c r="I38" s="31">
        <v>5</v>
      </c>
      <c r="J38" s="31">
        <v>0</v>
      </c>
      <c r="K38" s="31">
        <v>2</v>
      </c>
      <c r="L38" s="31">
        <v>0</v>
      </c>
      <c r="M38" s="31">
        <v>2</v>
      </c>
      <c r="N38" s="31">
        <v>1</v>
      </c>
      <c r="O38" s="31">
        <v>0</v>
      </c>
      <c r="P38" s="31">
        <v>0</v>
      </c>
      <c r="Q38" s="31">
        <v>1</v>
      </c>
      <c r="R38" s="31">
        <v>4</v>
      </c>
      <c r="S38" s="31">
        <v>3</v>
      </c>
      <c r="T38" s="31">
        <v>1</v>
      </c>
      <c r="U38" s="31">
        <v>0</v>
      </c>
      <c r="V38" s="31">
        <v>1</v>
      </c>
      <c r="W38" s="31">
        <v>0</v>
      </c>
      <c r="X38" s="31">
        <v>0</v>
      </c>
      <c r="Y38" s="31">
        <v>1</v>
      </c>
      <c r="Z38" s="31">
        <v>2</v>
      </c>
      <c r="AA38" s="31">
        <v>0</v>
      </c>
      <c r="AB38" s="31">
        <v>2</v>
      </c>
      <c r="AC38" s="31">
        <v>1</v>
      </c>
      <c r="AD38" s="31">
        <v>4</v>
      </c>
      <c r="AE38" s="31">
        <v>1</v>
      </c>
      <c r="AF38" s="31">
        <v>0</v>
      </c>
      <c r="AG38" s="31">
        <v>4</v>
      </c>
      <c r="AH38" s="31">
        <v>0</v>
      </c>
      <c r="AI38" s="31">
        <v>1</v>
      </c>
      <c r="AJ38" s="31">
        <v>1</v>
      </c>
    </row>
    <row r="39" spans="1:36" ht="15.9" customHeight="1" x14ac:dyDescent="0.3">
      <c r="A39" s="20">
        <v>2021</v>
      </c>
      <c r="B39" s="21">
        <v>34</v>
      </c>
      <c r="C39" s="22">
        <v>44431</v>
      </c>
      <c r="D39" s="27">
        <f>SUM(weekly_covid_deaths_council_area[[#This Row],[Aberdeen City]:[West Lothian]])</f>
        <v>50</v>
      </c>
      <c r="E39" s="31">
        <v>2</v>
      </c>
      <c r="F39" s="31">
        <v>0</v>
      </c>
      <c r="G39" s="31">
        <v>0</v>
      </c>
      <c r="H39" s="31">
        <v>1</v>
      </c>
      <c r="I39" s="31">
        <v>4</v>
      </c>
      <c r="J39" s="31">
        <v>0</v>
      </c>
      <c r="K39" s="31">
        <v>0</v>
      </c>
      <c r="L39" s="31">
        <v>1</v>
      </c>
      <c r="M39" s="31">
        <v>2</v>
      </c>
      <c r="N39" s="31">
        <v>1</v>
      </c>
      <c r="O39" s="31">
        <v>5</v>
      </c>
      <c r="P39" s="31">
        <v>0</v>
      </c>
      <c r="Q39" s="31">
        <v>3</v>
      </c>
      <c r="R39" s="31">
        <v>1</v>
      </c>
      <c r="S39" s="31">
        <v>6</v>
      </c>
      <c r="T39" s="31">
        <v>1</v>
      </c>
      <c r="U39" s="31">
        <v>0</v>
      </c>
      <c r="V39" s="31">
        <v>0</v>
      </c>
      <c r="W39" s="31">
        <v>1</v>
      </c>
      <c r="X39" s="31">
        <v>1</v>
      </c>
      <c r="Y39" s="31">
        <v>0</v>
      </c>
      <c r="Z39" s="31">
        <v>4</v>
      </c>
      <c r="AA39" s="31">
        <v>0</v>
      </c>
      <c r="AB39" s="31">
        <v>1</v>
      </c>
      <c r="AC39" s="31">
        <v>3</v>
      </c>
      <c r="AD39" s="31">
        <v>6</v>
      </c>
      <c r="AE39" s="31">
        <v>0</v>
      </c>
      <c r="AF39" s="31">
        <v>1</v>
      </c>
      <c r="AG39" s="31">
        <v>2</v>
      </c>
      <c r="AH39" s="31">
        <v>1</v>
      </c>
      <c r="AI39" s="31">
        <v>0</v>
      </c>
      <c r="AJ39" s="31">
        <v>3</v>
      </c>
    </row>
    <row r="40" spans="1:36" ht="15.9" customHeight="1" x14ac:dyDescent="0.3">
      <c r="A40" s="20">
        <v>2021</v>
      </c>
      <c r="B40" s="21">
        <v>35</v>
      </c>
      <c r="C40" s="22">
        <v>44438</v>
      </c>
      <c r="D40" s="27">
        <f>SUM(weekly_covid_deaths_council_area[[#This Row],[Aberdeen City]:[West Lothian]])</f>
        <v>60</v>
      </c>
      <c r="E40" s="31">
        <v>2</v>
      </c>
      <c r="F40" s="31">
        <v>1</v>
      </c>
      <c r="G40" s="31">
        <v>1</v>
      </c>
      <c r="H40" s="31">
        <v>0</v>
      </c>
      <c r="I40" s="31">
        <v>8</v>
      </c>
      <c r="J40" s="31">
        <v>1</v>
      </c>
      <c r="K40" s="31">
        <v>2</v>
      </c>
      <c r="L40" s="31">
        <v>0</v>
      </c>
      <c r="M40" s="31">
        <v>1</v>
      </c>
      <c r="N40" s="31">
        <v>1</v>
      </c>
      <c r="O40" s="31">
        <v>3</v>
      </c>
      <c r="P40" s="31">
        <v>1</v>
      </c>
      <c r="Q40" s="31">
        <v>1</v>
      </c>
      <c r="R40" s="31">
        <v>4</v>
      </c>
      <c r="S40" s="31">
        <v>10</v>
      </c>
      <c r="T40" s="31">
        <v>0</v>
      </c>
      <c r="U40" s="31">
        <v>1</v>
      </c>
      <c r="V40" s="31">
        <v>0</v>
      </c>
      <c r="W40" s="31">
        <v>0</v>
      </c>
      <c r="X40" s="31">
        <v>0</v>
      </c>
      <c r="Y40" s="31">
        <v>1</v>
      </c>
      <c r="Z40" s="31">
        <v>6</v>
      </c>
      <c r="AA40" s="31">
        <v>0</v>
      </c>
      <c r="AB40" s="31">
        <v>3</v>
      </c>
      <c r="AC40" s="31">
        <v>2</v>
      </c>
      <c r="AD40" s="31">
        <v>3</v>
      </c>
      <c r="AE40" s="31">
        <v>0</v>
      </c>
      <c r="AF40" s="31">
        <v>1</v>
      </c>
      <c r="AG40" s="31">
        <v>4</v>
      </c>
      <c r="AH40" s="31">
        <v>3</v>
      </c>
      <c r="AI40" s="31">
        <v>0</v>
      </c>
      <c r="AJ40" s="31">
        <v>0</v>
      </c>
    </row>
    <row r="41" spans="1:36" ht="15.9" customHeight="1" x14ac:dyDescent="0.3">
      <c r="A41" s="20">
        <v>2021</v>
      </c>
      <c r="B41" s="21">
        <v>36</v>
      </c>
      <c r="C41" s="22">
        <v>44445</v>
      </c>
      <c r="D41" s="27">
        <f>SUM(weekly_covid_deaths_council_area[[#This Row],[Aberdeen City]:[West Lothian]])</f>
        <v>80</v>
      </c>
      <c r="E41" s="31">
        <v>0</v>
      </c>
      <c r="F41" s="31">
        <v>1</v>
      </c>
      <c r="G41" s="31">
        <v>0</v>
      </c>
      <c r="H41" s="31">
        <v>0</v>
      </c>
      <c r="I41" s="31">
        <v>5</v>
      </c>
      <c r="J41" s="31">
        <v>2</v>
      </c>
      <c r="K41" s="31">
        <v>4</v>
      </c>
      <c r="L41" s="31">
        <v>6</v>
      </c>
      <c r="M41" s="31">
        <v>0</v>
      </c>
      <c r="N41" s="31">
        <v>1</v>
      </c>
      <c r="O41" s="31">
        <v>2</v>
      </c>
      <c r="P41" s="31">
        <v>1</v>
      </c>
      <c r="Q41" s="31">
        <v>4</v>
      </c>
      <c r="R41" s="31">
        <v>4</v>
      </c>
      <c r="S41" s="31">
        <v>11</v>
      </c>
      <c r="T41" s="31">
        <v>1</v>
      </c>
      <c r="U41" s="31">
        <v>2</v>
      </c>
      <c r="V41" s="31">
        <v>1</v>
      </c>
      <c r="W41" s="31">
        <v>0</v>
      </c>
      <c r="X41" s="31">
        <v>0</v>
      </c>
      <c r="Y41" s="31">
        <v>2</v>
      </c>
      <c r="Z41" s="31">
        <v>8</v>
      </c>
      <c r="AA41" s="31">
        <v>1</v>
      </c>
      <c r="AB41" s="31">
        <v>2</v>
      </c>
      <c r="AC41" s="31">
        <v>4</v>
      </c>
      <c r="AD41" s="31">
        <v>1</v>
      </c>
      <c r="AE41" s="31">
        <v>1</v>
      </c>
      <c r="AF41" s="31">
        <v>2</v>
      </c>
      <c r="AG41" s="31">
        <v>7</v>
      </c>
      <c r="AH41" s="31">
        <v>1</v>
      </c>
      <c r="AI41" s="31">
        <v>2</v>
      </c>
      <c r="AJ41" s="31">
        <v>4</v>
      </c>
    </row>
    <row r="42" spans="1:36" ht="15.9" customHeight="1" x14ac:dyDescent="0.3">
      <c r="A42" s="20">
        <v>2021</v>
      </c>
      <c r="B42" s="21">
        <v>37</v>
      </c>
      <c r="C42" s="22">
        <v>44452</v>
      </c>
      <c r="D42" s="27">
        <f>SUM(weekly_covid_deaths_council_area[[#This Row],[Aberdeen City]:[West Lothian]])</f>
        <v>136</v>
      </c>
      <c r="E42" s="31">
        <v>4</v>
      </c>
      <c r="F42" s="31">
        <v>0</v>
      </c>
      <c r="G42" s="31">
        <v>1</v>
      </c>
      <c r="H42" s="31">
        <v>0</v>
      </c>
      <c r="I42" s="31">
        <v>9</v>
      </c>
      <c r="J42" s="31">
        <v>2</v>
      </c>
      <c r="K42" s="31">
        <v>6</v>
      </c>
      <c r="L42" s="31">
        <v>3</v>
      </c>
      <c r="M42" s="31">
        <v>5</v>
      </c>
      <c r="N42" s="31">
        <v>1</v>
      </c>
      <c r="O42" s="31">
        <v>4</v>
      </c>
      <c r="P42" s="31">
        <v>0</v>
      </c>
      <c r="Q42" s="31">
        <v>6</v>
      </c>
      <c r="R42" s="31">
        <v>7</v>
      </c>
      <c r="S42" s="31">
        <v>22</v>
      </c>
      <c r="T42" s="31">
        <v>6</v>
      </c>
      <c r="U42" s="31">
        <v>1</v>
      </c>
      <c r="V42" s="31">
        <v>2</v>
      </c>
      <c r="W42" s="31">
        <v>1</v>
      </c>
      <c r="X42" s="31">
        <v>0</v>
      </c>
      <c r="Y42" s="31">
        <v>6</v>
      </c>
      <c r="Z42" s="31">
        <v>12</v>
      </c>
      <c r="AA42" s="31">
        <v>0</v>
      </c>
      <c r="AB42" s="31">
        <v>5</v>
      </c>
      <c r="AC42" s="31">
        <v>5</v>
      </c>
      <c r="AD42" s="31">
        <v>6</v>
      </c>
      <c r="AE42" s="31">
        <v>0</v>
      </c>
      <c r="AF42" s="31">
        <v>3</v>
      </c>
      <c r="AG42" s="31">
        <v>5</v>
      </c>
      <c r="AH42" s="31">
        <v>1</v>
      </c>
      <c r="AI42" s="31">
        <v>5</v>
      </c>
      <c r="AJ42" s="31">
        <v>8</v>
      </c>
    </row>
    <row r="43" spans="1:36" ht="15.9" customHeight="1" x14ac:dyDescent="0.3">
      <c r="A43" s="20">
        <v>2021</v>
      </c>
      <c r="B43" s="21">
        <v>38</v>
      </c>
      <c r="C43" s="22">
        <v>44459</v>
      </c>
      <c r="D43" s="27">
        <f>SUM(weekly_covid_deaths_council_area[[#This Row],[Aberdeen City]:[West Lothian]])</f>
        <v>168</v>
      </c>
      <c r="E43" s="31">
        <v>5</v>
      </c>
      <c r="F43" s="31">
        <v>7</v>
      </c>
      <c r="G43" s="31">
        <v>0</v>
      </c>
      <c r="H43" s="31">
        <v>4</v>
      </c>
      <c r="I43" s="31">
        <v>10</v>
      </c>
      <c r="J43" s="31">
        <v>1</v>
      </c>
      <c r="K43" s="31">
        <v>5</v>
      </c>
      <c r="L43" s="31">
        <v>9</v>
      </c>
      <c r="M43" s="31">
        <v>5</v>
      </c>
      <c r="N43" s="31">
        <v>7</v>
      </c>
      <c r="O43" s="31">
        <v>1</v>
      </c>
      <c r="P43" s="31">
        <v>5</v>
      </c>
      <c r="Q43" s="31">
        <v>3</v>
      </c>
      <c r="R43" s="31">
        <v>6</v>
      </c>
      <c r="S43" s="31">
        <v>23</v>
      </c>
      <c r="T43" s="31">
        <v>1</v>
      </c>
      <c r="U43" s="31">
        <v>5</v>
      </c>
      <c r="V43" s="31">
        <v>4</v>
      </c>
      <c r="W43" s="31">
        <v>1</v>
      </c>
      <c r="X43" s="31">
        <v>0</v>
      </c>
      <c r="Y43" s="31">
        <v>5</v>
      </c>
      <c r="Z43" s="31">
        <v>9</v>
      </c>
      <c r="AA43" s="31">
        <v>0</v>
      </c>
      <c r="AB43" s="31">
        <v>5</v>
      </c>
      <c r="AC43" s="31">
        <v>11</v>
      </c>
      <c r="AD43" s="31">
        <v>4</v>
      </c>
      <c r="AE43" s="31">
        <v>0</v>
      </c>
      <c r="AF43" s="31">
        <v>8</v>
      </c>
      <c r="AG43" s="31">
        <v>14</v>
      </c>
      <c r="AH43" s="31">
        <v>0</v>
      </c>
      <c r="AI43" s="31">
        <v>4</v>
      </c>
      <c r="AJ43" s="31">
        <v>6</v>
      </c>
    </row>
    <row r="44" spans="1:36" ht="15.9" customHeight="1" x14ac:dyDescent="0.3">
      <c r="A44" s="20">
        <v>2021</v>
      </c>
      <c r="B44" s="21">
        <v>39</v>
      </c>
      <c r="C44" s="22">
        <v>44466</v>
      </c>
      <c r="D44" s="27">
        <f>SUM(weekly_covid_deaths_council_area[[#This Row],[Aberdeen City]:[West Lothian]])</f>
        <v>144</v>
      </c>
      <c r="E44" s="31">
        <v>4</v>
      </c>
      <c r="F44" s="31">
        <v>3</v>
      </c>
      <c r="G44" s="31">
        <v>4</v>
      </c>
      <c r="H44" s="31">
        <v>2</v>
      </c>
      <c r="I44" s="31">
        <v>16</v>
      </c>
      <c r="J44" s="31">
        <v>3</v>
      </c>
      <c r="K44" s="31">
        <v>1</v>
      </c>
      <c r="L44" s="31">
        <v>6</v>
      </c>
      <c r="M44" s="31">
        <v>10</v>
      </c>
      <c r="N44" s="31">
        <v>3</v>
      </c>
      <c r="O44" s="31">
        <v>6</v>
      </c>
      <c r="P44" s="31">
        <v>2</v>
      </c>
      <c r="Q44" s="31">
        <v>3</v>
      </c>
      <c r="R44" s="31">
        <v>7</v>
      </c>
      <c r="S44" s="31">
        <v>17</v>
      </c>
      <c r="T44" s="31">
        <v>5</v>
      </c>
      <c r="U44" s="31">
        <v>1</v>
      </c>
      <c r="V44" s="31">
        <v>3</v>
      </c>
      <c r="W44" s="31">
        <v>0</v>
      </c>
      <c r="X44" s="31">
        <v>0</v>
      </c>
      <c r="Y44" s="31">
        <v>4</v>
      </c>
      <c r="Z44" s="31">
        <v>9</v>
      </c>
      <c r="AA44" s="31">
        <v>1</v>
      </c>
      <c r="AB44" s="31">
        <v>0</v>
      </c>
      <c r="AC44" s="31">
        <v>3</v>
      </c>
      <c r="AD44" s="31">
        <v>1</v>
      </c>
      <c r="AE44" s="31">
        <v>0</v>
      </c>
      <c r="AF44" s="31">
        <v>13</v>
      </c>
      <c r="AG44" s="31">
        <v>4</v>
      </c>
      <c r="AH44" s="31">
        <v>2</v>
      </c>
      <c r="AI44" s="31">
        <v>2</v>
      </c>
      <c r="AJ44" s="31">
        <v>9</v>
      </c>
    </row>
    <row r="45" spans="1:36" ht="15.9" customHeight="1" x14ac:dyDescent="0.3">
      <c r="A45" s="20">
        <v>2021</v>
      </c>
      <c r="B45" s="21">
        <v>40</v>
      </c>
      <c r="C45" s="22">
        <v>44473</v>
      </c>
      <c r="D45" s="27">
        <f>SUM(weekly_covid_deaths_council_area[[#This Row],[Aberdeen City]:[West Lothian]])</f>
        <v>133</v>
      </c>
      <c r="E45" s="31">
        <v>4</v>
      </c>
      <c r="F45" s="31">
        <v>5</v>
      </c>
      <c r="G45" s="31">
        <v>2</v>
      </c>
      <c r="H45" s="31">
        <v>2</v>
      </c>
      <c r="I45" s="31">
        <v>6</v>
      </c>
      <c r="J45" s="31">
        <v>0</v>
      </c>
      <c r="K45" s="31">
        <v>3</v>
      </c>
      <c r="L45" s="31">
        <v>4</v>
      </c>
      <c r="M45" s="31">
        <v>8</v>
      </c>
      <c r="N45" s="31">
        <v>2</v>
      </c>
      <c r="O45" s="31">
        <v>3</v>
      </c>
      <c r="P45" s="31">
        <v>3</v>
      </c>
      <c r="Q45" s="31">
        <v>4</v>
      </c>
      <c r="R45" s="31">
        <v>6</v>
      </c>
      <c r="S45" s="31">
        <v>15</v>
      </c>
      <c r="T45" s="31">
        <v>5</v>
      </c>
      <c r="U45" s="31">
        <v>0</v>
      </c>
      <c r="V45" s="31">
        <v>6</v>
      </c>
      <c r="W45" s="31">
        <v>0</v>
      </c>
      <c r="X45" s="31">
        <v>0</v>
      </c>
      <c r="Y45" s="31">
        <v>7</v>
      </c>
      <c r="Z45" s="31">
        <v>5</v>
      </c>
      <c r="AA45" s="31">
        <v>0</v>
      </c>
      <c r="AB45" s="31">
        <v>1</v>
      </c>
      <c r="AC45" s="31">
        <v>6</v>
      </c>
      <c r="AD45" s="31">
        <v>0</v>
      </c>
      <c r="AE45" s="31">
        <v>0</v>
      </c>
      <c r="AF45" s="31">
        <v>7</v>
      </c>
      <c r="AG45" s="31">
        <v>8</v>
      </c>
      <c r="AH45" s="31">
        <v>1</v>
      </c>
      <c r="AI45" s="31">
        <v>11</v>
      </c>
      <c r="AJ45" s="31">
        <v>9</v>
      </c>
    </row>
    <row r="46" spans="1:36" ht="15.9" customHeight="1" x14ac:dyDescent="0.3">
      <c r="A46" s="20">
        <v>2021</v>
      </c>
      <c r="B46" s="21">
        <v>41</v>
      </c>
      <c r="C46" s="22">
        <v>44480</v>
      </c>
      <c r="D46" s="27">
        <f>SUM(weekly_covid_deaths_council_area[[#This Row],[Aberdeen City]:[West Lothian]])</f>
        <v>141</v>
      </c>
      <c r="E46" s="31">
        <v>3</v>
      </c>
      <c r="F46" s="31">
        <v>2</v>
      </c>
      <c r="G46" s="31">
        <v>0</v>
      </c>
      <c r="H46" s="31">
        <v>1</v>
      </c>
      <c r="I46" s="31">
        <v>7</v>
      </c>
      <c r="J46" s="31">
        <v>0</v>
      </c>
      <c r="K46" s="31">
        <v>5</v>
      </c>
      <c r="L46" s="31">
        <v>5</v>
      </c>
      <c r="M46" s="31">
        <v>6</v>
      </c>
      <c r="N46" s="31">
        <v>2</v>
      </c>
      <c r="O46" s="31">
        <v>1</v>
      </c>
      <c r="P46" s="31">
        <v>2</v>
      </c>
      <c r="Q46" s="31">
        <v>4</v>
      </c>
      <c r="R46" s="31">
        <v>16</v>
      </c>
      <c r="S46" s="31">
        <v>23</v>
      </c>
      <c r="T46" s="31">
        <v>0</v>
      </c>
      <c r="U46" s="31">
        <v>2</v>
      </c>
      <c r="V46" s="31">
        <v>4</v>
      </c>
      <c r="W46" s="31">
        <v>2</v>
      </c>
      <c r="X46" s="31">
        <v>2</v>
      </c>
      <c r="Y46" s="31">
        <v>8</v>
      </c>
      <c r="Z46" s="31">
        <v>11</v>
      </c>
      <c r="AA46" s="31">
        <v>0</v>
      </c>
      <c r="AB46" s="31">
        <v>3</v>
      </c>
      <c r="AC46" s="31">
        <v>6</v>
      </c>
      <c r="AD46" s="31">
        <v>2</v>
      </c>
      <c r="AE46" s="31">
        <v>0</v>
      </c>
      <c r="AF46" s="31">
        <v>5</v>
      </c>
      <c r="AG46" s="31">
        <v>4</v>
      </c>
      <c r="AH46" s="31">
        <v>0</v>
      </c>
      <c r="AI46" s="31">
        <v>6</v>
      </c>
      <c r="AJ46" s="31">
        <v>9</v>
      </c>
    </row>
    <row r="47" spans="1:36" ht="15.9" customHeight="1" x14ac:dyDescent="0.3">
      <c r="A47" s="20">
        <v>2021</v>
      </c>
      <c r="B47" s="21">
        <v>42</v>
      </c>
      <c r="C47" s="22">
        <v>44487</v>
      </c>
      <c r="D47" s="27">
        <f>SUM(weekly_covid_deaths_council_area[[#This Row],[Aberdeen City]:[West Lothian]])</f>
        <v>131</v>
      </c>
      <c r="E47" s="31">
        <v>0</v>
      </c>
      <c r="F47" s="31">
        <v>4</v>
      </c>
      <c r="G47" s="31">
        <v>3</v>
      </c>
      <c r="H47" s="31">
        <v>1</v>
      </c>
      <c r="I47" s="31">
        <v>9</v>
      </c>
      <c r="J47" s="31">
        <v>3</v>
      </c>
      <c r="K47" s="31">
        <v>3</v>
      </c>
      <c r="L47" s="31">
        <v>4</v>
      </c>
      <c r="M47" s="31">
        <v>5</v>
      </c>
      <c r="N47" s="31">
        <v>1</v>
      </c>
      <c r="O47" s="31">
        <v>1</v>
      </c>
      <c r="P47" s="31">
        <v>1</v>
      </c>
      <c r="Q47" s="31">
        <v>4</v>
      </c>
      <c r="R47" s="31">
        <v>21</v>
      </c>
      <c r="S47" s="31">
        <v>14</v>
      </c>
      <c r="T47" s="31">
        <v>3</v>
      </c>
      <c r="U47" s="31">
        <v>1</v>
      </c>
      <c r="V47" s="31">
        <v>0</v>
      </c>
      <c r="W47" s="31">
        <v>2</v>
      </c>
      <c r="X47" s="31">
        <v>1</v>
      </c>
      <c r="Y47" s="31">
        <v>8</v>
      </c>
      <c r="Z47" s="31">
        <v>15</v>
      </c>
      <c r="AA47" s="31">
        <v>0</v>
      </c>
      <c r="AB47" s="31">
        <v>1</v>
      </c>
      <c r="AC47" s="31">
        <v>10</v>
      </c>
      <c r="AD47" s="31">
        <v>3</v>
      </c>
      <c r="AE47" s="31">
        <v>0</v>
      </c>
      <c r="AF47" s="31">
        <v>3</v>
      </c>
      <c r="AG47" s="31">
        <v>6</v>
      </c>
      <c r="AH47" s="31">
        <v>1</v>
      </c>
      <c r="AI47" s="31">
        <v>0</v>
      </c>
      <c r="AJ47" s="31">
        <v>3</v>
      </c>
    </row>
    <row r="48" spans="1:36" ht="15.9" customHeight="1" x14ac:dyDescent="0.3">
      <c r="A48" s="20">
        <v>2021</v>
      </c>
      <c r="B48" s="21">
        <v>43</v>
      </c>
      <c r="C48" s="22">
        <v>44494</v>
      </c>
      <c r="D48" s="27">
        <f>SUM(weekly_covid_deaths_council_area[[#This Row],[Aberdeen City]:[West Lothian]])</f>
        <v>135</v>
      </c>
      <c r="E48" s="31">
        <v>2</v>
      </c>
      <c r="F48" s="31">
        <v>6</v>
      </c>
      <c r="G48" s="31">
        <v>3</v>
      </c>
      <c r="H48" s="31">
        <v>1</v>
      </c>
      <c r="I48" s="31">
        <v>6</v>
      </c>
      <c r="J48" s="31">
        <v>3</v>
      </c>
      <c r="K48" s="31">
        <v>3</v>
      </c>
      <c r="L48" s="31">
        <v>3</v>
      </c>
      <c r="M48" s="31">
        <v>5</v>
      </c>
      <c r="N48" s="31">
        <v>1</v>
      </c>
      <c r="O48" s="31">
        <v>1</v>
      </c>
      <c r="P48" s="31">
        <v>4</v>
      </c>
      <c r="Q48" s="31">
        <v>6</v>
      </c>
      <c r="R48" s="31">
        <v>8</v>
      </c>
      <c r="S48" s="31">
        <v>14</v>
      </c>
      <c r="T48" s="31">
        <v>4</v>
      </c>
      <c r="U48" s="31">
        <v>2</v>
      </c>
      <c r="V48" s="31">
        <v>1</v>
      </c>
      <c r="W48" s="31">
        <v>4</v>
      </c>
      <c r="X48" s="31">
        <v>1</v>
      </c>
      <c r="Y48" s="31">
        <v>10</v>
      </c>
      <c r="Z48" s="31">
        <v>7</v>
      </c>
      <c r="AA48" s="31">
        <v>0</v>
      </c>
      <c r="AB48" s="31">
        <v>3</v>
      </c>
      <c r="AC48" s="31">
        <v>7</v>
      </c>
      <c r="AD48" s="31">
        <v>3</v>
      </c>
      <c r="AE48" s="31">
        <v>0</v>
      </c>
      <c r="AF48" s="31">
        <v>3</v>
      </c>
      <c r="AG48" s="31">
        <v>10</v>
      </c>
      <c r="AH48" s="31">
        <v>3</v>
      </c>
      <c r="AI48" s="31">
        <v>4</v>
      </c>
      <c r="AJ48" s="31">
        <v>7</v>
      </c>
    </row>
    <row r="49" spans="1:36" ht="15.9" customHeight="1" x14ac:dyDescent="0.3">
      <c r="A49" s="20">
        <v>2021</v>
      </c>
      <c r="B49" s="21">
        <v>44</v>
      </c>
      <c r="C49" s="22">
        <v>44501</v>
      </c>
      <c r="D49" s="27">
        <f>SUM(weekly_covid_deaths_council_area[[#This Row],[Aberdeen City]:[West Lothian]])</f>
        <v>145</v>
      </c>
      <c r="E49" s="31">
        <v>4</v>
      </c>
      <c r="F49" s="31">
        <v>4</v>
      </c>
      <c r="G49" s="31">
        <v>8</v>
      </c>
      <c r="H49" s="31">
        <v>5</v>
      </c>
      <c r="I49" s="31">
        <v>8</v>
      </c>
      <c r="J49" s="31">
        <v>4</v>
      </c>
      <c r="K49" s="31">
        <v>2</v>
      </c>
      <c r="L49" s="31">
        <v>5</v>
      </c>
      <c r="M49" s="31">
        <v>15</v>
      </c>
      <c r="N49" s="31">
        <v>0</v>
      </c>
      <c r="O49" s="31">
        <v>0</v>
      </c>
      <c r="P49" s="31">
        <v>0</v>
      </c>
      <c r="Q49" s="31">
        <v>4</v>
      </c>
      <c r="R49" s="31">
        <v>6</v>
      </c>
      <c r="S49" s="31">
        <v>24</v>
      </c>
      <c r="T49" s="31">
        <v>5</v>
      </c>
      <c r="U49" s="31">
        <v>2</v>
      </c>
      <c r="V49" s="31">
        <v>2</v>
      </c>
      <c r="W49" s="31">
        <v>0</v>
      </c>
      <c r="X49" s="31">
        <v>0</v>
      </c>
      <c r="Y49" s="31">
        <v>2</v>
      </c>
      <c r="Z49" s="31">
        <v>11</v>
      </c>
      <c r="AA49" s="31">
        <v>0</v>
      </c>
      <c r="AB49" s="31">
        <v>2</v>
      </c>
      <c r="AC49" s="31">
        <v>5</v>
      </c>
      <c r="AD49" s="31">
        <v>4</v>
      </c>
      <c r="AE49" s="31">
        <v>0</v>
      </c>
      <c r="AF49" s="31">
        <v>4</v>
      </c>
      <c r="AG49" s="31">
        <v>7</v>
      </c>
      <c r="AH49" s="31">
        <v>2</v>
      </c>
      <c r="AI49" s="31">
        <v>4</v>
      </c>
      <c r="AJ49" s="31">
        <v>6</v>
      </c>
    </row>
    <row r="50" spans="1:36" ht="15.9" customHeight="1" x14ac:dyDescent="0.3">
      <c r="A50" s="20">
        <v>2021</v>
      </c>
      <c r="B50" s="21">
        <v>45</v>
      </c>
      <c r="C50" s="22">
        <v>44508</v>
      </c>
      <c r="D50" s="27">
        <f>SUM(weekly_covid_deaths_council_area[[#This Row],[Aberdeen City]:[West Lothian]])</f>
        <v>121</v>
      </c>
      <c r="E50" s="31">
        <v>5</v>
      </c>
      <c r="F50" s="31">
        <v>6</v>
      </c>
      <c r="G50" s="31">
        <v>2</v>
      </c>
      <c r="H50" s="31">
        <v>1</v>
      </c>
      <c r="I50" s="31">
        <v>6</v>
      </c>
      <c r="J50" s="31">
        <v>0</v>
      </c>
      <c r="K50" s="31">
        <v>3</v>
      </c>
      <c r="L50" s="31">
        <v>4</v>
      </c>
      <c r="M50" s="31">
        <v>5</v>
      </c>
      <c r="N50" s="31">
        <v>4</v>
      </c>
      <c r="O50" s="31">
        <v>3</v>
      </c>
      <c r="P50" s="31">
        <v>1</v>
      </c>
      <c r="Q50" s="31">
        <v>4</v>
      </c>
      <c r="R50" s="31">
        <v>15</v>
      </c>
      <c r="S50" s="31">
        <v>14</v>
      </c>
      <c r="T50" s="31">
        <v>0</v>
      </c>
      <c r="U50" s="31">
        <v>3</v>
      </c>
      <c r="V50" s="31">
        <v>4</v>
      </c>
      <c r="W50" s="31">
        <v>1</v>
      </c>
      <c r="X50" s="31">
        <v>0</v>
      </c>
      <c r="Y50" s="31">
        <v>6</v>
      </c>
      <c r="Z50" s="31">
        <v>4</v>
      </c>
      <c r="AA50" s="31">
        <v>0</v>
      </c>
      <c r="AB50" s="31">
        <v>1</v>
      </c>
      <c r="AC50" s="31">
        <v>4</v>
      </c>
      <c r="AD50" s="31">
        <v>3</v>
      </c>
      <c r="AE50" s="31">
        <v>0</v>
      </c>
      <c r="AF50" s="31">
        <v>4</v>
      </c>
      <c r="AG50" s="31">
        <v>9</v>
      </c>
      <c r="AH50" s="31">
        <v>4</v>
      </c>
      <c r="AI50" s="31">
        <v>0</v>
      </c>
      <c r="AJ50" s="31">
        <v>5</v>
      </c>
    </row>
    <row r="51" spans="1:36" ht="15.9" customHeight="1" x14ac:dyDescent="0.3">
      <c r="A51" s="20">
        <v>2021</v>
      </c>
      <c r="B51" s="21">
        <v>46</v>
      </c>
      <c r="C51" s="22">
        <v>44515</v>
      </c>
      <c r="D51" s="27">
        <f>SUM(weekly_covid_deaths_council_area[[#This Row],[Aberdeen City]:[West Lothian]])</f>
        <v>97</v>
      </c>
      <c r="E51" s="31">
        <v>2</v>
      </c>
      <c r="F51" s="31">
        <v>6</v>
      </c>
      <c r="G51" s="31">
        <v>2</v>
      </c>
      <c r="H51" s="31">
        <v>2</v>
      </c>
      <c r="I51" s="31">
        <v>5</v>
      </c>
      <c r="J51" s="31">
        <v>1</v>
      </c>
      <c r="K51" s="31">
        <v>1</v>
      </c>
      <c r="L51" s="31">
        <v>5</v>
      </c>
      <c r="M51" s="31">
        <v>3</v>
      </c>
      <c r="N51" s="31">
        <v>2</v>
      </c>
      <c r="O51" s="31">
        <v>1</v>
      </c>
      <c r="P51" s="31">
        <v>1</v>
      </c>
      <c r="Q51" s="31">
        <v>8</v>
      </c>
      <c r="R51" s="31">
        <v>7</v>
      </c>
      <c r="S51" s="31">
        <v>13</v>
      </c>
      <c r="T51" s="31">
        <v>1</v>
      </c>
      <c r="U51" s="31">
        <v>0</v>
      </c>
      <c r="V51" s="31">
        <v>1</v>
      </c>
      <c r="W51" s="31">
        <v>1</v>
      </c>
      <c r="X51" s="31">
        <v>1</v>
      </c>
      <c r="Y51" s="31">
        <v>3</v>
      </c>
      <c r="Z51" s="31">
        <v>4</v>
      </c>
      <c r="AA51" s="31">
        <v>0</v>
      </c>
      <c r="AB51" s="31">
        <v>3</v>
      </c>
      <c r="AC51" s="31">
        <v>2</v>
      </c>
      <c r="AD51" s="31">
        <v>3</v>
      </c>
      <c r="AE51" s="31">
        <v>0</v>
      </c>
      <c r="AF51" s="31">
        <v>4</v>
      </c>
      <c r="AG51" s="31">
        <v>5</v>
      </c>
      <c r="AH51" s="31">
        <v>2</v>
      </c>
      <c r="AI51" s="31">
        <v>2</v>
      </c>
      <c r="AJ51" s="31">
        <v>6</v>
      </c>
    </row>
    <row r="52" spans="1:36" ht="15.9" customHeight="1" x14ac:dyDescent="0.3">
      <c r="A52" s="20">
        <v>2021</v>
      </c>
      <c r="B52" s="21">
        <v>47</v>
      </c>
      <c r="C52" s="22">
        <v>44522</v>
      </c>
      <c r="D52" s="27">
        <f>SUM(weekly_covid_deaths_council_area[[#This Row],[Aberdeen City]:[West Lothian]])</f>
        <v>99</v>
      </c>
      <c r="E52" s="31">
        <v>2</v>
      </c>
      <c r="F52" s="31">
        <v>3</v>
      </c>
      <c r="G52" s="31">
        <v>3</v>
      </c>
      <c r="H52" s="31">
        <v>2</v>
      </c>
      <c r="I52" s="31">
        <v>2</v>
      </c>
      <c r="J52" s="31">
        <v>0</v>
      </c>
      <c r="K52" s="31">
        <v>1</v>
      </c>
      <c r="L52" s="31">
        <v>6</v>
      </c>
      <c r="M52" s="31">
        <v>4</v>
      </c>
      <c r="N52" s="31">
        <v>0</v>
      </c>
      <c r="O52" s="31">
        <v>0</v>
      </c>
      <c r="P52" s="31">
        <v>1</v>
      </c>
      <c r="Q52" s="31">
        <v>4</v>
      </c>
      <c r="R52" s="31">
        <v>11</v>
      </c>
      <c r="S52" s="31">
        <v>10</v>
      </c>
      <c r="T52" s="31">
        <v>8</v>
      </c>
      <c r="U52" s="31">
        <v>2</v>
      </c>
      <c r="V52" s="31">
        <v>0</v>
      </c>
      <c r="W52" s="31">
        <v>2</v>
      </c>
      <c r="X52" s="31">
        <v>1</v>
      </c>
      <c r="Y52" s="31">
        <v>3</v>
      </c>
      <c r="Z52" s="31">
        <v>5</v>
      </c>
      <c r="AA52" s="31">
        <v>1</v>
      </c>
      <c r="AB52" s="31">
        <v>3</v>
      </c>
      <c r="AC52" s="31">
        <v>5</v>
      </c>
      <c r="AD52" s="31">
        <v>0</v>
      </c>
      <c r="AE52" s="31">
        <v>0</v>
      </c>
      <c r="AF52" s="31">
        <v>3</v>
      </c>
      <c r="AG52" s="31">
        <v>8</v>
      </c>
      <c r="AH52" s="31">
        <v>5</v>
      </c>
      <c r="AI52" s="31">
        <v>2</v>
      </c>
      <c r="AJ52" s="31">
        <v>2</v>
      </c>
    </row>
    <row r="53" spans="1:36" ht="15.9" customHeight="1" x14ac:dyDescent="0.3">
      <c r="A53" s="20">
        <v>2021</v>
      </c>
      <c r="B53" s="21">
        <v>48</v>
      </c>
      <c r="C53" s="22">
        <v>44529</v>
      </c>
      <c r="D53" s="27">
        <f>SUM(weekly_covid_deaths_council_area[[#This Row],[Aberdeen City]:[West Lothian]])</f>
        <v>91</v>
      </c>
      <c r="E53" s="31">
        <v>5</v>
      </c>
      <c r="F53" s="31">
        <v>3</v>
      </c>
      <c r="G53" s="31">
        <v>2</v>
      </c>
      <c r="H53" s="31">
        <v>1</v>
      </c>
      <c r="I53" s="31">
        <v>6</v>
      </c>
      <c r="J53" s="31">
        <v>2</v>
      </c>
      <c r="K53" s="31">
        <v>2</v>
      </c>
      <c r="L53" s="31">
        <v>3</v>
      </c>
      <c r="M53" s="31">
        <v>0</v>
      </c>
      <c r="N53" s="31">
        <v>2</v>
      </c>
      <c r="O53" s="31">
        <v>1</v>
      </c>
      <c r="P53" s="31">
        <v>0</v>
      </c>
      <c r="Q53" s="31">
        <v>7</v>
      </c>
      <c r="R53" s="31">
        <v>4</v>
      </c>
      <c r="S53" s="31">
        <v>12</v>
      </c>
      <c r="T53" s="31">
        <v>1</v>
      </c>
      <c r="U53" s="31">
        <v>0</v>
      </c>
      <c r="V53" s="31">
        <v>1</v>
      </c>
      <c r="W53" s="31">
        <v>2</v>
      </c>
      <c r="X53" s="31">
        <v>1</v>
      </c>
      <c r="Y53" s="31">
        <v>3</v>
      </c>
      <c r="Z53" s="31">
        <v>7</v>
      </c>
      <c r="AA53" s="31">
        <v>1</v>
      </c>
      <c r="AB53" s="31">
        <v>2</v>
      </c>
      <c r="AC53" s="31">
        <v>3</v>
      </c>
      <c r="AD53" s="31">
        <v>5</v>
      </c>
      <c r="AE53" s="31">
        <v>0</v>
      </c>
      <c r="AF53" s="31">
        <v>3</v>
      </c>
      <c r="AG53" s="31">
        <v>6</v>
      </c>
      <c r="AH53" s="31">
        <v>3</v>
      </c>
      <c r="AI53" s="31">
        <v>3</v>
      </c>
      <c r="AJ53" s="31">
        <v>0</v>
      </c>
    </row>
    <row r="54" spans="1:36" ht="15.9" customHeight="1" x14ac:dyDescent="0.3">
      <c r="A54" s="20">
        <v>2021</v>
      </c>
      <c r="B54" s="21">
        <v>49</v>
      </c>
      <c r="C54" s="22">
        <v>44536</v>
      </c>
      <c r="D54" s="27">
        <f>SUM(weekly_covid_deaths_council_area[[#This Row],[Aberdeen City]:[West Lothian]])</f>
        <v>86</v>
      </c>
      <c r="E54" s="31">
        <v>7</v>
      </c>
      <c r="F54" s="31">
        <v>9</v>
      </c>
      <c r="G54" s="31">
        <v>1</v>
      </c>
      <c r="H54" s="31">
        <v>1</v>
      </c>
      <c r="I54" s="31">
        <v>2</v>
      </c>
      <c r="J54" s="31">
        <v>0</v>
      </c>
      <c r="K54" s="31">
        <v>3</v>
      </c>
      <c r="L54" s="31">
        <v>3</v>
      </c>
      <c r="M54" s="31">
        <v>6</v>
      </c>
      <c r="N54" s="31">
        <v>0</v>
      </c>
      <c r="O54" s="31">
        <v>1</v>
      </c>
      <c r="P54" s="31">
        <v>0</v>
      </c>
      <c r="Q54" s="31">
        <v>4</v>
      </c>
      <c r="R54" s="31">
        <v>8</v>
      </c>
      <c r="S54" s="31">
        <v>11</v>
      </c>
      <c r="T54" s="31">
        <v>2</v>
      </c>
      <c r="U54" s="31">
        <v>0</v>
      </c>
      <c r="V54" s="31">
        <v>1</v>
      </c>
      <c r="W54" s="31">
        <v>1</v>
      </c>
      <c r="X54" s="31">
        <v>0</v>
      </c>
      <c r="Y54" s="31">
        <v>3</v>
      </c>
      <c r="Z54" s="31">
        <v>6</v>
      </c>
      <c r="AA54" s="31">
        <v>0</v>
      </c>
      <c r="AB54" s="31">
        <v>0</v>
      </c>
      <c r="AC54" s="31">
        <v>3</v>
      </c>
      <c r="AD54" s="31">
        <v>4</v>
      </c>
      <c r="AE54" s="31">
        <v>0</v>
      </c>
      <c r="AF54" s="31">
        <v>2</v>
      </c>
      <c r="AG54" s="31">
        <v>4</v>
      </c>
      <c r="AH54" s="31">
        <v>0</v>
      </c>
      <c r="AI54" s="31">
        <v>2</v>
      </c>
      <c r="AJ54" s="31">
        <v>2</v>
      </c>
    </row>
    <row r="55" spans="1:36" ht="15.9" customHeight="1" x14ac:dyDescent="0.3">
      <c r="A55" s="20">
        <v>2021</v>
      </c>
      <c r="B55" s="21">
        <v>50</v>
      </c>
      <c r="C55" s="22">
        <v>44543</v>
      </c>
      <c r="D55" s="27">
        <f>SUM(weekly_covid_deaths_council_area[[#This Row],[Aberdeen City]:[West Lothian]])</f>
        <v>73</v>
      </c>
      <c r="E55" s="31">
        <v>2</v>
      </c>
      <c r="F55" s="31">
        <v>4</v>
      </c>
      <c r="G55" s="31">
        <v>3</v>
      </c>
      <c r="H55" s="31">
        <v>0</v>
      </c>
      <c r="I55" s="31">
        <v>9</v>
      </c>
      <c r="J55" s="31">
        <v>2</v>
      </c>
      <c r="K55" s="31">
        <v>2</v>
      </c>
      <c r="L55" s="31">
        <v>4</v>
      </c>
      <c r="M55" s="31">
        <v>1</v>
      </c>
      <c r="N55" s="31">
        <v>1</v>
      </c>
      <c r="O55" s="31">
        <v>2</v>
      </c>
      <c r="P55" s="31">
        <v>2</v>
      </c>
      <c r="Q55" s="31">
        <v>2</v>
      </c>
      <c r="R55" s="31">
        <v>3</v>
      </c>
      <c r="S55" s="31">
        <v>13</v>
      </c>
      <c r="T55" s="31">
        <v>3</v>
      </c>
      <c r="U55" s="31">
        <v>0</v>
      </c>
      <c r="V55" s="31">
        <v>0</v>
      </c>
      <c r="W55" s="31">
        <v>0</v>
      </c>
      <c r="X55" s="31">
        <v>0</v>
      </c>
      <c r="Y55" s="31">
        <v>3</v>
      </c>
      <c r="Z55" s="31">
        <v>3</v>
      </c>
      <c r="AA55" s="31">
        <v>0</v>
      </c>
      <c r="AB55" s="31">
        <v>0</v>
      </c>
      <c r="AC55" s="31">
        <v>2</v>
      </c>
      <c r="AD55" s="31">
        <v>1</v>
      </c>
      <c r="AE55" s="31">
        <v>0</v>
      </c>
      <c r="AF55" s="31">
        <v>0</v>
      </c>
      <c r="AG55" s="31">
        <v>7</v>
      </c>
      <c r="AH55" s="31">
        <v>0</v>
      </c>
      <c r="AI55" s="31">
        <v>2</v>
      </c>
      <c r="AJ55" s="31">
        <v>2</v>
      </c>
    </row>
    <row r="56" spans="1:36" ht="15.9" customHeight="1" x14ac:dyDescent="0.3">
      <c r="A56" s="20">
        <v>2021</v>
      </c>
      <c r="B56" s="21">
        <v>51</v>
      </c>
      <c r="C56" s="22">
        <v>44550</v>
      </c>
      <c r="D56" s="27">
        <f>SUM(weekly_covid_deaths_council_area[[#This Row],[Aberdeen City]:[West Lothian]])</f>
        <v>55</v>
      </c>
      <c r="E56" s="31">
        <v>1</v>
      </c>
      <c r="F56" s="31">
        <v>1</v>
      </c>
      <c r="G56" s="31">
        <v>0</v>
      </c>
      <c r="H56" s="31">
        <v>1</v>
      </c>
      <c r="I56" s="31">
        <v>8</v>
      </c>
      <c r="J56" s="31">
        <v>1</v>
      </c>
      <c r="K56" s="31">
        <v>1</v>
      </c>
      <c r="L56" s="31">
        <v>1</v>
      </c>
      <c r="M56" s="31">
        <v>2</v>
      </c>
      <c r="N56" s="31">
        <v>0</v>
      </c>
      <c r="O56" s="31">
        <v>1</v>
      </c>
      <c r="P56" s="31">
        <v>1</v>
      </c>
      <c r="Q56" s="31">
        <v>1</v>
      </c>
      <c r="R56" s="31">
        <v>3</v>
      </c>
      <c r="S56" s="31">
        <v>5</v>
      </c>
      <c r="T56" s="31">
        <v>2</v>
      </c>
      <c r="U56" s="31">
        <v>1</v>
      </c>
      <c r="V56" s="31">
        <v>0</v>
      </c>
      <c r="W56" s="31">
        <v>0</v>
      </c>
      <c r="X56" s="31">
        <v>1</v>
      </c>
      <c r="Y56" s="31">
        <v>3</v>
      </c>
      <c r="Z56" s="31">
        <v>7</v>
      </c>
      <c r="AA56" s="31">
        <v>0</v>
      </c>
      <c r="AB56" s="31">
        <v>2</v>
      </c>
      <c r="AC56" s="31">
        <v>5</v>
      </c>
      <c r="AD56" s="31">
        <v>1</v>
      </c>
      <c r="AE56" s="31">
        <v>0</v>
      </c>
      <c r="AF56" s="31">
        <v>1</v>
      </c>
      <c r="AG56" s="31">
        <v>4</v>
      </c>
      <c r="AH56" s="31">
        <v>0</v>
      </c>
      <c r="AI56" s="31">
        <v>1</v>
      </c>
      <c r="AJ56" s="31">
        <v>0</v>
      </c>
    </row>
    <row r="57" spans="1:36" ht="15.9" customHeight="1" x14ac:dyDescent="0.3">
      <c r="A57" s="20">
        <v>2021</v>
      </c>
      <c r="B57" s="21">
        <v>52</v>
      </c>
      <c r="C57" s="22">
        <v>44557</v>
      </c>
      <c r="D57" s="27">
        <f>SUM(weekly_covid_deaths_council_area[[#This Row],[Aberdeen City]:[West Lothian]])</f>
        <v>47</v>
      </c>
      <c r="E57" s="31">
        <v>1</v>
      </c>
      <c r="F57" s="31">
        <v>2</v>
      </c>
      <c r="G57" s="31">
        <v>2</v>
      </c>
      <c r="H57" s="31">
        <v>1</v>
      </c>
      <c r="I57" s="31">
        <v>6</v>
      </c>
      <c r="J57" s="31">
        <v>1</v>
      </c>
      <c r="K57" s="31">
        <v>3</v>
      </c>
      <c r="L57" s="31">
        <v>1</v>
      </c>
      <c r="M57" s="31">
        <v>1</v>
      </c>
      <c r="N57" s="31">
        <v>0</v>
      </c>
      <c r="O57" s="31">
        <v>1</v>
      </c>
      <c r="P57" s="31">
        <v>0</v>
      </c>
      <c r="Q57" s="31">
        <v>1</v>
      </c>
      <c r="R57" s="31">
        <v>1</v>
      </c>
      <c r="S57" s="31">
        <v>6</v>
      </c>
      <c r="T57" s="31">
        <v>2</v>
      </c>
      <c r="U57" s="31">
        <v>0</v>
      </c>
      <c r="V57" s="31">
        <v>1</v>
      </c>
      <c r="W57" s="31">
        <v>1</v>
      </c>
      <c r="X57" s="31">
        <v>2</v>
      </c>
      <c r="Y57" s="31">
        <v>3</v>
      </c>
      <c r="Z57" s="31">
        <v>2</v>
      </c>
      <c r="AA57" s="31">
        <v>0</v>
      </c>
      <c r="AB57" s="31">
        <v>3</v>
      </c>
      <c r="AC57" s="31">
        <v>0</v>
      </c>
      <c r="AD57" s="31">
        <v>0</v>
      </c>
      <c r="AE57" s="31">
        <v>0</v>
      </c>
      <c r="AF57" s="31">
        <v>0</v>
      </c>
      <c r="AG57" s="31">
        <v>2</v>
      </c>
      <c r="AH57" s="31">
        <v>1</v>
      </c>
      <c r="AI57" s="31">
        <v>2</v>
      </c>
      <c r="AJ57" s="31">
        <v>1</v>
      </c>
    </row>
    <row r="58" spans="1:36" ht="15.9" customHeight="1" x14ac:dyDescent="0.3">
      <c r="A58" s="16">
        <v>2022</v>
      </c>
      <c r="B58" s="21">
        <v>1</v>
      </c>
      <c r="C58" s="22">
        <v>44564</v>
      </c>
      <c r="D58" s="27">
        <v>72</v>
      </c>
      <c r="E58" s="31">
        <v>0</v>
      </c>
      <c r="F58" s="31">
        <v>0</v>
      </c>
      <c r="G58" s="31">
        <v>1</v>
      </c>
      <c r="H58" s="31">
        <v>1</v>
      </c>
      <c r="I58" s="31">
        <v>8</v>
      </c>
      <c r="J58" s="31">
        <v>1</v>
      </c>
      <c r="K58" s="31">
        <v>3</v>
      </c>
      <c r="L58" s="31">
        <v>2</v>
      </c>
      <c r="M58" s="31">
        <v>5</v>
      </c>
      <c r="N58" s="31">
        <v>1</v>
      </c>
      <c r="O58" s="31">
        <v>3</v>
      </c>
      <c r="P58" s="31">
        <v>1</v>
      </c>
      <c r="Q58" s="31">
        <v>3</v>
      </c>
      <c r="R58" s="31">
        <v>10</v>
      </c>
      <c r="S58" s="31">
        <v>7</v>
      </c>
      <c r="T58" s="31">
        <v>0</v>
      </c>
      <c r="U58" s="31">
        <v>1</v>
      </c>
      <c r="V58" s="31">
        <v>1</v>
      </c>
      <c r="W58" s="31">
        <v>0</v>
      </c>
      <c r="X58" s="31">
        <v>0</v>
      </c>
      <c r="Y58" s="31">
        <v>2</v>
      </c>
      <c r="Z58" s="31">
        <v>1</v>
      </c>
      <c r="AA58" s="31">
        <v>0</v>
      </c>
      <c r="AB58" s="31">
        <v>6</v>
      </c>
      <c r="AC58" s="31">
        <v>2</v>
      </c>
      <c r="AD58" s="31">
        <v>1</v>
      </c>
      <c r="AE58" s="31">
        <v>0</v>
      </c>
      <c r="AF58" s="31">
        <v>1</v>
      </c>
      <c r="AG58" s="31">
        <v>6</v>
      </c>
      <c r="AH58" s="31">
        <v>1</v>
      </c>
      <c r="AI58" s="31">
        <v>2</v>
      </c>
      <c r="AJ58" s="31">
        <v>2</v>
      </c>
    </row>
    <row r="59" spans="1:36" ht="15.9" customHeight="1" x14ac:dyDescent="0.3">
      <c r="A59" s="16">
        <v>2022</v>
      </c>
      <c r="B59" s="21">
        <v>2</v>
      </c>
      <c r="C59" s="22">
        <v>44571</v>
      </c>
      <c r="D59" s="27">
        <v>136</v>
      </c>
      <c r="E59" s="31">
        <v>5</v>
      </c>
      <c r="F59" s="31">
        <v>3</v>
      </c>
      <c r="G59" s="31">
        <v>4</v>
      </c>
      <c r="H59" s="31">
        <v>1</v>
      </c>
      <c r="I59" s="31">
        <v>12</v>
      </c>
      <c r="J59" s="31">
        <v>0</v>
      </c>
      <c r="K59" s="31">
        <v>4</v>
      </c>
      <c r="L59" s="31">
        <v>6</v>
      </c>
      <c r="M59" s="31">
        <v>3</v>
      </c>
      <c r="N59" s="31">
        <v>0</v>
      </c>
      <c r="O59" s="31">
        <v>1</v>
      </c>
      <c r="P59" s="31">
        <v>1</v>
      </c>
      <c r="Q59" s="31">
        <v>8</v>
      </c>
      <c r="R59" s="31">
        <v>9</v>
      </c>
      <c r="S59" s="31">
        <v>10</v>
      </c>
      <c r="T59" s="31">
        <v>2</v>
      </c>
      <c r="U59" s="31">
        <v>2</v>
      </c>
      <c r="V59" s="31">
        <v>3</v>
      </c>
      <c r="W59" s="31">
        <v>0</v>
      </c>
      <c r="X59" s="31">
        <v>0</v>
      </c>
      <c r="Y59" s="31">
        <v>8</v>
      </c>
      <c r="Z59" s="31">
        <v>14</v>
      </c>
      <c r="AA59" s="31">
        <v>0</v>
      </c>
      <c r="AB59" s="31">
        <v>10</v>
      </c>
      <c r="AC59" s="31">
        <v>5</v>
      </c>
      <c r="AD59" s="31">
        <v>5</v>
      </c>
      <c r="AE59" s="31">
        <v>0</v>
      </c>
      <c r="AF59" s="31">
        <v>1</v>
      </c>
      <c r="AG59" s="31">
        <v>13</v>
      </c>
      <c r="AH59" s="31">
        <v>0</v>
      </c>
      <c r="AI59" s="31">
        <v>2</v>
      </c>
      <c r="AJ59" s="31">
        <v>4</v>
      </c>
    </row>
    <row r="60" spans="1:36" ht="15.9" customHeight="1" x14ac:dyDescent="0.3">
      <c r="A60" s="16">
        <v>2022</v>
      </c>
      <c r="B60" s="21">
        <v>3</v>
      </c>
      <c r="C60" s="22">
        <v>44578</v>
      </c>
      <c r="D60" s="27">
        <v>146</v>
      </c>
      <c r="E60" s="31">
        <v>1</v>
      </c>
      <c r="F60" s="31">
        <v>6</v>
      </c>
      <c r="G60" s="31">
        <v>2</v>
      </c>
      <c r="H60" s="31">
        <v>2</v>
      </c>
      <c r="I60" s="31">
        <v>7</v>
      </c>
      <c r="J60" s="31">
        <v>1</v>
      </c>
      <c r="K60" s="31">
        <v>6</v>
      </c>
      <c r="L60" s="31">
        <v>5</v>
      </c>
      <c r="M60" s="31">
        <v>8</v>
      </c>
      <c r="N60" s="31">
        <v>5</v>
      </c>
      <c r="O60" s="31">
        <v>4</v>
      </c>
      <c r="P60" s="31">
        <v>0</v>
      </c>
      <c r="Q60" s="31">
        <v>4</v>
      </c>
      <c r="R60" s="31">
        <v>16</v>
      </c>
      <c r="S60" s="31">
        <v>17</v>
      </c>
      <c r="T60" s="31">
        <v>2</v>
      </c>
      <c r="U60" s="31">
        <v>4</v>
      </c>
      <c r="V60" s="31">
        <v>3</v>
      </c>
      <c r="W60" s="31">
        <v>0</v>
      </c>
      <c r="X60" s="31">
        <v>0</v>
      </c>
      <c r="Y60" s="31">
        <v>4</v>
      </c>
      <c r="Z60" s="31">
        <v>13</v>
      </c>
      <c r="AA60" s="31">
        <v>0</v>
      </c>
      <c r="AB60" s="31">
        <v>8</v>
      </c>
      <c r="AC60" s="31">
        <v>4</v>
      </c>
      <c r="AD60" s="31">
        <v>3</v>
      </c>
      <c r="AE60" s="31">
        <v>1</v>
      </c>
      <c r="AF60" s="31">
        <v>2</v>
      </c>
      <c r="AG60" s="31">
        <v>8</v>
      </c>
      <c r="AH60" s="31">
        <v>3</v>
      </c>
      <c r="AI60" s="31">
        <v>4</v>
      </c>
      <c r="AJ60" s="31">
        <v>3</v>
      </c>
    </row>
    <row r="61" spans="1:36" ht="15.9" customHeight="1" x14ac:dyDescent="0.3">
      <c r="A61" s="16">
        <v>2022</v>
      </c>
      <c r="B61" s="21">
        <v>4</v>
      </c>
      <c r="C61" s="22">
        <v>44585</v>
      </c>
      <c r="D61" s="27">
        <v>122</v>
      </c>
      <c r="E61" s="31">
        <v>3</v>
      </c>
      <c r="F61" s="31">
        <v>3</v>
      </c>
      <c r="G61" s="31">
        <v>3</v>
      </c>
      <c r="H61" s="31">
        <v>1</v>
      </c>
      <c r="I61" s="31">
        <v>5</v>
      </c>
      <c r="J61" s="31">
        <v>2</v>
      </c>
      <c r="K61" s="31">
        <v>4</v>
      </c>
      <c r="L61" s="31">
        <v>6</v>
      </c>
      <c r="M61" s="31">
        <v>2</v>
      </c>
      <c r="N61" s="31">
        <v>1</v>
      </c>
      <c r="O61" s="31">
        <v>3</v>
      </c>
      <c r="P61" s="31">
        <v>3</v>
      </c>
      <c r="Q61" s="31">
        <v>1</v>
      </c>
      <c r="R61" s="31">
        <v>13</v>
      </c>
      <c r="S61" s="31">
        <v>16</v>
      </c>
      <c r="T61" s="31">
        <v>7</v>
      </c>
      <c r="U61" s="31">
        <v>3</v>
      </c>
      <c r="V61" s="31">
        <v>1</v>
      </c>
      <c r="W61" s="31">
        <v>1</v>
      </c>
      <c r="X61" s="31">
        <v>1</v>
      </c>
      <c r="Y61" s="31">
        <v>6</v>
      </c>
      <c r="Z61" s="31">
        <v>12</v>
      </c>
      <c r="AA61" s="31">
        <v>0</v>
      </c>
      <c r="AB61" s="31">
        <v>4</v>
      </c>
      <c r="AC61" s="31">
        <v>0</v>
      </c>
      <c r="AD61" s="31">
        <v>1</v>
      </c>
      <c r="AE61" s="31">
        <v>0</v>
      </c>
      <c r="AF61" s="31">
        <v>4</v>
      </c>
      <c r="AG61" s="31">
        <v>11</v>
      </c>
      <c r="AH61" s="31">
        <v>1</v>
      </c>
      <c r="AI61" s="31">
        <v>3</v>
      </c>
      <c r="AJ61" s="31">
        <v>1</v>
      </c>
    </row>
    <row r="62" spans="1:36" ht="15.9" customHeight="1" x14ac:dyDescent="0.3">
      <c r="A62" s="16">
        <v>2022</v>
      </c>
      <c r="B62" s="21">
        <v>5</v>
      </c>
      <c r="C62" s="22">
        <v>44592</v>
      </c>
      <c r="D62" s="27">
        <v>119</v>
      </c>
      <c r="E62" s="31">
        <v>3</v>
      </c>
      <c r="F62" s="31">
        <v>4</v>
      </c>
      <c r="G62" s="31">
        <v>3</v>
      </c>
      <c r="H62" s="31">
        <v>0</v>
      </c>
      <c r="I62" s="31">
        <v>7</v>
      </c>
      <c r="J62" s="31">
        <v>3</v>
      </c>
      <c r="K62" s="31">
        <v>5</v>
      </c>
      <c r="L62" s="31">
        <v>2</v>
      </c>
      <c r="M62" s="31">
        <v>2</v>
      </c>
      <c r="N62" s="31">
        <v>4</v>
      </c>
      <c r="O62" s="31">
        <v>4</v>
      </c>
      <c r="P62" s="31">
        <v>0</v>
      </c>
      <c r="Q62" s="31">
        <v>11</v>
      </c>
      <c r="R62" s="31">
        <v>14</v>
      </c>
      <c r="S62" s="31">
        <v>16</v>
      </c>
      <c r="T62" s="31">
        <v>5</v>
      </c>
      <c r="U62" s="31">
        <v>3</v>
      </c>
      <c r="V62" s="31">
        <v>1</v>
      </c>
      <c r="W62" s="31">
        <v>2</v>
      </c>
      <c r="X62" s="31">
        <v>0</v>
      </c>
      <c r="Y62" s="31">
        <v>5</v>
      </c>
      <c r="Z62" s="31">
        <v>5</v>
      </c>
      <c r="AA62" s="31">
        <v>1</v>
      </c>
      <c r="AB62" s="31">
        <v>4</v>
      </c>
      <c r="AC62" s="31">
        <v>1</v>
      </c>
      <c r="AD62" s="31">
        <v>2</v>
      </c>
      <c r="AE62" s="31">
        <v>0</v>
      </c>
      <c r="AF62" s="31">
        <v>1</v>
      </c>
      <c r="AG62" s="31">
        <v>7</v>
      </c>
      <c r="AH62" s="31">
        <v>2</v>
      </c>
      <c r="AI62" s="31">
        <v>1</v>
      </c>
      <c r="AJ62" s="31">
        <v>1</v>
      </c>
    </row>
    <row r="63" spans="1:36" ht="15.9" customHeight="1" x14ac:dyDescent="0.3">
      <c r="A63" s="16">
        <v>2022</v>
      </c>
      <c r="B63" s="21">
        <v>6</v>
      </c>
      <c r="C63" s="22">
        <v>44599</v>
      </c>
      <c r="D63" s="27">
        <v>80</v>
      </c>
      <c r="E63" s="31">
        <v>3</v>
      </c>
      <c r="F63" s="31">
        <v>1</v>
      </c>
      <c r="G63" s="31">
        <v>2</v>
      </c>
      <c r="H63" s="31">
        <v>1</v>
      </c>
      <c r="I63" s="31">
        <v>8</v>
      </c>
      <c r="J63" s="31">
        <v>1</v>
      </c>
      <c r="K63" s="31">
        <v>2</v>
      </c>
      <c r="L63" s="31">
        <v>5</v>
      </c>
      <c r="M63" s="31">
        <v>1</v>
      </c>
      <c r="N63" s="31">
        <v>2</v>
      </c>
      <c r="O63" s="31">
        <v>3</v>
      </c>
      <c r="P63" s="31">
        <v>1</v>
      </c>
      <c r="Q63" s="31">
        <v>3</v>
      </c>
      <c r="R63" s="31">
        <v>6</v>
      </c>
      <c r="S63" s="31">
        <v>13</v>
      </c>
      <c r="T63" s="31">
        <v>2</v>
      </c>
      <c r="U63" s="31">
        <v>2</v>
      </c>
      <c r="V63" s="31">
        <v>0</v>
      </c>
      <c r="W63" s="31">
        <v>2</v>
      </c>
      <c r="X63" s="31">
        <v>0</v>
      </c>
      <c r="Y63" s="31">
        <v>1</v>
      </c>
      <c r="Z63" s="31">
        <v>2</v>
      </c>
      <c r="AA63" s="31">
        <v>0</v>
      </c>
      <c r="AB63" s="31">
        <v>4</v>
      </c>
      <c r="AC63" s="31">
        <v>2</v>
      </c>
      <c r="AD63" s="31">
        <v>0</v>
      </c>
      <c r="AE63" s="31">
        <v>1</v>
      </c>
      <c r="AF63" s="31">
        <v>3</v>
      </c>
      <c r="AG63" s="31">
        <v>4</v>
      </c>
      <c r="AH63" s="31">
        <v>3</v>
      </c>
      <c r="AI63" s="31">
        <v>2</v>
      </c>
      <c r="AJ63" s="31">
        <v>0</v>
      </c>
    </row>
    <row r="64" spans="1:36" ht="15.9" customHeight="1" x14ac:dyDescent="0.3">
      <c r="A64" s="16">
        <v>2022</v>
      </c>
      <c r="B64" s="21">
        <v>7</v>
      </c>
      <c r="C64" s="22">
        <v>44606</v>
      </c>
      <c r="D64" s="27">
        <v>76</v>
      </c>
      <c r="E64" s="31">
        <v>1</v>
      </c>
      <c r="F64" s="31">
        <v>6</v>
      </c>
      <c r="G64" s="31">
        <v>2</v>
      </c>
      <c r="H64" s="31">
        <v>1</v>
      </c>
      <c r="I64" s="31">
        <v>6</v>
      </c>
      <c r="J64" s="31">
        <v>0</v>
      </c>
      <c r="K64" s="31">
        <v>1</v>
      </c>
      <c r="L64" s="31">
        <v>2</v>
      </c>
      <c r="M64" s="31">
        <v>6</v>
      </c>
      <c r="N64" s="31">
        <v>2</v>
      </c>
      <c r="O64" s="31">
        <v>1</v>
      </c>
      <c r="P64" s="31">
        <v>1</v>
      </c>
      <c r="Q64" s="31">
        <v>3</v>
      </c>
      <c r="R64" s="31">
        <v>6</v>
      </c>
      <c r="S64" s="31">
        <v>6</v>
      </c>
      <c r="T64" s="31">
        <v>1</v>
      </c>
      <c r="U64" s="31">
        <v>0</v>
      </c>
      <c r="V64" s="31">
        <v>1</v>
      </c>
      <c r="W64" s="31">
        <v>0</v>
      </c>
      <c r="X64" s="31">
        <v>1</v>
      </c>
      <c r="Y64" s="31">
        <v>5</v>
      </c>
      <c r="Z64" s="31">
        <v>4</v>
      </c>
      <c r="AA64" s="31">
        <v>1</v>
      </c>
      <c r="AB64" s="31">
        <v>7</v>
      </c>
      <c r="AC64" s="31">
        <v>3</v>
      </c>
      <c r="AD64" s="31">
        <v>3</v>
      </c>
      <c r="AE64" s="31">
        <v>1</v>
      </c>
      <c r="AF64" s="31">
        <v>2</v>
      </c>
      <c r="AG64" s="31">
        <v>2</v>
      </c>
      <c r="AH64" s="31">
        <v>1</v>
      </c>
      <c r="AI64" s="31">
        <v>0</v>
      </c>
      <c r="AJ64" s="31">
        <v>0</v>
      </c>
    </row>
    <row r="65" spans="1:36" ht="15.9" customHeight="1" x14ac:dyDescent="0.3">
      <c r="A65" s="16">
        <v>2022</v>
      </c>
      <c r="B65" s="21">
        <v>8</v>
      </c>
      <c r="C65" s="22">
        <v>44613</v>
      </c>
      <c r="D65" s="27">
        <v>80</v>
      </c>
      <c r="E65" s="31">
        <v>3</v>
      </c>
      <c r="F65" s="31">
        <v>5</v>
      </c>
      <c r="G65" s="31">
        <v>5</v>
      </c>
      <c r="H65" s="31">
        <v>1</v>
      </c>
      <c r="I65" s="31">
        <v>5</v>
      </c>
      <c r="J65" s="31">
        <v>1</v>
      </c>
      <c r="K65" s="31">
        <v>3</v>
      </c>
      <c r="L65" s="31">
        <v>4</v>
      </c>
      <c r="M65" s="31">
        <v>2</v>
      </c>
      <c r="N65" s="31">
        <v>1</v>
      </c>
      <c r="O65" s="31">
        <v>0</v>
      </c>
      <c r="P65" s="31">
        <v>0</v>
      </c>
      <c r="Q65" s="31">
        <v>2</v>
      </c>
      <c r="R65" s="31">
        <v>9</v>
      </c>
      <c r="S65" s="31">
        <v>12</v>
      </c>
      <c r="T65" s="31">
        <v>1</v>
      </c>
      <c r="U65" s="31">
        <v>3</v>
      </c>
      <c r="V65" s="31">
        <v>1</v>
      </c>
      <c r="W65" s="31">
        <v>0</v>
      </c>
      <c r="X65" s="31">
        <v>0</v>
      </c>
      <c r="Y65" s="31">
        <v>2</v>
      </c>
      <c r="Z65" s="31">
        <v>5</v>
      </c>
      <c r="AA65" s="31">
        <v>1</v>
      </c>
      <c r="AB65" s="31">
        <v>1</v>
      </c>
      <c r="AC65" s="31">
        <v>1</v>
      </c>
      <c r="AD65" s="31">
        <v>5</v>
      </c>
      <c r="AE65" s="31">
        <v>0</v>
      </c>
      <c r="AF65" s="31">
        <v>2</v>
      </c>
      <c r="AG65" s="31">
        <v>4</v>
      </c>
      <c r="AH65" s="31">
        <v>0</v>
      </c>
      <c r="AI65" s="31">
        <v>0</v>
      </c>
      <c r="AJ65" s="31">
        <v>1</v>
      </c>
    </row>
    <row r="66" spans="1:36" ht="15.9" customHeight="1" x14ac:dyDescent="0.3">
      <c r="A66" s="16">
        <v>2022</v>
      </c>
      <c r="B66" s="21">
        <v>9</v>
      </c>
      <c r="C66" s="22">
        <v>44620</v>
      </c>
      <c r="D66" s="27">
        <v>112</v>
      </c>
      <c r="E66" s="31">
        <v>3</v>
      </c>
      <c r="F66" s="31">
        <v>7</v>
      </c>
      <c r="G66" s="31">
        <v>3</v>
      </c>
      <c r="H66" s="31">
        <v>0</v>
      </c>
      <c r="I66" s="31">
        <v>14</v>
      </c>
      <c r="J66" s="31">
        <v>1</v>
      </c>
      <c r="K66" s="31">
        <v>3</v>
      </c>
      <c r="L66" s="31">
        <v>6</v>
      </c>
      <c r="M66" s="31">
        <v>1</v>
      </c>
      <c r="N66" s="31">
        <v>0</v>
      </c>
      <c r="O66" s="31">
        <v>1</v>
      </c>
      <c r="P66" s="31">
        <v>3</v>
      </c>
      <c r="Q66" s="31">
        <v>2</v>
      </c>
      <c r="R66" s="31">
        <v>12</v>
      </c>
      <c r="S66" s="31">
        <v>15</v>
      </c>
      <c r="T66" s="31">
        <v>5</v>
      </c>
      <c r="U66" s="31">
        <v>1</v>
      </c>
      <c r="V66" s="31">
        <v>0</v>
      </c>
      <c r="W66" s="31">
        <v>0</v>
      </c>
      <c r="X66" s="31">
        <v>0</v>
      </c>
      <c r="Y66" s="31">
        <v>9</v>
      </c>
      <c r="Z66" s="31">
        <v>4</v>
      </c>
      <c r="AA66" s="31">
        <v>0</v>
      </c>
      <c r="AB66" s="31">
        <v>3</v>
      </c>
      <c r="AC66" s="31">
        <v>6</v>
      </c>
      <c r="AD66" s="31">
        <v>2</v>
      </c>
      <c r="AE66" s="31">
        <v>0</v>
      </c>
      <c r="AF66" s="31">
        <v>2</v>
      </c>
      <c r="AG66" s="31">
        <v>4</v>
      </c>
      <c r="AH66" s="31">
        <v>2</v>
      </c>
      <c r="AI66" s="31">
        <v>2</v>
      </c>
      <c r="AJ66" s="31">
        <v>1</v>
      </c>
    </row>
    <row r="67" spans="1:36" ht="15.9" customHeight="1" x14ac:dyDescent="0.3">
      <c r="A67" s="16">
        <v>2022</v>
      </c>
      <c r="B67" s="21">
        <v>10</v>
      </c>
      <c r="C67" s="22">
        <v>44627</v>
      </c>
      <c r="D67" s="27">
        <v>118</v>
      </c>
      <c r="E67" s="31">
        <v>2</v>
      </c>
      <c r="F67" s="31">
        <v>7</v>
      </c>
      <c r="G67" s="31">
        <v>3</v>
      </c>
      <c r="H67" s="31">
        <v>1</v>
      </c>
      <c r="I67" s="31">
        <v>14</v>
      </c>
      <c r="J67" s="31">
        <v>0</v>
      </c>
      <c r="K67" s="31">
        <v>3</v>
      </c>
      <c r="L67" s="31">
        <v>4</v>
      </c>
      <c r="M67" s="31">
        <v>1</v>
      </c>
      <c r="N67" s="31">
        <v>2</v>
      </c>
      <c r="O67" s="31">
        <v>4</v>
      </c>
      <c r="P67" s="31">
        <v>2</v>
      </c>
      <c r="Q67" s="31">
        <v>3</v>
      </c>
      <c r="R67" s="31">
        <v>8</v>
      </c>
      <c r="S67" s="31">
        <v>14</v>
      </c>
      <c r="T67" s="31">
        <v>10</v>
      </c>
      <c r="U67" s="31">
        <v>2</v>
      </c>
      <c r="V67" s="31">
        <v>1</v>
      </c>
      <c r="W67" s="31">
        <v>1</v>
      </c>
      <c r="X67" s="31">
        <v>0</v>
      </c>
      <c r="Y67" s="31">
        <v>1</v>
      </c>
      <c r="Z67" s="31">
        <v>5</v>
      </c>
      <c r="AA67" s="31">
        <v>0</v>
      </c>
      <c r="AB67" s="31">
        <v>3</v>
      </c>
      <c r="AC67" s="31">
        <v>1</v>
      </c>
      <c r="AD67" s="31">
        <v>2</v>
      </c>
      <c r="AE67" s="31">
        <v>0</v>
      </c>
      <c r="AF67" s="31">
        <v>3</v>
      </c>
      <c r="AG67" s="31">
        <v>10</v>
      </c>
      <c r="AH67" s="31">
        <v>7</v>
      </c>
      <c r="AI67" s="31">
        <v>3</v>
      </c>
      <c r="AJ67" s="31">
        <v>1</v>
      </c>
    </row>
    <row r="68" spans="1:36" ht="15.9" customHeight="1" x14ac:dyDescent="0.3">
      <c r="A68" s="16">
        <v>2022</v>
      </c>
      <c r="B68" s="21">
        <v>11</v>
      </c>
      <c r="C68" s="22">
        <v>44634</v>
      </c>
      <c r="D68" s="27">
        <v>121</v>
      </c>
      <c r="E68" s="31">
        <v>5</v>
      </c>
      <c r="F68" s="31">
        <v>2</v>
      </c>
      <c r="G68" s="31">
        <v>6</v>
      </c>
      <c r="H68" s="31">
        <v>2</v>
      </c>
      <c r="I68" s="31">
        <v>11</v>
      </c>
      <c r="J68" s="31">
        <v>0</v>
      </c>
      <c r="K68" s="31">
        <v>3</v>
      </c>
      <c r="L68" s="31">
        <v>5</v>
      </c>
      <c r="M68" s="31">
        <v>4</v>
      </c>
      <c r="N68" s="31">
        <v>1</v>
      </c>
      <c r="O68" s="31">
        <v>2</v>
      </c>
      <c r="P68" s="31">
        <v>2</v>
      </c>
      <c r="Q68" s="31">
        <v>3</v>
      </c>
      <c r="R68" s="31">
        <v>3</v>
      </c>
      <c r="S68" s="31">
        <v>6</v>
      </c>
      <c r="T68" s="31">
        <v>12</v>
      </c>
      <c r="U68" s="31">
        <v>4</v>
      </c>
      <c r="V68" s="31">
        <v>3</v>
      </c>
      <c r="W68" s="31">
        <v>2</v>
      </c>
      <c r="X68" s="31">
        <v>1</v>
      </c>
      <c r="Y68" s="31">
        <v>5</v>
      </c>
      <c r="Z68" s="31">
        <v>11</v>
      </c>
      <c r="AA68" s="31">
        <v>1</v>
      </c>
      <c r="AB68" s="31">
        <v>4</v>
      </c>
      <c r="AC68" s="31">
        <v>1</v>
      </c>
      <c r="AD68" s="31">
        <v>4</v>
      </c>
      <c r="AE68" s="31">
        <v>0</v>
      </c>
      <c r="AF68" s="31">
        <v>6</v>
      </c>
      <c r="AG68" s="31">
        <v>9</v>
      </c>
      <c r="AH68" s="31">
        <v>0</v>
      </c>
      <c r="AI68" s="31">
        <v>1</v>
      </c>
      <c r="AJ68" s="31">
        <v>2</v>
      </c>
    </row>
    <row r="69" spans="1:36" ht="15.9" customHeight="1" x14ac:dyDescent="0.3">
      <c r="A69" s="16">
        <v>2022</v>
      </c>
      <c r="B69" s="21">
        <v>12</v>
      </c>
      <c r="C69" s="22">
        <v>44641</v>
      </c>
      <c r="D69" s="27">
        <v>193</v>
      </c>
      <c r="E69" s="31">
        <v>3</v>
      </c>
      <c r="F69" s="31">
        <v>4</v>
      </c>
      <c r="G69" s="31">
        <v>4</v>
      </c>
      <c r="H69" s="31">
        <v>3</v>
      </c>
      <c r="I69" s="31">
        <v>8</v>
      </c>
      <c r="J69" s="31">
        <v>3</v>
      </c>
      <c r="K69" s="31">
        <v>4</v>
      </c>
      <c r="L69" s="31">
        <v>9</v>
      </c>
      <c r="M69" s="31">
        <v>3</v>
      </c>
      <c r="N69" s="31">
        <v>5</v>
      </c>
      <c r="O69" s="31">
        <v>1</v>
      </c>
      <c r="P69" s="31">
        <v>4</v>
      </c>
      <c r="Q69" s="31">
        <v>7</v>
      </c>
      <c r="R69" s="31">
        <v>13</v>
      </c>
      <c r="S69" s="31">
        <v>18</v>
      </c>
      <c r="T69" s="31">
        <v>12</v>
      </c>
      <c r="U69" s="31">
        <v>5</v>
      </c>
      <c r="V69" s="31">
        <v>1</v>
      </c>
      <c r="W69" s="31">
        <v>4</v>
      </c>
      <c r="X69" s="31">
        <v>1</v>
      </c>
      <c r="Y69" s="31">
        <v>5</v>
      </c>
      <c r="Z69" s="31">
        <v>14</v>
      </c>
      <c r="AA69" s="31">
        <v>2</v>
      </c>
      <c r="AB69" s="31">
        <v>10</v>
      </c>
      <c r="AC69" s="31">
        <v>6</v>
      </c>
      <c r="AD69" s="31">
        <v>3</v>
      </c>
      <c r="AE69" s="31">
        <v>0</v>
      </c>
      <c r="AF69" s="31">
        <v>4</v>
      </c>
      <c r="AG69" s="31">
        <v>17</v>
      </c>
      <c r="AH69" s="31">
        <v>6</v>
      </c>
      <c r="AI69" s="31">
        <v>9</v>
      </c>
      <c r="AJ69" s="31">
        <v>5</v>
      </c>
    </row>
    <row r="70" spans="1:36" ht="15.9" customHeight="1" x14ac:dyDescent="0.3">
      <c r="A70" s="16">
        <v>2022</v>
      </c>
      <c r="B70" s="21">
        <v>13</v>
      </c>
      <c r="C70" s="22">
        <v>44648</v>
      </c>
      <c r="D70" s="27">
        <v>172</v>
      </c>
      <c r="E70" s="31">
        <v>2</v>
      </c>
      <c r="F70" s="31">
        <v>2</v>
      </c>
      <c r="G70" s="31">
        <v>3</v>
      </c>
      <c r="H70" s="31">
        <v>3</v>
      </c>
      <c r="I70" s="31">
        <v>7</v>
      </c>
      <c r="J70" s="31">
        <v>2</v>
      </c>
      <c r="K70" s="31">
        <v>7</v>
      </c>
      <c r="L70" s="31">
        <v>4</v>
      </c>
      <c r="M70" s="31">
        <v>5</v>
      </c>
      <c r="N70" s="31">
        <v>3</v>
      </c>
      <c r="O70" s="31">
        <v>3</v>
      </c>
      <c r="P70" s="31">
        <v>5</v>
      </c>
      <c r="Q70" s="31">
        <v>6</v>
      </c>
      <c r="R70" s="31">
        <v>8</v>
      </c>
      <c r="S70" s="31">
        <v>21</v>
      </c>
      <c r="T70" s="31">
        <v>19</v>
      </c>
      <c r="U70" s="31">
        <v>1</v>
      </c>
      <c r="V70" s="31">
        <v>3</v>
      </c>
      <c r="W70" s="31">
        <v>3</v>
      </c>
      <c r="X70" s="31">
        <v>1</v>
      </c>
      <c r="Y70" s="31">
        <v>6</v>
      </c>
      <c r="Z70" s="31">
        <v>13</v>
      </c>
      <c r="AA70" s="31">
        <v>0</v>
      </c>
      <c r="AB70" s="31">
        <v>8</v>
      </c>
      <c r="AC70" s="31">
        <v>11</v>
      </c>
      <c r="AD70" s="31">
        <v>2</v>
      </c>
      <c r="AE70" s="31">
        <v>1</v>
      </c>
      <c r="AF70" s="31">
        <v>1</v>
      </c>
      <c r="AG70" s="31">
        <v>14</v>
      </c>
      <c r="AH70" s="31">
        <v>0</v>
      </c>
      <c r="AI70" s="31">
        <v>5</v>
      </c>
      <c r="AJ70" s="31">
        <v>3</v>
      </c>
    </row>
    <row r="71" spans="1:36" ht="15.9" customHeight="1" x14ac:dyDescent="0.3">
      <c r="A71" s="16">
        <v>2022</v>
      </c>
      <c r="B71" s="21">
        <v>14</v>
      </c>
      <c r="C71" s="22">
        <v>44655</v>
      </c>
      <c r="D71" s="27">
        <v>142</v>
      </c>
      <c r="E71" s="31">
        <v>1</v>
      </c>
      <c r="F71" s="31">
        <v>7</v>
      </c>
      <c r="G71" s="31">
        <v>5</v>
      </c>
      <c r="H71" s="31">
        <v>2</v>
      </c>
      <c r="I71" s="31">
        <v>7</v>
      </c>
      <c r="J71" s="31">
        <v>3</v>
      </c>
      <c r="K71" s="31">
        <v>4</v>
      </c>
      <c r="L71" s="31">
        <v>3</v>
      </c>
      <c r="M71" s="31">
        <v>2</v>
      </c>
      <c r="N71" s="31">
        <v>7</v>
      </c>
      <c r="O71" s="31">
        <v>2</v>
      </c>
      <c r="P71" s="31">
        <v>1</v>
      </c>
      <c r="Q71" s="31">
        <v>5</v>
      </c>
      <c r="R71" s="31">
        <v>10</v>
      </c>
      <c r="S71" s="31">
        <v>11</v>
      </c>
      <c r="T71" s="31">
        <v>14</v>
      </c>
      <c r="U71" s="31">
        <v>2</v>
      </c>
      <c r="V71" s="31">
        <v>5</v>
      </c>
      <c r="W71" s="31">
        <v>1</v>
      </c>
      <c r="X71" s="31">
        <v>1</v>
      </c>
      <c r="Y71" s="31">
        <v>7</v>
      </c>
      <c r="Z71" s="31">
        <v>15</v>
      </c>
      <c r="AA71" s="31">
        <v>0</v>
      </c>
      <c r="AB71" s="31">
        <v>3</v>
      </c>
      <c r="AC71" s="31">
        <v>2</v>
      </c>
      <c r="AD71" s="31">
        <v>3</v>
      </c>
      <c r="AE71" s="31">
        <v>1</v>
      </c>
      <c r="AF71" s="31">
        <v>3</v>
      </c>
      <c r="AG71" s="31">
        <v>5</v>
      </c>
      <c r="AH71" s="31">
        <v>3</v>
      </c>
      <c r="AI71" s="31">
        <v>5</v>
      </c>
      <c r="AJ71" s="31">
        <v>2</v>
      </c>
    </row>
    <row r="72" spans="1:36" ht="15.9" customHeight="1" x14ac:dyDescent="0.3">
      <c r="A72" s="16">
        <v>2022</v>
      </c>
      <c r="B72" s="21">
        <v>15</v>
      </c>
      <c r="C72" s="22">
        <v>44662</v>
      </c>
      <c r="D72" s="27">
        <v>129</v>
      </c>
      <c r="E72" s="31">
        <v>1</v>
      </c>
      <c r="F72" s="31">
        <v>4</v>
      </c>
      <c r="G72" s="31">
        <v>7</v>
      </c>
      <c r="H72" s="31">
        <v>2</v>
      </c>
      <c r="I72" s="31">
        <v>12</v>
      </c>
      <c r="J72" s="31">
        <v>1</v>
      </c>
      <c r="K72" s="31">
        <v>1</v>
      </c>
      <c r="L72" s="31">
        <v>3</v>
      </c>
      <c r="M72" s="31">
        <v>3</v>
      </c>
      <c r="N72" s="31">
        <v>3</v>
      </c>
      <c r="O72" s="31">
        <v>1</v>
      </c>
      <c r="P72" s="31">
        <v>3</v>
      </c>
      <c r="Q72" s="31">
        <v>10</v>
      </c>
      <c r="R72" s="31">
        <v>10</v>
      </c>
      <c r="S72" s="31">
        <v>13</v>
      </c>
      <c r="T72" s="31">
        <v>9</v>
      </c>
      <c r="U72" s="31">
        <v>1</v>
      </c>
      <c r="V72" s="31">
        <v>2</v>
      </c>
      <c r="W72" s="31">
        <v>2</v>
      </c>
      <c r="X72" s="31">
        <v>2</v>
      </c>
      <c r="Y72" s="31">
        <v>3</v>
      </c>
      <c r="Z72" s="31">
        <v>8</v>
      </c>
      <c r="AA72" s="31">
        <v>0</v>
      </c>
      <c r="AB72" s="31">
        <v>1</v>
      </c>
      <c r="AC72" s="31">
        <v>4</v>
      </c>
      <c r="AD72" s="31">
        <v>6</v>
      </c>
      <c r="AE72" s="31">
        <v>0</v>
      </c>
      <c r="AF72" s="31">
        <v>4</v>
      </c>
      <c r="AG72" s="31">
        <v>5</v>
      </c>
      <c r="AH72" s="31">
        <v>3</v>
      </c>
      <c r="AI72" s="31">
        <v>1</v>
      </c>
      <c r="AJ72" s="31">
        <v>4</v>
      </c>
    </row>
    <row r="73" spans="1:36" ht="15.9" customHeight="1" x14ac:dyDescent="0.3">
      <c r="A73" s="16">
        <v>2022</v>
      </c>
      <c r="B73" s="21">
        <v>16</v>
      </c>
      <c r="C73" s="22">
        <v>44669</v>
      </c>
      <c r="D73" s="27">
        <v>121</v>
      </c>
      <c r="E73" s="31">
        <v>3</v>
      </c>
      <c r="F73" s="31">
        <v>6</v>
      </c>
      <c r="G73" s="31">
        <v>0</v>
      </c>
      <c r="H73" s="31">
        <v>3</v>
      </c>
      <c r="I73" s="31">
        <v>9</v>
      </c>
      <c r="J73" s="31">
        <v>2</v>
      </c>
      <c r="K73" s="31">
        <v>2</v>
      </c>
      <c r="L73" s="31">
        <v>2</v>
      </c>
      <c r="M73" s="31">
        <v>4</v>
      </c>
      <c r="N73" s="31">
        <v>2</v>
      </c>
      <c r="O73" s="31">
        <v>3</v>
      </c>
      <c r="P73" s="31">
        <v>1</v>
      </c>
      <c r="Q73" s="31">
        <v>5</v>
      </c>
      <c r="R73" s="31">
        <v>9</v>
      </c>
      <c r="S73" s="31">
        <v>14</v>
      </c>
      <c r="T73" s="31">
        <v>5</v>
      </c>
      <c r="U73" s="31">
        <v>0</v>
      </c>
      <c r="V73" s="31">
        <v>0</v>
      </c>
      <c r="W73" s="31">
        <v>3</v>
      </c>
      <c r="X73" s="31">
        <v>3</v>
      </c>
      <c r="Y73" s="31">
        <v>5</v>
      </c>
      <c r="Z73" s="31">
        <v>11</v>
      </c>
      <c r="AA73" s="31">
        <v>0</v>
      </c>
      <c r="AB73" s="31">
        <v>5</v>
      </c>
      <c r="AC73" s="31">
        <v>3</v>
      </c>
      <c r="AD73" s="31">
        <v>1</v>
      </c>
      <c r="AE73" s="31">
        <v>1</v>
      </c>
      <c r="AF73" s="31">
        <v>3</v>
      </c>
      <c r="AG73" s="31">
        <v>7</v>
      </c>
      <c r="AH73" s="31">
        <v>2</v>
      </c>
      <c r="AI73" s="31">
        <v>0</v>
      </c>
      <c r="AJ73" s="31">
        <v>7</v>
      </c>
    </row>
    <row r="74" spans="1:36" ht="15.9" customHeight="1" x14ac:dyDescent="0.3">
      <c r="A74" s="16">
        <v>2022</v>
      </c>
      <c r="B74" s="21">
        <v>17</v>
      </c>
      <c r="C74" s="22">
        <v>44676</v>
      </c>
      <c r="D74" s="27">
        <v>95</v>
      </c>
      <c r="E74" s="31">
        <v>2</v>
      </c>
      <c r="F74" s="31">
        <v>7</v>
      </c>
      <c r="G74" s="31">
        <v>7</v>
      </c>
      <c r="H74" s="31">
        <v>1</v>
      </c>
      <c r="I74" s="31">
        <v>8</v>
      </c>
      <c r="J74" s="31">
        <v>1</v>
      </c>
      <c r="K74" s="31">
        <v>5</v>
      </c>
      <c r="L74" s="31">
        <v>0</v>
      </c>
      <c r="M74" s="31">
        <v>2</v>
      </c>
      <c r="N74" s="31">
        <v>4</v>
      </c>
      <c r="O74" s="31">
        <v>2</v>
      </c>
      <c r="P74" s="31">
        <v>1</v>
      </c>
      <c r="Q74" s="31">
        <v>1</v>
      </c>
      <c r="R74" s="31">
        <v>6</v>
      </c>
      <c r="S74" s="31">
        <v>12</v>
      </c>
      <c r="T74" s="31">
        <v>3</v>
      </c>
      <c r="U74" s="31">
        <v>1</v>
      </c>
      <c r="V74" s="31">
        <v>0</v>
      </c>
      <c r="W74" s="31">
        <v>0</v>
      </c>
      <c r="X74" s="31">
        <v>0</v>
      </c>
      <c r="Y74" s="31">
        <v>2</v>
      </c>
      <c r="Z74" s="31">
        <v>4</v>
      </c>
      <c r="AA74" s="31">
        <v>0</v>
      </c>
      <c r="AB74" s="31">
        <v>5</v>
      </c>
      <c r="AC74" s="31">
        <v>6</v>
      </c>
      <c r="AD74" s="31">
        <v>8</v>
      </c>
      <c r="AE74" s="31">
        <v>0</v>
      </c>
      <c r="AF74" s="31">
        <v>1</v>
      </c>
      <c r="AG74" s="31">
        <v>3</v>
      </c>
      <c r="AH74" s="31">
        <v>2</v>
      </c>
      <c r="AI74" s="31">
        <v>1</v>
      </c>
      <c r="AJ74" s="31">
        <v>0</v>
      </c>
    </row>
    <row r="75" spans="1:36" ht="15.9" customHeight="1" x14ac:dyDescent="0.3">
      <c r="A75" s="16">
        <v>2022</v>
      </c>
      <c r="B75" s="21">
        <v>18</v>
      </c>
      <c r="C75" s="22">
        <v>44683</v>
      </c>
      <c r="D75" s="27">
        <v>87</v>
      </c>
      <c r="E75" s="31">
        <v>3</v>
      </c>
      <c r="F75" s="31">
        <v>4</v>
      </c>
      <c r="G75" s="31">
        <v>2</v>
      </c>
      <c r="H75" s="31">
        <v>1</v>
      </c>
      <c r="I75" s="31">
        <v>8</v>
      </c>
      <c r="J75" s="31">
        <v>3</v>
      </c>
      <c r="K75" s="31">
        <v>4</v>
      </c>
      <c r="L75" s="31">
        <v>1</v>
      </c>
      <c r="M75" s="31">
        <v>3</v>
      </c>
      <c r="N75" s="31">
        <v>3</v>
      </c>
      <c r="O75" s="31">
        <v>1</v>
      </c>
      <c r="P75" s="31">
        <v>2</v>
      </c>
      <c r="Q75" s="31">
        <v>3</v>
      </c>
      <c r="R75" s="31">
        <v>3</v>
      </c>
      <c r="S75" s="31">
        <v>9</v>
      </c>
      <c r="T75" s="31">
        <v>1</v>
      </c>
      <c r="U75" s="31">
        <v>0</v>
      </c>
      <c r="V75" s="31">
        <v>1</v>
      </c>
      <c r="W75" s="31">
        <v>4</v>
      </c>
      <c r="X75" s="31">
        <v>4</v>
      </c>
      <c r="Y75" s="31">
        <v>2</v>
      </c>
      <c r="Z75" s="31">
        <v>3</v>
      </c>
      <c r="AA75" s="31">
        <v>0</v>
      </c>
      <c r="AB75" s="31">
        <v>3</v>
      </c>
      <c r="AC75" s="31">
        <v>1</v>
      </c>
      <c r="AD75" s="31">
        <v>4</v>
      </c>
      <c r="AE75" s="31">
        <v>1</v>
      </c>
      <c r="AF75" s="31">
        <v>4</v>
      </c>
      <c r="AG75" s="31">
        <v>4</v>
      </c>
      <c r="AH75" s="31">
        <v>3</v>
      </c>
      <c r="AI75" s="31">
        <v>2</v>
      </c>
      <c r="AJ75" s="31">
        <v>0</v>
      </c>
    </row>
    <row r="76" spans="1:36" ht="15.9" customHeight="1" x14ac:dyDescent="0.3">
      <c r="A76" s="16">
        <v>2022</v>
      </c>
      <c r="B76" s="21">
        <v>19</v>
      </c>
      <c r="C76" s="22">
        <v>44690</v>
      </c>
      <c r="D76" s="27">
        <v>61</v>
      </c>
      <c r="E76" s="31">
        <v>2</v>
      </c>
      <c r="F76" s="31">
        <v>4</v>
      </c>
      <c r="G76" s="31">
        <v>2</v>
      </c>
      <c r="H76" s="31">
        <v>2</v>
      </c>
      <c r="I76" s="31">
        <v>2</v>
      </c>
      <c r="J76" s="31">
        <v>0</v>
      </c>
      <c r="K76" s="31">
        <v>3</v>
      </c>
      <c r="L76" s="31">
        <v>2</v>
      </c>
      <c r="M76" s="31">
        <v>3</v>
      </c>
      <c r="N76" s="31">
        <v>1</v>
      </c>
      <c r="O76" s="31">
        <v>0</v>
      </c>
      <c r="P76" s="31">
        <v>2</v>
      </c>
      <c r="Q76" s="31">
        <v>0</v>
      </c>
      <c r="R76" s="31">
        <v>5</v>
      </c>
      <c r="S76" s="31">
        <v>4</v>
      </c>
      <c r="T76" s="31">
        <v>3</v>
      </c>
      <c r="U76" s="31">
        <v>1</v>
      </c>
      <c r="V76" s="31">
        <v>0</v>
      </c>
      <c r="W76" s="31">
        <v>0</v>
      </c>
      <c r="X76" s="31">
        <v>0</v>
      </c>
      <c r="Y76" s="31">
        <v>3</v>
      </c>
      <c r="Z76" s="31">
        <v>4</v>
      </c>
      <c r="AA76" s="31">
        <v>1</v>
      </c>
      <c r="AB76" s="31">
        <v>2</v>
      </c>
      <c r="AC76" s="31">
        <v>5</v>
      </c>
      <c r="AD76" s="31">
        <v>0</v>
      </c>
      <c r="AE76" s="31">
        <v>0</v>
      </c>
      <c r="AF76" s="31">
        <v>3</v>
      </c>
      <c r="AG76" s="31">
        <v>4</v>
      </c>
      <c r="AH76" s="31">
        <v>2</v>
      </c>
      <c r="AI76" s="31">
        <v>1</v>
      </c>
      <c r="AJ76" s="31">
        <v>0</v>
      </c>
    </row>
    <row r="77" spans="1:36" ht="15.9" customHeight="1" x14ac:dyDescent="0.3">
      <c r="A77" s="16">
        <v>2022</v>
      </c>
      <c r="B77" s="21">
        <v>20</v>
      </c>
      <c r="C77" s="22">
        <v>44697</v>
      </c>
      <c r="D77" s="27">
        <v>53</v>
      </c>
      <c r="E77" s="31">
        <v>0</v>
      </c>
      <c r="F77" s="31">
        <v>1</v>
      </c>
      <c r="G77" s="31">
        <v>5</v>
      </c>
      <c r="H77" s="31">
        <v>1</v>
      </c>
      <c r="I77" s="31">
        <v>3</v>
      </c>
      <c r="J77" s="31">
        <v>0</v>
      </c>
      <c r="K77" s="31">
        <v>0</v>
      </c>
      <c r="L77" s="31">
        <v>2</v>
      </c>
      <c r="M77" s="31">
        <v>1</v>
      </c>
      <c r="N77" s="31">
        <v>0</v>
      </c>
      <c r="O77" s="31">
        <v>0</v>
      </c>
      <c r="P77" s="31">
        <v>1</v>
      </c>
      <c r="Q77" s="31">
        <v>0</v>
      </c>
      <c r="R77" s="31">
        <v>5</v>
      </c>
      <c r="S77" s="31">
        <v>9</v>
      </c>
      <c r="T77" s="31">
        <v>6</v>
      </c>
      <c r="U77" s="31">
        <v>3</v>
      </c>
      <c r="V77" s="31">
        <v>0</v>
      </c>
      <c r="W77" s="31">
        <v>0</v>
      </c>
      <c r="X77" s="31">
        <v>0</v>
      </c>
      <c r="Y77" s="31">
        <v>2</v>
      </c>
      <c r="Z77" s="31">
        <v>1</v>
      </c>
      <c r="AA77" s="31">
        <v>0</v>
      </c>
      <c r="AB77" s="31">
        <v>1</v>
      </c>
      <c r="AC77" s="31">
        <v>4</v>
      </c>
      <c r="AD77" s="31">
        <v>1</v>
      </c>
      <c r="AE77" s="31">
        <v>0</v>
      </c>
      <c r="AF77" s="31">
        <v>2</v>
      </c>
      <c r="AG77" s="31">
        <v>3</v>
      </c>
      <c r="AH77" s="31">
        <v>1</v>
      </c>
      <c r="AI77" s="31">
        <v>0</v>
      </c>
      <c r="AJ77" s="31">
        <v>1</v>
      </c>
    </row>
    <row r="78" spans="1:36" ht="15.9" customHeight="1" x14ac:dyDescent="0.3">
      <c r="A78" s="16">
        <v>2022</v>
      </c>
      <c r="B78" s="21">
        <v>21</v>
      </c>
      <c r="C78" s="22">
        <v>44704</v>
      </c>
      <c r="D78" s="27">
        <v>46</v>
      </c>
      <c r="E78" s="31">
        <v>3</v>
      </c>
      <c r="F78" s="31">
        <v>2</v>
      </c>
      <c r="G78" s="31">
        <v>1</v>
      </c>
      <c r="H78" s="31">
        <v>1</v>
      </c>
      <c r="I78" s="31">
        <v>1</v>
      </c>
      <c r="J78" s="31">
        <v>1</v>
      </c>
      <c r="K78" s="31">
        <v>1</v>
      </c>
      <c r="L78" s="31">
        <v>2</v>
      </c>
      <c r="M78" s="31">
        <v>0</v>
      </c>
      <c r="N78" s="31">
        <v>0</v>
      </c>
      <c r="O78" s="31">
        <v>1</v>
      </c>
      <c r="P78" s="31">
        <v>1</v>
      </c>
      <c r="Q78" s="31">
        <v>0</v>
      </c>
      <c r="R78" s="31">
        <v>1</v>
      </c>
      <c r="S78" s="31">
        <v>5</v>
      </c>
      <c r="T78" s="31">
        <v>4</v>
      </c>
      <c r="U78" s="31">
        <v>3</v>
      </c>
      <c r="V78" s="31">
        <v>0</v>
      </c>
      <c r="W78" s="31">
        <v>2</v>
      </c>
      <c r="X78" s="31">
        <v>0</v>
      </c>
      <c r="Y78" s="31">
        <v>1</v>
      </c>
      <c r="Z78" s="31">
        <v>3</v>
      </c>
      <c r="AA78" s="31">
        <v>0</v>
      </c>
      <c r="AB78" s="31">
        <v>2</v>
      </c>
      <c r="AC78" s="31">
        <v>1</v>
      </c>
      <c r="AD78" s="31">
        <v>0</v>
      </c>
      <c r="AE78" s="31">
        <v>0</v>
      </c>
      <c r="AF78" s="31">
        <v>3</v>
      </c>
      <c r="AG78" s="31">
        <v>3</v>
      </c>
      <c r="AH78" s="31">
        <v>2</v>
      </c>
      <c r="AI78" s="31">
        <v>1</v>
      </c>
      <c r="AJ78" s="31">
        <v>1</v>
      </c>
    </row>
    <row r="79" spans="1:36" ht="15.9" customHeight="1" x14ac:dyDescent="0.3">
      <c r="A79" s="16">
        <v>2022</v>
      </c>
      <c r="B79" s="21">
        <v>22</v>
      </c>
      <c r="C79" s="22">
        <v>44711</v>
      </c>
      <c r="D79" s="27">
        <v>20</v>
      </c>
      <c r="E79" s="31">
        <v>0</v>
      </c>
      <c r="F79" s="31">
        <v>0</v>
      </c>
      <c r="G79" s="31">
        <v>2</v>
      </c>
      <c r="H79" s="31">
        <v>0</v>
      </c>
      <c r="I79" s="31">
        <v>0</v>
      </c>
      <c r="J79" s="31">
        <v>0</v>
      </c>
      <c r="K79" s="31">
        <v>0</v>
      </c>
      <c r="L79" s="31">
        <v>1</v>
      </c>
      <c r="M79" s="31">
        <v>0</v>
      </c>
      <c r="N79" s="31">
        <v>1</v>
      </c>
      <c r="O79" s="31">
        <v>0</v>
      </c>
      <c r="P79" s="31">
        <v>1</v>
      </c>
      <c r="Q79" s="31">
        <v>0</v>
      </c>
      <c r="R79" s="31">
        <v>3</v>
      </c>
      <c r="S79" s="31">
        <v>6</v>
      </c>
      <c r="T79" s="31">
        <v>1</v>
      </c>
      <c r="U79" s="31">
        <v>0</v>
      </c>
      <c r="V79" s="31">
        <v>0</v>
      </c>
      <c r="W79" s="31">
        <v>0</v>
      </c>
      <c r="X79" s="31">
        <v>0</v>
      </c>
      <c r="Y79" s="31">
        <v>1</v>
      </c>
      <c r="Z79" s="31">
        <v>0</v>
      </c>
      <c r="AA79" s="31">
        <v>0</v>
      </c>
      <c r="AB79" s="31">
        <v>1</v>
      </c>
      <c r="AC79" s="31">
        <v>0</v>
      </c>
      <c r="AD79" s="31">
        <v>0</v>
      </c>
      <c r="AE79" s="31">
        <v>0</v>
      </c>
      <c r="AF79" s="31">
        <v>0</v>
      </c>
      <c r="AG79" s="31">
        <v>3</v>
      </c>
      <c r="AH79" s="31">
        <v>0</v>
      </c>
      <c r="AI79" s="31">
        <v>0</v>
      </c>
      <c r="AJ79" s="31">
        <v>0</v>
      </c>
    </row>
    <row r="80" spans="1:36" ht="15.9" customHeight="1" x14ac:dyDescent="0.3">
      <c r="A80" s="16">
        <v>2022</v>
      </c>
      <c r="B80" s="21">
        <v>23</v>
      </c>
      <c r="C80" s="22">
        <v>44718</v>
      </c>
      <c r="D80" s="27">
        <v>39</v>
      </c>
      <c r="E80" s="31">
        <v>0</v>
      </c>
      <c r="F80" s="31">
        <v>1</v>
      </c>
      <c r="G80" s="31">
        <v>2</v>
      </c>
      <c r="H80" s="31">
        <v>0</v>
      </c>
      <c r="I80" s="31">
        <v>1</v>
      </c>
      <c r="J80" s="31">
        <v>1</v>
      </c>
      <c r="K80" s="31">
        <v>1</v>
      </c>
      <c r="L80" s="31">
        <v>0</v>
      </c>
      <c r="M80" s="31">
        <v>2</v>
      </c>
      <c r="N80" s="31">
        <v>1</v>
      </c>
      <c r="O80" s="31">
        <v>2</v>
      </c>
      <c r="P80" s="31">
        <v>1</v>
      </c>
      <c r="Q80" s="31">
        <v>0</v>
      </c>
      <c r="R80" s="31">
        <v>3</v>
      </c>
      <c r="S80" s="31">
        <v>3</v>
      </c>
      <c r="T80" s="31">
        <v>1</v>
      </c>
      <c r="U80" s="31">
        <v>0</v>
      </c>
      <c r="V80" s="31">
        <v>2</v>
      </c>
      <c r="W80" s="31">
        <v>1</v>
      </c>
      <c r="X80" s="31">
        <v>0</v>
      </c>
      <c r="Y80" s="31">
        <v>1</v>
      </c>
      <c r="Z80" s="31">
        <v>4</v>
      </c>
      <c r="AA80" s="31">
        <v>0</v>
      </c>
      <c r="AB80" s="31">
        <v>4</v>
      </c>
      <c r="AC80" s="31">
        <v>3</v>
      </c>
      <c r="AD80" s="31">
        <v>0</v>
      </c>
      <c r="AE80" s="31">
        <v>0</v>
      </c>
      <c r="AF80" s="31">
        <v>0</v>
      </c>
      <c r="AG80" s="31">
        <v>2</v>
      </c>
      <c r="AH80" s="31">
        <v>2</v>
      </c>
      <c r="AI80" s="31">
        <v>0</v>
      </c>
      <c r="AJ80" s="31">
        <v>1</v>
      </c>
    </row>
    <row r="81" spans="1:36" ht="15.9" customHeight="1" x14ac:dyDescent="0.3">
      <c r="A81" s="16">
        <v>2022</v>
      </c>
      <c r="B81" s="21">
        <v>24</v>
      </c>
      <c r="C81" s="22">
        <v>44725</v>
      </c>
      <c r="D81" s="27">
        <v>41</v>
      </c>
      <c r="E81" s="31">
        <v>1</v>
      </c>
      <c r="F81" s="31">
        <v>4</v>
      </c>
      <c r="G81" s="31">
        <v>2</v>
      </c>
      <c r="H81" s="31">
        <v>0</v>
      </c>
      <c r="I81" s="31">
        <v>2</v>
      </c>
      <c r="J81" s="31">
        <v>0</v>
      </c>
      <c r="K81" s="31">
        <v>3</v>
      </c>
      <c r="L81" s="31">
        <v>0</v>
      </c>
      <c r="M81" s="31">
        <v>0</v>
      </c>
      <c r="N81" s="31">
        <v>0</v>
      </c>
      <c r="O81" s="31">
        <v>0</v>
      </c>
      <c r="P81" s="31">
        <v>2</v>
      </c>
      <c r="Q81" s="31">
        <v>2</v>
      </c>
      <c r="R81" s="31">
        <v>6</v>
      </c>
      <c r="S81" s="31">
        <v>4</v>
      </c>
      <c r="T81" s="31">
        <v>2</v>
      </c>
      <c r="U81" s="31">
        <v>1</v>
      </c>
      <c r="V81" s="31">
        <v>2</v>
      </c>
      <c r="W81" s="31">
        <v>0</v>
      </c>
      <c r="X81" s="31">
        <v>0</v>
      </c>
      <c r="Y81" s="31">
        <v>1</v>
      </c>
      <c r="Z81" s="31">
        <v>2</v>
      </c>
      <c r="AA81" s="31">
        <v>1</v>
      </c>
      <c r="AB81" s="31">
        <v>1</v>
      </c>
      <c r="AC81" s="31">
        <v>0</v>
      </c>
      <c r="AD81" s="31">
        <v>1</v>
      </c>
      <c r="AE81" s="31">
        <v>1</v>
      </c>
      <c r="AF81" s="31">
        <v>1</v>
      </c>
      <c r="AG81" s="31">
        <v>0</v>
      </c>
      <c r="AH81" s="31">
        <v>0</v>
      </c>
      <c r="AI81" s="31">
        <v>1</v>
      </c>
      <c r="AJ81" s="31">
        <v>1</v>
      </c>
    </row>
    <row r="82" spans="1:36" ht="15.9" customHeight="1" x14ac:dyDescent="0.3">
      <c r="A82" s="16">
        <v>2022</v>
      </c>
      <c r="B82" s="21">
        <v>25</v>
      </c>
      <c r="C82" s="22">
        <v>44732</v>
      </c>
      <c r="D82" s="27" t="s">
        <v>210</v>
      </c>
      <c r="E82" s="31" t="s">
        <v>210</v>
      </c>
      <c r="F82" s="31" t="s">
        <v>210</v>
      </c>
      <c r="G82" s="31" t="s">
        <v>210</v>
      </c>
      <c r="H82" s="31" t="s">
        <v>210</v>
      </c>
      <c r="I82" s="31" t="s">
        <v>210</v>
      </c>
      <c r="J82" s="31" t="s">
        <v>210</v>
      </c>
      <c r="K82" s="31" t="s">
        <v>210</v>
      </c>
      <c r="L82" s="31" t="s">
        <v>210</v>
      </c>
      <c r="M82" s="31" t="s">
        <v>210</v>
      </c>
      <c r="N82" s="31" t="s">
        <v>210</v>
      </c>
      <c r="O82" s="31" t="s">
        <v>210</v>
      </c>
      <c r="P82" s="31" t="s">
        <v>210</v>
      </c>
      <c r="Q82" s="31" t="s">
        <v>210</v>
      </c>
      <c r="R82" s="31" t="s">
        <v>210</v>
      </c>
      <c r="S82" s="31" t="s">
        <v>210</v>
      </c>
      <c r="T82" s="31" t="s">
        <v>210</v>
      </c>
      <c r="U82" s="31" t="s">
        <v>210</v>
      </c>
      <c r="V82" s="31" t="s">
        <v>210</v>
      </c>
      <c r="W82" s="31" t="s">
        <v>210</v>
      </c>
      <c r="X82" s="31" t="s">
        <v>210</v>
      </c>
      <c r="Y82" s="31" t="s">
        <v>210</v>
      </c>
      <c r="Z82" s="31" t="s">
        <v>210</v>
      </c>
      <c r="AA82" s="31" t="s">
        <v>210</v>
      </c>
      <c r="AB82" s="31" t="s">
        <v>210</v>
      </c>
      <c r="AC82" s="31" t="s">
        <v>210</v>
      </c>
      <c r="AD82" s="31" t="s">
        <v>210</v>
      </c>
      <c r="AE82" s="31" t="s">
        <v>210</v>
      </c>
      <c r="AF82" s="31" t="s">
        <v>210</v>
      </c>
      <c r="AG82" s="31" t="s">
        <v>210</v>
      </c>
      <c r="AH82" s="31" t="s">
        <v>210</v>
      </c>
      <c r="AI82" s="31" t="s">
        <v>210</v>
      </c>
      <c r="AJ82" s="31" t="s">
        <v>210</v>
      </c>
    </row>
    <row r="83" spans="1:36" ht="15.9" customHeight="1" x14ac:dyDescent="0.3">
      <c r="A83" s="16">
        <v>2022</v>
      </c>
      <c r="B83" s="21">
        <v>26</v>
      </c>
      <c r="C83" s="22">
        <v>44739</v>
      </c>
      <c r="D83" s="27" t="s">
        <v>210</v>
      </c>
      <c r="E83" s="31" t="s">
        <v>210</v>
      </c>
      <c r="F83" s="31" t="s">
        <v>210</v>
      </c>
      <c r="G83" s="31" t="s">
        <v>210</v>
      </c>
      <c r="H83" s="31" t="s">
        <v>210</v>
      </c>
      <c r="I83" s="31" t="s">
        <v>210</v>
      </c>
      <c r="J83" s="31" t="s">
        <v>210</v>
      </c>
      <c r="K83" s="31" t="s">
        <v>210</v>
      </c>
      <c r="L83" s="31" t="s">
        <v>210</v>
      </c>
      <c r="M83" s="31" t="s">
        <v>210</v>
      </c>
      <c r="N83" s="31" t="s">
        <v>210</v>
      </c>
      <c r="O83" s="31" t="s">
        <v>210</v>
      </c>
      <c r="P83" s="31" t="s">
        <v>210</v>
      </c>
      <c r="Q83" s="31" t="s">
        <v>210</v>
      </c>
      <c r="R83" s="31" t="s">
        <v>210</v>
      </c>
      <c r="S83" s="31" t="s">
        <v>210</v>
      </c>
      <c r="T83" s="31" t="s">
        <v>210</v>
      </c>
      <c r="U83" s="31" t="s">
        <v>210</v>
      </c>
      <c r="V83" s="31" t="s">
        <v>210</v>
      </c>
      <c r="W83" s="31" t="s">
        <v>210</v>
      </c>
      <c r="X83" s="31" t="s">
        <v>210</v>
      </c>
      <c r="Y83" s="31" t="s">
        <v>210</v>
      </c>
      <c r="Z83" s="31" t="s">
        <v>210</v>
      </c>
      <c r="AA83" s="31" t="s">
        <v>210</v>
      </c>
      <c r="AB83" s="31" t="s">
        <v>210</v>
      </c>
      <c r="AC83" s="31" t="s">
        <v>210</v>
      </c>
      <c r="AD83" s="31" t="s">
        <v>210</v>
      </c>
      <c r="AE83" s="31" t="s">
        <v>210</v>
      </c>
      <c r="AF83" s="31" t="s">
        <v>210</v>
      </c>
      <c r="AG83" s="31" t="s">
        <v>210</v>
      </c>
      <c r="AH83" s="31" t="s">
        <v>210</v>
      </c>
      <c r="AI83" s="31" t="s">
        <v>210</v>
      </c>
      <c r="AJ83" s="31" t="s">
        <v>210</v>
      </c>
    </row>
    <row r="84" spans="1:36" ht="15.9" customHeight="1" x14ac:dyDescent="0.3">
      <c r="A84" s="16">
        <v>2022</v>
      </c>
      <c r="B84" s="21">
        <v>27</v>
      </c>
      <c r="C84" s="22">
        <v>44746</v>
      </c>
      <c r="D84" s="27" t="s">
        <v>210</v>
      </c>
      <c r="E84" s="31" t="s">
        <v>210</v>
      </c>
      <c r="F84" s="31" t="s">
        <v>210</v>
      </c>
      <c r="G84" s="31" t="s">
        <v>210</v>
      </c>
      <c r="H84" s="31" t="s">
        <v>210</v>
      </c>
      <c r="I84" s="31" t="s">
        <v>210</v>
      </c>
      <c r="J84" s="31" t="s">
        <v>210</v>
      </c>
      <c r="K84" s="31" t="s">
        <v>210</v>
      </c>
      <c r="L84" s="31" t="s">
        <v>210</v>
      </c>
      <c r="M84" s="31" t="s">
        <v>210</v>
      </c>
      <c r="N84" s="31" t="s">
        <v>210</v>
      </c>
      <c r="O84" s="31" t="s">
        <v>210</v>
      </c>
      <c r="P84" s="31" t="s">
        <v>210</v>
      </c>
      <c r="Q84" s="31" t="s">
        <v>210</v>
      </c>
      <c r="R84" s="31" t="s">
        <v>210</v>
      </c>
      <c r="S84" s="31" t="s">
        <v>210</v>
      </c>
      <c r="T84" s="31" t="s">
        <v>210</v>
      </c>
      <c r="U84" s="31" t="s">
        <v>210</v>
      </c>
      <c r="V84" s="31" t="s">
        <v>210</v>
      </c>
      <c r="W84" s="31" t="s">
        <v>210</v>
      </c>
      <c r="X84" s="31" t="s">
        <v>210</v>
      </c>
      <c r="Y84" s="31" t="s">
        <v>210</v>
      </c>
      <c r="Z84" s="31" t="s">
        <v>210</v>
      </c>
      <c r="AA84" s="31" t="s">
        <v>210</v>
      </c>
      <c r="AB84" s="31" t="s">
        <v>210</v>
      </c>
      <c r="AC84" s="31" t="s">
        <v>210</v>
      </c>
      <c r="AD84" s="31" t="s">
        <v>210</v>
      </c>
      <c r="AE84" s="31" t="s">
        <v>210</v>
      </c>
      <c r="AF84" s="31" t="s">
        <v>210</v>
      </c>
      <c r="AG84" s="31" t="s">
        <v>210</v>
      </c>
      <c r="AH84" s="31" t="s">
        <v>210</v>
      </c>
      <c r="AI84" s="31" t="s">
        <v>210</v>
      </c>
      <c r="AJ84" s="31" t="s">
        <v>210</v>
      </c>
    </row>
    <row r="85" spans="1:36" ht="15.9" customHeight="1" x14ac:dyDescent="0.3">
      <c r="A85" s="16">
        <v>2022</v>
      </c>
      <c r="B85" s="21">
        <v>28</v>
      </c>
      <c r="C85" s="22">
        <v>44753</v>
      </c>
      <c r="D85" s="27" t="s">
        <v>210</v>
      </c>
      <c r="E85" s="31" t="s">
        <v>210</v>
      </c>
      <c r="F85" s="31" t="s">
        <v>210</v>
      </c>
      <c r="G85" s="31" t="s">
        <v>210</v>
      </c>
      <c r="H85" s="31" t="s">
        <v>210</v>
      </c>
      <c r="I85" s="31" t="s">
        <v>210</v>
      </c>
      <c r="J85" s="31" t="s">
        <v>210</v>
      </c>
      <c r="K85" s="31" t="s">
        <v>210</v>
      </c>
      <c r="L85" s="31" t="s">
        <v>210</v>
      </c>
      <c r="M85" s="31" t="s">
        <v>210</v>
      </c>
      <c r="N85" s="31" t="s">
        <v>210</v>
      </c>
      <c r="O85" s="31" t="s">
        <v>210</v>
      </c>
      <c r="P85" s="31" t="s">
        <v>210</v>
      </c>
      <c r="Q85" s="31" t="s">
        <v>210</v>
      </c>
      <c r="R85" s="31" t="s">
        <v>210</v>
      </c>
      <c r="S85" s="31" t="s">
        <v>210</v>
      </c>
      <c r="T85" s="31" t="s">
        <v>210</v>
      </c>
      <c r="U85" s="31" t="s">
        <v>210</v>
      </c>
      <c r="V85" s="31" t="s">
        <v>210</v>
      </c>
      <c r="W85" s="31" t="s">
        <v>210</v>
      </c>
      <c r="X85" s="31" t="s">
        <v>210</v>
      </c>
      <c r="Y85" s="31" t="s">
        <v>210</v>
      </c>
      <c r="Z85" s="31" t="s">
        <v>210</v>
      </c>
      <c r="AA85" s="31" t="s">
        <v>210</v>
      </c>
      <c r="AB85" s="31" t="s">
        <v>210</v>
      </c>
      <c r="AC85" s="31" t="s">
        <v>210</v>
      </c>
      <c r="AD85" s="31" t="s">
        <v>210</v>
      </c>
      <c r="AE85" s="31" t="s">
        <v>210</v>
      </c>
      <c r="AF85" s="31" t="s">
        <v>210</v>
      </c>
      <c r="AG85" s="31" t="s">
        <v>210</v>
      </c>
      <c r="AH85" s="31" t="s">
        <v>210</v>
      </c>
      <c r="AI85" s="31" t="s">
        <v>210</v>
      </c>
      <c r="AJ85" s="31" t="s">
        <v>210</v>
      </c>
    </row>
    <row r="86" spans="1:36" ht="15.9" customHeight="1" x14ac:dyDescent="0.3">
      <c r="A86" s="16">
        <v>2022</v>
      </c>
      <c r="B86" s="21">
        <v>29</v>
      </c>
      <c r="C86" s="22">
        <v>44760</v>
      </c>
      <c r="D86" s="27" t="s">
        <v>210</v>
      </c>
      <c r="E86" s="31" t="s">
        <v>210</v>
      </c>
      <c r="F86" s="31" t="s">
        <v>210</v>
      </c>
      <c r="G86" s="31" t="s">
        <v>210</v>
      </c>
      <c r="H86" s="31" t="s">
        <v>210</v>
      </c>
      <c r="I86" s="31" t="s">
        <v>210</v>
      </c>
      <c r="J86" s="31" t="s">
        <v>210</v>
      </c>
      <c r="K86" s="31" t="s">
        <v>210</v>
      </c>
      <c r="L86" s="31" t="s">
        <v>210</v>
      </c>
      <c r="M86" s="31" t="s">
        <v>210</v>
      </c>
      <c r="N86" s="31" t="s">
        <v>210</v>
      </c>
      <c r="O86" s="31" t="s">
        <v>210</v>
      </c>
      <c r="P86" s="31" t="s">
        <v>210</v>
      </c>
      <c r="Q86" s="31" t="s">
        <v>210</v>
      </c>
      <c r="R86" s="31" t="s">
        <v>210</v>
      </c>
      <c r="S86" s="31" t="s">
        <v>210</v>
      </c>
      <c r="T86" s="31" t="s">
        <v>210</v>
      </c>
      <c r="U86" s="31" t="s">
        <v>210</v>
      </c>
      <c r="V86" s="31" t="s">
        <v>210</v>
      </c>
      <c r="W86" s="31" t="s">
        <v>210</v>
      </c>
      <c r="X86" s="31" t="s">
        <v>210</v>
      </c>
      <c r="Y86" s="31" t="s">
        <v>210</v>
      </c>
      <c r="Z86" s="31" t="s">
        <v>210</v>
      </c>
      <c r="AA86" s="31" t="s">
        <v>210</v>
      </c>
      <c r="AB86" s="31" t="s">
        <v>210</v>
      </c>
      <c r="AC86" s="31" t="s">
        <v>210</v>
      </c>
      <c r="AD86" s="31" t="s">
        <v>210</v>
      </c>
      <c r="AE86" s="31" t="s">
        <v>210</v>
      </c>
      <c r="AF86" s="31" t="s">
        <v>210</v>
      </c>
      <c r="AG86" s="31" t="s">
        <v>210</v>
      </c>
      <c r="AH86" s="31" t="s">
        <v>210</v>
      </c>
      <c r="AI86" s="31" t="s">
        <v>210</v>
      </c>
      <c r="AJ86" s="31" t="s">
        <v>210</v>
      </c>
    </row>
    <row r="87" spans="1:36" ht="15.9" customHeight="1" x14ac:dyDescent="0.3">
      <c r="A87" s="16">
        <v>2022</v>
      </c>
      <c r="B87" s="21">
        <v>30</v>
      </c>
      <c r="C87" s="22">
        <v>44767</v>
      </c>
      <c r="D87" s="27" t="s">
        <v>210</v>
      </c>
      <c r="E87" s="31" t="s">
        <v>210</v>
      </c>
      <c r="F87" s="31" t="s">
        <v>210</v>
      </c>
      <c r="G87" s="31" t="s">
        <v>210</v>
      </c>
      <c r="H87" s="31" t="s">
        <v>210</v>
      </c>
      <c r="I87" s="31" t="s">
        <v>210</v>
      </c>
      <c r="J87" s="31" t="s">
        <v>210</v>
      </c>
      <c r="K87" s="31" t="s">
        <v>210</v>
      </c>
      <c r="L87" s="31" t="s">
        <v>210</v>
      </c>
      <c r="M87" s="31" t="s">
        <v>210</v>
      </c>
      <c r="N87" s="31" t="s">
        <v>210</v>
      </c>
      <c r="O87" s="31" t="s">
        <v>210</v>
      </c>
      <c r="P87" s="31" t="s">
        <v>210</v>
      </c>
      <c r="Q87" s="31" t="s">
        <v>210</v>
      </c>
      <c r="R87" s="31" t="s">
        <v>210</v>
      </c>
      <c r="S87" s="31" t="s">
        <v>210</v>
      </c>
      <c r="T87" s="31" t="s">
        <v>210</v>
      </c>
      <c r="U87" s="31" t="s">
        <v>210</v>
      </c>
      <c r="V87" s="31" t="s">
        <v>210</v>
      </c>
      <c r="W87" s="31" t="s">
        <v>210</v>
      </c>
      <c r="X87" s="31" t="s">
        <v>210</v>
      </c>
      <c r="Y87" s="31" t="s">
        <v>210</v>
      </c>
      <c r="Z87" s="31" t="s">
        <v>210</v>
      </c>
      <c r="AA87" s="31" t="s">
        <v>210</v>
      </c>
      <c r="AB87" s="31" t="s">
        <v>210</v>
      </c>
      <c r="AC87" s="31" t="s">
        <v>210</v>
      </c>
      <c r="AD87" s="31" t="s">
        <v>210</v>
      </c>
      <c r="AE87" s="31" t="s">
        <v>210</v>
      </c>
      <c r="AF87" s="31" t="s">
        <v>210</v>
      </c>
      <c r="AG87" s="31" t="s">
        <v>210</v>
      </c>
      <c r="AH87" s="31" t="s">
        <v>210</v>
      </c>
      <c r="AI87" s="31" t="s">
        <v>210</v>
      </c>
      <c r="AJ87" s="31" t="s">
        <v>210</v>
      </c>
    </row>
    <row r="88" spans="1:36" ht="15.9" customHeight="1" x14ac:dyDescent="0.3">
      <c r="A88" s="16">
        <v>2022</v>
      </c>
      <c r="B88" s="21">
        <v>31</v>
      </c>
      <c r="C88" s="22">
        <v>44774</v>
      </c>
      <c r="D88" s="27" t="s">
        <v>210</v>
      </c>
      <c r="E88" s="31" t="s">
        <v>210</v>
      </c>
      <c r="F88" s="31" t="s">
        <v>210</v>
      </c>
      <c r="G88" s="31" t="s">
        <v>210</v>
      </c>
      <c r="H88" s="31" t="s">
        <v>210</v>
      </c>
      <c r="I88" s="31" t="s">
        <v>210</v>
      </c>
      <c r="J88" s="31" t="s">
        <v>210</v>
      </c>
      <c r="K88" s="31" t="s">
        <v>210</v>
      </c>
      <c r="L88" s="31" t="s">
        <v>210</v>
      </c>
      <c r="M88" s="31" t="s">
        <v>210</v>
      </c>
      <c r="N88" s="31" t="s">
        <v>210</v>
      </c>
      <c r="O88" s="31" t="s">
        <v>210</v>
      </c>
      <c r="P88" s="31" t="s">
        <v>210</v>
      </c>
      <c r="Q88" s="31" t="s">
        <v>210</v>
      </c>
      <c r="R88" s="31" t="s">
        <v>210</v>
      </c>
      <c r="S88" s="31" t="s">
        <v>210</v>
      </c>
      <c r="T88" s="31" t="s">
        <v>210</v>
      </c>
      <c r="U88" s="31" t="s">
        <v>210</v>
      </c>
      <c r="V88" s="31" t="s">
        <v>210</v>
      </c>
      <c r="W88" s="31" t="s">
        <v>210</v>
      </c>
      <c r="X88" s="31" t="s">
        <v>210</v>
      </c>
      <c r="Y88" s="31" t="s">
        <v>210</v>
      </c>
      <c r="Z88" s="31" t="s">
        <v>210</v>
      </c>
      <c r="AA88" s="31" t="s">
        <v>210</v>
      </c>
      <c r="AB88" s="31" t="s">
        <v>210</v>
      </c>
      <c r="AC88" s="31" t="s">
        <v>210</v>
      </c>
      <c r="AD88" s="31" t="s">
        <v>210</v>
      </c>
      <c r="AE88" s="31" t="s">
        <v>210</v>
      </c>
      <c r="AF88" s="31" t="s">
        <v>210</v>
      </c>
      <c r="AG88" s="31" t="s">
        <v>210</v>
      </c>
      <c r="AH88" s="31" t="s">
        <v>210</v>
      </c>
      <c r="AI88" s="31" t="s">
        <v>210</v>
      </c>
      <c r="AJ88" s="31" t="s">
        <v>210</v>
      </c>
    </row>
    <row r="89" spans="1:36" ht="15.9" customHeight="1" x14ac:dyDescent="0.3">
      <c r="A89" s="16">
        <v>2022</v>
      </c>
      <c r="B89" s="21">
        <v>32</v>
      </c>
      <c r="C89" s="22">
        <v>44781</v>
      </c>
      <c r="D89" s="27" t="s">
        <v>210</v>
      </c>
      <c r="E89" s="31" t="s">
        <v>210</v>
      </c>
      <c r="F89" s="31" t="s">
        <v>210</v>
      </c>
      <c r="G89" s="31" t="s">
        <v>210</v>
      </c>
      <c r="H89" s="31" t="s">
        <v>210</v>
      </c>
      <c r="I89" s="31" t="s">
        <v>210</v>
      </c>
      <c r="J89" s="31" t="s">
        <v>210</v>
      </c>
      <c r="K89" s="31" t="s">
        <v>210</v>
      </c>
      <c r="L89" s="31" t="s">
        <v>210</v>
      </c>
      <c r="M89" s="31" t="s">
        <v>210</v>
      </c>
      <c r="N89" s="31" t="s">
        <v>210</v>
      </c>
      <c r="O89" s="31" t="s">
        <v>210</v>
      </c>
      <c r="P89" s="31" t="s">
        <v>210</v>
      </c>
      <c r="Q89" s="31" t="s">
        <v>210</v>
      </c>
      <c r="R89" s="31" t="s">
        <v>210</v>
      </c>
      <c r="S89" s="31" t="s">
        <v>210</v>
      </c>
      <c r="T89" s="31" t="s">
        <v>210</v>
      </c>
      <c r="U89" s="31" t="s">
        <v>210</v>
      </c>
      <c r="V89" s="31" t="s">
        <v>210</v>
      </c>
      <c r="W89" s="31" t="s">
        <v>210</v>
      </c>
      <c r="X89" s="31" t="s">
        <v>210</v>
      </c>
      <c r="Y89" s="31" t="s">
        <v>210</v>
      </c>
      <c r="Z89" s="31" t="s">
        <v>210</v>
      </c>
      <c r="AA89" s="31" t="s">
        <v>210</v>
      </c>
      <c r="AB89" s="31" t="s">
        <v>210</v>
      </c>
      <c r="AC89" s="31" t="s">
        <v>210</v>
      </c>
      <c r="AD89" s="31" t="s">
        <v>210</v>
      </c>
      <c r="AE89" s="31" t="s">
        <v>210</v>
      </c>
      <c r="AF89" s="31" t="s">
        <v>210</v>
      </c>
      <c r="AG89" s="31" t="s">
        <v>210</v>
      </c>
      <c r="AH89" s="31" t="s">
        <v>210</v>
      </c>
      <c r="AI89" s="31" t="s">
        <v>210</v>
      </c>
      <c r="AJ89" s="31" t="s">
        <v>210</v>
      </c>
    </row>
    <row r="90" spans="1:36" ht="15.9" customHeight="1" x14ac:dyDescent="0.3">
      <c r="A90" s="16">
        <v>2022</v>
      </c>
      <c r="B90" s="21">
        <v>33</v>
      </c>
      <c r="C90" s="22">
        <v>44788</v>
      </c>
      <c r="D90" s="27" t="s">
        <v>210</v>
      </c>
      <c r="E90" s="31" t="s">
        <v>210</v>
      </c>
      <c r="F90" s="31" t="s">
        <v>210</v>
      </c>
      <c r="G90" s="31" t="s">
        <v>210</v>
      </c>
      <c r="H90" s="31" t="s">
        <v>210</v>
      </c>
      <c r="I90" s="31" t="s">
        <v>210</v>
      </c>
      <c r="J90" s="31" t="s">
        <v>210</v>
      </c>
      <c r="K90" s="31" t="s">
        <v>210</v>
      </c>
      <c r="L90" s="31" t="s">
        <v>210</v>
      </c>
      <c r="M90" s="31" t="s">
        <v>210</v>
      </c>
      <c r="N90" s="31" t="s">
        <v>210</v>
      </c>
      <c r="O90" s="31" t="s">
        <v>210</v>
      </c>
      <c r="P90" s="31" t="s">
        <v>210</v>
      </c>
      <c r="Q90" s="31" t="s">
        <v>210</v>
      </c>
      <c r="R90" s="31" t="s">
        <v>210</v>
      </c>
      <c r="S90" s="31" t="s">
        <v>210</v>
      </c>
      <c r="T90" s="31" t="s">
        <v>210</v>
      </c>
      <c r="U90" s="31" t="s">
        <v>210</v>
      </c>
      <c r="V90" s="31" t="s">
        <v>210</v>
      </c>
      <c r="W90" s="31" t="s">
        <v>210</v>
      </c>
      <c r="X90" s="31" t="s">
        <v>210</v>
      </c>
      <c r="Y90" s="31" t="s">
        <v>210</v>
      </c>
      <c r="Z90" s="31" t="s">
        <v>210</v>
      </c>
      <c r="AA90" s="31" t="s">
        <v>210</v>
      </c>
      <c r="AB90" s="31" t="s">
        <v>210</v>
      </c>
      <c r="AC90" s="31" t="s">
        <v>210</v>
      </c>
      <c r="AD90" s="31" t="s">
        <v>210</v>
      </c>
      <c r="AE90" s="31" t="s">
        <v>210</v>
      </c>
      <c r="AF90" s="31" t="s">
        <v>210</v>
      </c>
      <c r="AG90" s="31" t="s">
        <v>210</v>
      </c>
      <c r="AH90" s="31" t="s">
        <v>210</v>
      </c>
      <c r="AI90" s="31" t="s">
        <v>210</v>
      </c>
      <c r="AJ90" s="31" t="s">
        <v>210</v>
      </c>
    </row>
    <row r="91" spans="1:36" ht="15.9" customHeight="1" x14ac:dyDescent="0.3">
      <c r="A91" s="16">
        <v>2022</v>
      </c>
      <c r="B91" s="21">
        <v>34</v>
      </c>
      <c r="C91" s="22">
        <v>44795</v>
      </c>
      <c r="D91" s="27" t="s">
        <v>210</v>
      </c>
      <c r="E91" s="31" t="s">
        <v>210</v>
      </c>
      <c r="F91" s="31" t="s">
        <v>210</v>
      </c>
      <c r="G91" s="31" t="s">
        <v>210</v>
      </c>
      <c r="H91" s="31" t="s">
        <v>210</v>
      </c>
      <c r="I91" s="31" t="s">
        <v>210</v>
      </c>
      <c r="J91" s="31" t="s">
        <v>210</v>
      </c>
      <c r="K91" s="31" t="s">
        <v>210</v>
      </c>
      <c r="L91" s="31" t="s">
        <v>210</v>
      </c>
      <c r="M91" s="31" t="s">
        <v>210</v>
      </c>
      <c r="N91" s="31" t="s">
        <v>210</v>
      </c>
      <c r="O91" s="31" t="s">
        <v>210</v>
      </c>
      <c r="P91" s="31" t="s">
        <v>210</v>
      </c>
      <c r="Q91" s="31" t="s">
        <v>210</v>
      </c>
      <c r="R91" s="31" t="s">
        <v>210</v>
      </c>
      <c r="S91" s="31" t="s">
        <v>210</v>
      </c>
      <c r="T91" s="31" t="s">
        <v>210</v>
      </c>
      <c r="U91" s="31" t="s">
        <v>210</v>
      </c>
      <c r="V91" s="31" t="s">
        <v>210</v>
      </c>
      <c r="W91" s="31" t="s">
        <v>210</v>
      </c>
      <c r="X91" s="31" t="s">
        <v>210</v>
      </c>
      <c r="Y91" s="31" t="s">
        <v>210</v>
      </c>
      <c r="Z91" s="31" t="s">
        <v>210</v>
      </c>
      <c r="AA91" s="31" t="s">
        <v>210</v>
      </c>
      <c r="AB91" s="31" t="s">
        <v>210</v>
      </c>
      <c r="AC91" s="31" t="s">
        <v>210</v>
      </c>
      <c r="AD91" s="31" t="s">
        <v>210</v>
      </c>
      <c r="AE91" s="31" t="s">
        <v>210</v>
      </c>
      <c r="AF91" s="31" t="s">
        <v>210</v>
      </c>
      <c r="AG91" s="31" t="s">
        <v>210</v>
      </c>
      <c r="AH91" s="31" t="s">
        <v>210</v>
      </c>
      <c r="AI91" s="31" t="s">
        <v>210</v>
      </c>
      <c r="AJ91" s="31" t="s">
        <v>210</v>
      </c>
    </row>
    <row r="92" spans="1:36" ht="15.9" customHeight="1" x14ac:dyDescent="0.3">
      <c r="A92" s="16">
        <v>2022</v>
      </c>
      <c r="B92" s="21">
        <v>35</v>
      </c>
      <c r="C92" s="22">
        <v>44802</v>
      </c>
      <c r="D92" s="27" t="s">
        <v>210</v>
      </c>
      <c r="E92" s="31" t="s">
        <v>210</v>
      </c>
      <c r="F92" s="31" t="s">
        <v>210</v>
      </c>
      <c r="G92" s="31" t="s">
        <v>210</v>
      </c>
      <c r="H92" s="31" t="s">
        <v>210</v>
      </c>
      <c r="I92" s="31" t="s">
        <v>210</v>
      </c>
      <c r="J92" s="31" t="s">
        <v>210</v>
      </c>
      <c r="K92" s="31" t="s">
        <v>210</v>
      </c>
      <c r="L92" s="31" t="s">
        <v>210</v>
      </c>
      <c r="M92" s="31" t="s">
        <v>210</v>
      </c>
      <c r="N92" s="31" t="s">
        <v>210</v>
      </c>
      <c r="O92" s="31" t="s">
        <v>210</v>
      </c>
      <c r="P92" s="31" t="s">
        <v>210</v>
      </c>
      <c r="Q92" s="31" t="s">
        <v>210</v>
      </c>
      <c r="R92" s="31" t="s">
        <v>210</v>
      </c>
      <c r="S92" s="31" t="s">
        <v>210</v>
      </c>
      <c r="T92" s="31" t="s">
        <v>210</v>
      </c>
      <c r="U92" s="31" t="s">
        <v>210</v>
      </c>
      <c r="V92" s="31" t="s">
        <v>210</v>
      </c>
      <c r="W92" s="31" t="s">
        <v>210</v>
      </c>
      <c r="X92" s="31" t="s">
        <v>210</v>
      </c>
      <c r="Y92" s="31" t="s">
        <v>210</v>
      </c>
      <c r="Z92" s="31" t="s">
        <v>210</v>
      </c>
      <c r="AA92" s="31" t="s">
        <v>210</v>
      </c>
      <c r="AB92" s="31" t="s">
        <v>210</v>
      </c>
      <c r="AC92" s="31" t="s">
        <v>210</v>
      </c>
      <c r="AD92" s="31" t="s">
        <v>210</v>
      </c>
      <c r="AE92" s="31" t="s">
        <v>210</v>
      </c>
      <c r="AF92" s="31" t="s">
        <v>210</v>
      </c>
      <c r="AG92" s="31" t="s">
        <v>210</v>
      </c>
      <c r="AH92" s="31" t="s">
        <v>210</v>
      </c>
      <c r="AI92" s="31" t="s">
        <v>210</v>
      </c>
      <c r="AJ92" s="31" t="s">
        <v>210</v>
      </c>
    </row>
    <row r="93" spans="1:36" ht="15.9" customHeight="1" x14ac:dyDescent="0.3">
      <c r="A93" s="16">
        <v>2022</v>
      </c>
      <c r="B93" s="21">
        <v>36</v>
      </c>
      <c r="C93" s="22">
        <v>44809</v>
      </c>
      <c r="D93" s="27" t="s">
        <v>210</v>
      </c>
      <c r="E93" s="31" t="s">
        <v>210</v>
      </c>
      <c r="F93" s="31" t="s">
        <v>210</v>
      </c>
      <c r="G93" s="31" t="s">
        <v>210</v>
      </c>
      <c r="H93" s="31" t="s">
        <v>210</v>
      </c>
      <c r="I93" s="31" t="s">
        <v>210</v>
      </c>
      <c r="J93" s="31" t="s">
        <v>210</v>
      </c>
      <c r="K93" s="31" t="s">
        <v>210</v>
      </c>
      <c r="L93" s="31" t="s">
        <v>210</v>
      </c>
      <c r="M93" s="31" t="s">
        <v>210</v>
      </c>
      <c r="N93" s="31" t="s">
        <v>210</v>
      </c>
      <c r="O93" s="31" t="s">
        <v>210</v>
      </c>
      <c r="P93" s="31" t="s">
        <v>210</v>
      </c>
      <c r="Q93" s="31" t="s">
        <v>210</v>
      </c>
      <c r="R93" s="31" t="s">
        <v>210</v>
      </c>
      <c r="S93" s="31" t="s">
        <v>210</v>
      </c>
      <c r="T93" s="31" t="s">
        <v>210</v>
      </c>
      <c r="U93" s="31" t="s">
        <v>210</v>
      </c>
      <c r="V93" s="31" t="s">
        <v>210</v>
      </c>
      <c r="W93" s="31" t="s">
        <v>210</v>
      </c>
      <c r="X93" s="31" t="s">
        <v>210</v>
      </c>
      <c r="Y93" s="31" t="s">
        <v>210</v>
      </c>
      <c r="Z93" s="31" t="s">
        <v>210</v>
      </c>
      <c r="AA93" s="31" t="s">
        <v>210</v>
      </c>
      <c r="AB93" s="31" t="s">
        <v>210</v>
      </c>
      <c r="AC93" s="31" t="s">
        <v>210</v>
      </c>
      <c r="AD93" s="31" t="s">
        <v>210</v>
      </c>
      <c r="AE93" s="31" t="s">
        <v>210</v>
      </c>
      <c r="AF93" s="31" t="s">
        <v>210</v>
      </c>
      <c r="AG93" s="31" t="s">
        <v>210</v>
      </c>
      <c r="AH93" s="31" t="s">
        <v>210</v>
      </c>
      <c r="AI93" s="31" t="s">
        <v>210</v>
      </c>
      <c r="AJ93" s="31" t="s">
        <v>210</v>
      </c>
    </row>
    <row r="94" spans="1:36" ht="15.9" customHeight="1" x14ac:dyDescent="0.3">
      <c r="A94" s="16">
        <v>2022</v>
      </c>
      <c r="B94" s="21">
        <v>37</v>
      </c>
      <c r="C94" s="22">
        <v>44816</v>
      </c>
      <c r="D94" s="27" t="s">
        <v>210</v>
      </c>
      <c r="E94" s="31" t="s">
        <v>210</v>
      </c>
      <c r="F94" s="31" t="s">
        <v>210</v>
      </c>
      <c r="G94" s="31" t="s">
        <v>210</v>
      </c>
      <c r="H94" s="31" t="s">
        <v>210</v>
      </c>
      <c r="I94" s="31" t="s">
        <v>210</v>
      </c>
      <c r="J94" s="31" t="s">
        <v>210</v>
      </c>
      <c r="K94" s="31" t="s">
        <v>210</v>
      </c>
      <c r="L94" s="31" t="s">
        <v>210</v>
      </c>
      <c r="M94" s="31" t="s">
        <v>210</v>
      </c>
      <c r="N94" s="31" t="s">
        <v>210</v>
      </c>
      <c r="O94" s="31" t="s">
        <v>210</v>
      </c>
      <c r="P94" s="31" t="s">
        <v>210</v>
      </c>
      <c r="Q94" s="31" t="s">
        <v>210</v>
      </c>
      <c r="R94" s="31" t="s">
        <v>210</v>
      </c>
      <c r="S94" s="31" t="s">
        <v>210</v>
      </c>
      <c r="T94" s="31" t="s">
        <v>210</v>
      </c>
      <c r="U94" s="31" t="s">
        <v>210</v>
      </c>
      <c r="V94" s="31" t="s">
        <v>210</v>
      </c>
      <c r="W94" s="31" t="s">
        <v>210</v>
      </c>
      <c r="X94" s="31" t="s">
        <v>210</v>
      </c>
      <c r="Y94" s="31" t="s">
        <v>210</v>
      </c>
      <c r="Z94" s="31" t="s">
        <v>210</v>
      </c>
      <c r="AA94" s="31" t="s">
        <v>210</v>
      </c>
      <c r="AB94" s="31" t="s">
        <v>210</v>
      </c>
      <c r="AC94" s="31" t="s">
        <v>210</v>
      </c>
      <c r="AD94" s="31" t="s">
        <v>210</v>
      </c>
      <c r="AE94" s="31" t="s">
        <v>210</v>
      </c>
      <c r="AF94" s="31" t="s">
        <v>210</v>
      </c>
      <c r="AG94" s="31" t="s">
        <v>210</v>
      </c>
      <c r="AH94" s="31" t="s">
        <v>210</v>
      </c>
      <c r="AI94" s="31" t="s">
        <v>210</v>
      </c>
      <c r="AJ94" s="31" t="s">
        <v>210</v>
      </c>
    </row>
    <row r="95" spans="1:36" ht="15.9" customHeight="1" x14ac:dyDescent="0.3">
      <c r="A95" s="16">
        <v>2022</v>
      </c>
      <c r="B95" s="21">
        <v>38</v>
      </c>
      <c r="C95" s="22">
        <v>44823</v>
      </c>
      <c r="D95" s="27" t="s">
        <v>210</v>
      </c>
      <c r="E95" s="31" t="s">
        <v>210</v>
      </c>
      <c r="F95" s="31" t="s">
        <v>210</v>
      </c>
      <c r="G95" s="31" t="s">
        <v>210</v>
      </c>
      <c r="H95" s="31" t="s">
        <v>210</v>
      </c>
      <c r="I95" s="31" t="s">
        <v>210</v>
      </c>
      <c r="J95" s="31" t="s">
        <v>210</v>
      </c>
      <c r="K95" s="31" t="s">
        <v>210</v>
      </c>
      <c r="L95" s="31" t="s">
        <v>210</v>
      </c>
      <c r="M95" s="31" t="s">
        <v>210</v>
      </c>
      <c r="N95" s="31" t="s">
        <v>210</v>
      </c>
      <c r="O95" s="31" t="s">
        <v>210</v>
      </c>
      <c r="P95" s="31" t="s">
        <v>210</v>
      </c>
      <c r="Q95" s="31" t="s">
        <v>210</v>
      </c>
      <c r="R95" s="31" t="s">
        <v>210</v>
      </c>
      <c r="S95" s="31" t="s">
        <v>210</v>
      </c>
      <c r="T95" s="31" t="s">
        <v>210</v>
      </c>
      <c r="U95" s="31" t="s">
        <v>210</v>
      </c>
      <c r="V95" s="31" t="s">
        <v>210</v>
      </c>
      <c r="W95" s="31" t="s">
        <v>210</v>
      </c>
      <c r="X95" s="31" t="s">
        <v>210</v>
      </c>
      <c r="Y95" s="31" t="s">
        <v>210</v>
      </c>
      <c r="Z95" s="31" t="s">
        <v>210</v>
      </c>
      <c r="AA95" s="31" t="s">
        <v>210</v>
      </c>
      <c r="AB95" s="31" t="s">
        <v>210</v>
      </c>
      <c r="AC95" s="31" t="s">
        <v>210</v>
      </c>
      <c r="AD95" s="31" t="s">
        <v>210</v>
      </c>
      <c r="AE95" s="31" t="s">
        <v>210</v>
      </c>
      <c r="AF95" s="31" t="s">
        <v>210</v>
      </c>
      <c r="AG95" s="31" t="s">
        <v>210</v>
      </c>
      <c r="AH95" s="31" t="s">
        <v>210</v>
      </c>
      <c r="AI95" s="31" t="s">
        <v>210</v>
      </c>
      <c r="AJ95" s="31" t="s">
        <v>210</v>
      </c>
    </row>
    <row r="96" spans="1:36" ht="15.9" customHeight="1" x14ac:dyDescent="0.3">
      <c r="A96" s="16">
        <v>2022</v>
      </c>
      <c r="B96" s="21">
        <v>39</v>
      </c>
      <c r="C96" s="22">
        <v>44830</v>
      </c>
      <c r="D96" s="27" t="s">
        <v>210</v>
      </c>
      <c r="E96" s="31" t="s">
        <v>210</v>
      </c>
      <c r="F96" s="31" t="s">
        <v>210</v>
      </c>
      <c r="G96" s="31" t="s">
        <v>210</v>
      </c>
      <c r="H96" s="31" t="s">
        <v>210</v>
      </c>
      <c r="I96" s="31" t="s">
        <v>210</v>
      </c>
      <c r="J96" s="31" t="s">
        <v>210</v>
      </c>
      <c r="K96" s="31" t="s">
        <v>210</v>
      </c>
      <c r="L96" s="31" t="s">
        <v>210</v>
      </c>
      <c r="M96" s="31" t="s">
        <v>210</v>
      </c>
      <c r="N96" s="31" t="s">
        <v>210</v>
      </c>
      <c r="O96" s="31" t="s">
        <v>210</v>
      </c>
      <c r="P96" s="31" t="s">
        <v>210</v>
      </c>
      <c r="Q96" s="31" t="s">
        <v>210</v>
      </c>
      <c r="R96" s="31" t="s">
        <v>210</v>
      </c>
      <c r="S96" s="31" t="s">
        <v>210</v>
      </c>
      <c r="T96" s="31" t="s">
        <v>210</v>
      </c>
      <c r="U96" s="31" t="s">
        <v>210</v>
      </c>
      <c r="V96" s="31" t="s">
        <v>210</v>
      </c>
      <c r="W96" s="31" t="s">
        <v>210</v>
      </c>
      <c r="X96" s="31" t="s">
        <v>210</v>
      </c>
      <c r="Y96" s="31" t="s">
        <v>210</v>
      </c>
      <c r="Z96" s="31" t="s">
        <v>210</v>
      </c>
      <c r="AA96" s="31" t="s">
        <v>210</v>
      </c>
      <c r="AB96" s="31" t="s">
        <v>210</v>
      </c>
      <c r="AC96" s="31" t="s">
        <v>210</v>
      </c>
      <c r="AD96" s="31" t="s">
        <v>210</v>
      </c>
      <c r="AE96" s="31" t="s">
        <v>210</v>
      </c>
      <c r="AF96" s="31" t="s">
        <v>210</v>
      </c>
      <c r="AG96" s="31" t="s">
        <v>210</v>
      </c>
      <c r="AH96" s="31" t="s">
        <v>210</v>
      </c>
      <c r="AI96" s="31" t="s">
        <v>210</v>
      </c>
      <c r="AJ96" s="31" t="s">
        <v>210</v>
      </c>
    </row>
    <row r="97" spans="1:36" ht="15.9" customHeight="1" x14ac:dyDescent="0.3">
      <c r="A97" s="16">
        <v>2022</v>
      </c>
      <c r="B97" s="21">
        <v>40</v>
      </c>
      <c r="C97" s="22">
        <v>44837</v>
      </c>
      <c r="D97" s="27" t="s">
        <v>210</v>
      </c>
      <c r="E97" s="31" t="s">
        <v>210</v>
      </c>
      <c r="F97" s="31" t="s">
        <v>210</v>
      </c>
      <c r="G97" s="31" t="s">
        <v>210</v>
      </c>
      <c r="H97" s="31" t="s">
        <v>210</v>
      </c>
      <c r="I97" s="31" t="s">
        <v>210</v>
      </c>
      <c r="J97" s="31" t="s">
        <v>210</v>
      </c>
      <c r="K97" s="31" t="s">
        <v>210</v>
      </c>
      <c r="L97" s="31" t="s">
        <v>210</v>
      </c>
      <c r="M97" s="31" t="s">
        <v>210</v>
      </c>
      <c r="N97" s="31" t="s">
        <v>210</v>
      </c>
      <c r="O97" s="31" t="s">
        <v>210</v>
      </c>
      <c r="P97" s="31" t="s">
        <v>210</v>
      </c>
      <c r="Q97" s="31" t="s">
        <v>210</v>
      </c>
      <c r="R97" s="31" t="s">
        <v>210</v>
      </c>
      <c r="S97" s="31" t="s">
        <v>210</v>
      </c>
      <c r="T97" s="31" t="s">
        <v>210</v>
      </c>
      <c r="U97" s="31" t="s">
        <v>210</v>
      </c>
      <c r="V97" s="31" t="s">
        <v>210</v>
      </c>
      <c r="W97" s="31" t="s">
        <v>210</v>
      </c>
      <c r="X97" s="31" t="s">
        <v>210</v>
      </c>
      <c r="Y97" s="31" t="s">
        <v>210</v>
      </c>
      <c r="Z97" s="31" t="s">
        <v>210</v>
      </c>
      <c r="AA97" s="31" t="s">
        <v>210</v>
      </c>
      <c r="AB97" s="31" t="s">
        <v>210</v>
      </c>
      <c r="AC97" s="31" t="s">
        <v>210</v>
      </c>
      <c r="AD97" s="31" t="s">
        <v>210</v>
      </c>
      <c r="AE97" s="31" t="s">
        <v>210</v>
      </c>
      <c r="AF97" s="31" t="s">
        <v>210</v>
      </c>
      <c r="AG97" s="31" t="s">
        <v>210</v>
      </c>
      <c r="AH97" s="31" t="s">
        <v>210</v>
      </c>
      <c r="AI97" s="31" t="s">
        <v>210</v>
      </c>
      <c r="AJ97" s="31" t="s">
        <v>210</v>
      </c>
    </row>
    <row r="98" spans="1:36" ht="15.9" customHeight="1" x14ac:dyDescent="0.3">
      <c r="A98" s="16">
        <v>2022</v>
      </c>
      <c r="B98" s="21">
        <v>41</v>
      </c>
      <c r="C98" s="22">
        <v>44844</v>
      </c>
      <c r="D98" s="27" t="s">
        <v>210</v>
      </c>
      <c r="E98" s="31" t="s">
        <v>210</v>
      </c>
      <c r="F98" s="31" t="s">
        <v>210</v>
      </c>
      <c r="G98" s="31" t="s">
        <v>210</v>
      </c>
      <c r="H98" s="31" t="s">
        <v>210</v>
      </c>
      <c r="I98" s="31" t="s">
        <v>210</v>
      </c>
      <c r="J98" s="31" t="s">
        <v>210</v>
      </c>
      <c r="K98" s="31" t="s">
        <v>210</v>
      </c>
      <c r="L98" s="31" t="s">
        <v>210</v>
      </c>
      <c r="M98" s="31" t="s">
        <v>210</v>
      </c>
      <c r="N98" s="31" t="s">
        <v>210</v>
      </c>
      <c r="O98" s="31" t="s">
        <v>210</v>
      </c>
      <c r="P98" s="31" t="s">
        <v>210</v>
      </c>
      <c r="Q98" s="31" t="s">
        <v>210</v>
      </c>
      <c r="R98" s="31" t="s">
        <v>210</v>
      </c>
      <c r="S98" s="31" t="s">
        <v>210</v>
      </c>
      <c r="T98" s="31" t="s">
        <v>210</v>
      </c>
      <c r="U98" s="31" t="s">
        <v>210</v>
      </c>
      <c r="V98" s="31" t="s">
        <v>210</v>
      </c>
      <c r="W98" s="31" t="s">
        <v>210</v>
      </c>
      <c r="X98" s="31" t="s">
        <v>210</v>
      </c>
      <c r="Y98" s="31" t="s">
        <v>210</v>
      </c>
      <c r="Z98" s="31" t="s">
        <v>210</v>
      </c>
      <c r="AA98" s="31" t="s">
        <v>210</v>
      </c>
      <c r="AB98" s="31" t="s">
        <v>210</v>
      </c>
      <c r="AC98" s="31" t="s">
        <v>210</v>
      </c>
      <c r="AD98" s="31" t="s">
        <v>210</v>
      </c>
      <c r="AE98" s="31" t="s">
        <v>210</v>
      </c>
      <c r="AF98" s="31" t="s">
        <v>210</v>
      </c>
      <c r="AG98" s="31" t="s">
        <v>210</v>
      </c>
      <c r="AH98" s="31" t="s">
        <v>210</v>
      </c>
      <c r="AI98" s="31" t="s">
        <v>210</v>
      </c>
      <c r="AJ98" s="31" t="s">
        <v>210</v>
      </c>
    </row>
    <row r="99" spans="1:36" ht="15.9" customHeight="1" x14ac:dyDescent="0.3">
      <c r="A99" s="16">
        <v>2022</v>
      </c>
      <c r="B99" s="21">
        <v>42</v>
      </c>
      <c r="C99" s="22">
        <v>44851</v>
      </c>
      <c r="D99" s="27" t="s">
        <v>210</v>
      </c>
      <c r="E99" s="31" t="s">
        <v>210</v>
      </c>
      <c r="F99" s="31" t="s">
        <v>210</v>
      </c>
      <c r="G99" s="31" t="s">
        <v>210</v>
      </c>
      <c r="H99" s="31" t="s">
        <v>210</v>
      </c>
      <c r="I99" s="31" t="s">
        <v>210</v>
      </c>
      <c r="J99" s="31" t="s">
        <v>210</v>
      </c>
      <c r="K99" s="31" t="s">
        <v>210</v>
      </c>
      <c r="L99" s="31" t="s">
        <v>210</v>
      </c>
      <c r="M99" s="31" t="s">
        <v>210</v>
      </c>
      <c r="N99" s="31" t="s">
        <v>210</v>
      </c>
      <c r="O99" s="31" t="s">
        <v>210</v>
      </c>
      <c r="P99" s="31" t="s">
        <v>210</v>
      </c>
      <c r="Q99" s="31" t="s">
        <v>210</v>
      </c>
      <c r="R99" s="31" t="s">
        <v>210</v>
      </c>
      <c r="S99" s="31" t="s">
        <v>210</v>
      </c>
      <c r="T99" s="31" t="s">
        <v>210</v>
      </c>
      <c r="U99" s="31" t="s">
        <v>210</v>
      </c>
      <c r="V99" s="31" t="s">
        <v>210</v>
      </c>
      <c r="W99" s="31" t="s">
        <v>210</v>
      </c>
      <c r="X99" s="31" t="s">
        <v>210</v>
      </c>
      <c r="Y99" s="31" t="s">
        <v>210</v>
      </c>
      <c r="Z99" s="31" t="s">
        <v>210</v>
      </c>
      <c r="AA99" s="31" t="s">
        <v>210</v>
      </c>
      <c r="AB99" s="31" t="s">
        <v>210</v>
      </c>
      <c r="AC99" s="31" t="s">
        <v>210</v>
      </c>
      <c r="AD99" s="31" t="s">
        <v>210</v>
      </c>
      <c r="AE99" s="31" t="s">
        <v>210</v>
      </c>
      <c r="AF99" s="31" t="s">
        <v>210</v>
      </c>
      <c r="AG99" s="31" t="s">
        <v>210</v>
      </c>
      <c r="AH99" s="31" t="s">
        <v>210</v>
      </c>
      <c r="AI99" s="31" t="s">
        <v>210</v>
      </c>
      <c r="AJ99" s="31" t="s">
        <v>210</v>
      </c>
    </row>
    <row r="100" spans="1:36" ht="15.9" customHeight="1" x14ac:dyDescent="0.3">
      <c r="A100" s="16">
        <v>2022</v>
      </c>
      <c r="B100" s="21">
        <v>43</v>
      </c>
      <c r="C100" s="22">
        <v>44858</v>
      </c>
      <c r="D100" s="27" t="s">
        <v>210</v>
      </c>
      <c r="E100" s="31" t="s">
        <v>210</v>
      </c>
      <c r="F100" s="31" t="s">
        <v>210</v>
      </c>
      <c r="G100" s="31" t="s">
        <v>210</v>
      </c>
      <c r="H100" s="31" t="s">
        <v>210</v>
      </c>
      <c r="I100" s="31" t="s">
        <v>210</v>
      </c>
      <c r="J100" s="31" t="s">
        <v>210</v>
      </c>
      <c r="K100" s="31" t="s">
        <v>210</v>
      </c>
      <c r="L100" s="31" t="s">
        <v>210</v>
      </c>
      <c r="M100" s="31" t="s">
        <v>210</v>
      </c>
      <c r="N100" s="31" t="s">
        <v>210</v>
      </c>
      <c r="O100" s="31" t="s">
        <v>210</v>
      </c>
      <c r="P100" s="31" t="s">
        <v>210</v>
      </c>
      <c r="Q100" s="31" t="s">
        <v>210</v>
      </c>
      <c r="R100" s="31" t="s">
        <v>210</v>
      </c>
      <c r="S100" s="31" t="s">
        <v>210</v>
      </c>
      <c r="T100" s="31" t="s">
        <v>210</v>
      </c>
      <c r="U100" s="31" t="s">
        <v>210</v>
      </c>
      <c r="V100" s="31" t="s">
        <v>210</v>
      </c>
      <c r="W100" s="31" t="s">
        <v>210</v>
      </c>
      <c r="X100" s="31" t="s">
        <v>210</v>
      </c>
      <c r="Y100" s="31" t="s">
        <v>210</v>
      </c>
      <c r="Z100" s="31" t="s">
        <v>210</v>
      </c>
      <c r="AA100" s="31" t="s">
        <v>210</v>
      </c>
      <c r="AB100" s="31" t="s">
        <v>210</v>
      </c>
      <c r="AC100" s="31" t="s">
        <v>210</v>
      </c>
      <c r="AD100" s="31" t="s">
        <v>210</v>
      </c>
      <c r="AE100" s="31" t="s">
        <v>210</v>
      </c>
      <c r="AF100" s="31" t="s">
        <v>210</v>
      </c>
      <c r="AG100" s="31" t="s">
        <v>210</v>
      </c>
      <c r="AH100" s="31" t="s">
        <v>210</v>
      </c>
      <c r="AI100" s="31" t="s">
        <v>210</v>
      </c>
      <c r="AJ100" s="31" t="s">
        <v>210</v>
      </c>
    </row>
    <row r="101" spans="1:36" ht="15.9" customHeight="1" x14ac:dyDescent="0.3">
      <c r="A101" s="16">
        <v>2022</v>
      </c>
      <c r="B101" s="21">
        <v>44</v>
      </c>
      <c r="C101" s="22">
        <v>44865</v>
      </c>
      <c r="D101" s="27" t="s">
        <v>210</v>
      </c>
      <c r="E101" s="31" t="s">
        <v>210</v>
      </c>
      <c r="F101" s="31" t="s">
        <v>210</v>
      </c>
      <c r="G101" s="31" t="s">
        <v>210</v>
      </c>
      <c r="H101" s="31" t="s">
        <v>210</v>
      </c>
      <c r="I101" s="31" t="s">
        <v>210</v>
      </c>
      <c r="J101" s="31" t="s">
        <v>210</v>
      </c>
      <c r="K101" s="31" t="s">
        <v>210</v>
      </c>
      <c r="L101" s="31" t="s">
        <v>210</v>
      </c>
      <c r="M101" s="31" t="s">
        <v>210</v>
      </c>
      <c r="N101" s="31" t="s">
        <v>210</v>
      </c>
      <c r="O101" s="31" t="s">
        <v>210</v>
      </c>
      <c r="P101" s="31" t="s">
        <v>210</v>
      </c>
      <c r="Q101" s="31" t="s">
        <v>210</v>
      </c>
      <c r="R101" s="31" t="s">
        <v>210</v>
      </c>
      <c r="S101" s="31" t="s">
        <v>210</v>
      </c>
      <c r="T101" s="31" t="s">
        <v>210</v>
      </c>
      <c r="U101" s="31" t="s">
        <v>210</v>
      </c>
      <c r="V101" s="31" t="s">
        <v>210</v>
      </c>
      <c r="W101" s="31" t="s">
        <v>210</v>
      </c>
      <c r="X101" s="31" t="s">
        <v>210</v>
      </c>
      <c r="Y101" s="31" t="s">
        <v>210</v>
      </c>
      <c r="Z101" s="31" t="s">
        <v>210</v>
      </c>
      <c r="AA101" s="31" t="s">
        <v>210</v>
      </c>
      <c r="AB101" s="31" t="s">
        <v>210</v>
      </c>
      <c r="AC101" s="31" t="s">
        <v>210</v>
      </c>
      <c r="AD101" s="31" t="s">
        <v>210</v>
      </c>
      <c r="AE101" s="31" t="s">
        <v>210</v>
      </c>
      <c r="AF101" s="31" t="s">
        <v>210</v>
      </c>
      <c r="AG101" s="31" t="s">
        <v>210</v>
      </c>
      <c r="AH101" s="31" t="s">
        <v>210</v>
      </c>
      <c r="AI101" s="31" t="s">
        <v>210</v>
      </c>
      <c r="AJ101" s="31" t="s">
        <v>210</v>
      </c>
    </row>
    <row r="102" spans="1:36" ht="15.9" customHeight="1" x14ac:dyDescent="0.3">
      <c r="A102" s="16">
        <v>2022</v>
      </c>
      <c r="B102" s="21">
        <v>45</v>
      </c>
      <c r="C102" s="22">
        <v>44872</v>
      </c>
      <c r="D102" s="27" t="s">
        <v>210</v>
      </c>
      <c r="E102" s="31" t="s">
        <v>210</v>
      </c>
      <c r="F102" s="31" t="s">
        <v>210</v>
      </c>
      <c r="G102" s="31" t="s">
        <v>210</v>
      </c>
      <c r="H102" s="31" t="s">
        <v>210</v>
      </c>
      <c r="I102" s="31" t="s">
        <v>210</v>
      </c>
      <c r="J102" s="31" t="s">
        <v>210</v>
      </c>
      <c r="K102" s="31" t="s">
        <v>210</v>
      </c>
      <c r="L102" s="31" t="s">
        <v>210</v>
      </c>
      <c r="M102" s="31" t="s">
        <v>210</v>
      </c>
      <c r="N102" s="31" t="s">
        <v>210</v>
      </c>
      <c r="O102" s="31" t="s">
        <v>210</v>
      </c>
      <c r="P102" s="31" t="s">
        <v>210</v>
      </c>
      <c r="Q102" s="31" t="s">
        <v>210</v>
      </c>
      <c r="R102" s="31" t="s">
        <v>210</v>
      </c>
      <c r="S102" s="31" t="s">
        <v>210</v>
      </c>
      <c r="T102" s="31" t="s">
        <v>210</v>
      </c>
      <c r="U102" s="31" t="s">
        <v>210</v>
      </c>
      <c r="V102" s="31" t="s">
        <v>210</v>
      </c>
      <c r="W102" s="31" t="s">
        <v>210</v>
      </c>
      <c r="X102" s="31" t="s">
        <v>210</v>
      </c>
      <c r="Y102" s="31" t="s">
        <v>210</v>
      </c>
      <c r="Z102" s="31" t="s">
        <v>210</v>
      </c>
      <c r="AA102" s="31" t="s">
        <v>210</v>
      </c>
      <c r="AB102" s="31" t="s">
        <v>210</v>
      </c>
      <c r="AC102" s="31" t="s">
        <v>210</v>
      </c>
      <c r="AD102" s="31" t="s">
        <v>210</v>
      </c>
      <c r="AE102" s="31" t="s">
        <v>210</v>
      </c>
      <c r="AF102" s="31" t="s">
        <v>210</v>
      </c>
      <c r="AG102" s="31" t="s">
        <v>210</v>
      </c>
      <c r="AH102" s="31" t="s">
        <v>210</v>
      </c>
      <c r="AI102" s="31" t="s">
        <v>210</v>
      </c>
      <c r="AJ102" s="31" t="s">
        <v>210</v>
      </c>
    </row>
    <row r="103" spans="1:36" ht="15.9" customHeight="1" x14ac:dyDescent="0.3">
      <c r="A103" s="16">
        <v>2022</v>
      </c>
      <c r="B103" s="21">
        <v>46</v>
      </c>
      <c r="C103" s="22">
        <v>44879</v>
      </c>
      <c r="D103" s="27" t="s">
        <v>210</v>
      </c>
      <c r="E103" s="31" t="s">
        <v>210</v>
      </c>
      <c r="F103" s="31" t="s">
        <v>210</v>
      </c>
      <c r="G103" s="31" t="s">
        <v>210</v>
      </c>
      <c r="H103" s="31" t="s">
        <v>210</v>
      </c>
      <c r="I103" s="31" t="s">
        <v>210</v>
      </c>
      <c r="J103" s="31" t="s">
        <v>210</v>
      </c>
      <c r="K103" s="31" t="s">
        <v>210</v>
      </c>
      <c r="L103" s="31" t="s">
        <v>210</v>
      </c>
      <c r="M103" s="31" t="s">
        <v>210</v>
      </c>
      <c r="N103" s="31" t="s">
        <v>210</v>
      </c>
      <c r="O103" s="31" t="s">
        <v>210</v>
      </c>
      <c r="P103" s="31" t="s">
        <v>210</v>
      </c>
      <c r="Q103" s="31" t="s">
        <v>210</v>
      </c>
      <c r="R103" s="31" t="s">
        <v>210</v>
      </c>
      <c r="S103" s="31" t="s">
        <v>210</v>
      </c>
      <c r="T103" s="31" t="s">
        <v>210</v>
      </c>
      <c r="U103" s="31" t="s">
        <v>210</v>
      </c>
      <c r="V103" s="31" t="s">
        <v>210</v>
      </c>
      <c r="W103" s="31" t="s">
        <v>210</v>
      </c>
      <c r="X103" s="31" t="s">
        <v>210</v>
      </c>
      <c r="Y103" s="31" t="s">
        <v>210</v>
      </c>
      <c r="Z103" s="31" t="s">
        <v>210</v>
      </c>
      <c r="AA103" s="31" t="s">
        <v>210</v>
      </c>
      <c r="AB103" s="31" t="s">
        <v>210</v>
      </c>
      <c r="AC103" s="31" t="s">
        <v>210</v>
      </c>
      <c r="AD103" s="31" t="s">
        <v>210</v>
      </c>
      <c r="AE103" s="31" t="s">
        <v>210</v>
      </c>
      <c r="AF103" s="31" t="s">
        <v>210</v>
      </c>
      <c r="AG103" s="31" t="s">
        <v>210</v>
      </c>
      <c r="AH103" s="31" t="s">
        <v>210</v>
      </c>
      <c r="AI103" s="31" t="s">
        <v>210</v>
      </c>
      <c r="AJ103" s="31" t="s">
        <v>210</v>
      </c>
    </row>
    <row r="104" spans="1:36" ht="15.9" customHeight="1" x14ac:dyDescent="0.3">
      <c r="A104" s="16">
        <v>2022</v>
      </c>
      <c r="B104" s="21">
        <v>47</v>
      </c>
      <c r="C104" s="22">
        <v>44886</v>
      </c>
      <c r="D104" s="27" t="s">
        <v>210</v>
      </c>
      <c r="E104" s="31" t="s">
        <v>210</v>
      </c>
      <c r="F104" s="31" t="s">
        <v>210</v>
      </c>
      <c r="G104" s="31" t="s">
        <v>210</v>
      </c>
      <c r="H104" s="31" t="s">
        <v>210</v>
      </c>
      <c r="I104" s="31" t="s">
        <v>210</v>
      </c>
      <c r="J104" s="31" t="s">
        <v>210</v>
      </c>
      <c r="K104" s="31" t="s">
        <v>210</v>
      </c>
      <c r="L104" s="31" t="s">
        <v>210</v>
      </c>
      <c r="M104" s="31" t="s">
        <v>210</v>
      </c>
      <c r="N104" s="31" t="s">
        <v>210</v>
      </c>
      <c r="O104" s="31" t="s">
        <v>210</v>
      </c>
      <c r="P104" s="31" t="s">
        <v>210</v>
      </c>
      <c r="Q104" s="31" t="s">
        <v>210</v>
      </c>
      <c r="R104" s="31" t="s">
        <v>210</v>
      </c>
      <c r="S104" s="31" t="s">
        <v>210</v>
      </c>
      <c r="T104" s="31" t="s">
        <v>210</v>
      </c>
      <c r="U104" s="31" t="s">
        <v>210</v>
      </c>
      <c r="V104" s="31" t="s">
        <v>210</v>
      </c>
      <c r="W104" s="31" t="s">
        <v>210</v>
      </c>
      <c r="X104" s="31" t="s">
        <v>210</v>
      </c>
      <c r="Y104" s="31" t="s">
        <v>210</v>
      </c>
      <c r="Z104" s="31" t="s">
        <v>210</v>
      </c>
      <c r="AA104" s="31" t="s">
        <v>210</v>
      </c>
      <c r="AB104" s="31" t="s">
        <v>210</v>
      </c>
      <c r="AC104" s="31" t="s">
        <v>210</v>
      </c>
      <c r="AD104" s="31" t="s">
        <v>210</v>
      </c>
      <c r="AE104" s="31" t="s">
        <v>210</v>
      </c>
      <c r="AF104" s="31" t="s">
        <v>210</v>
      </c>
      <c r="AG104" s="31" t="s">
        <v>210</v>
      </c>
      <c r="AH104" s="31" t="s">
        <v>210</v>
      </c>
      <c r="AI104" s="31" t="s">
        <v>210</v>
      </c>
      <c r="AJ104" s="31" t="s">
        <v>210</v>
      </c>
    </row>
    <row r="105" spans="1:36" ht="15.9" customHeight="1" x14ac:dyDescent="0.3">
      <c r="A105" s="16">
        <v>2022</v>
      </c>
      <c r="B105" s="21">
        <v>48</v>
      </c>
      <c r="C105" s="22">
        <v>44893</v>
      </c>
      <c r="D105" s="27" t="s">
        <v>210</v>
      </c>
      <c r="E105" s="31" t="s">
        <v>210</v>
      </c>
      <c r="F105" s="31" t="s">
        <v>210</v>
      </c>
      <c r="G105" s="31" t="s">
        <v>210</v>
      </c>
      <c r="H105" s="31" t="s">
        <v>210</v>
      </c>
      <c r="I105" s="31" t="s">
        <v>210</v>
      </c>
      <c r="J105" s="31" t="s">
        <v>210</v>
      </c>
      <c r="K105" s="31" t="s">
        <v>210</v>
      </c>
      <c r="L105" s="31" t="s">
        <v>210</v>
      </c>
      <c r="M105" s="31" t="s">
        <v>210</v>
      </c>
      <c r="N105" s="31" t="s">
        <v>210</v>
      </c>
      <c r="O105" s="31" t="s">
        <v>210</v>
      </c>
      <c r="P105" s="31" t="s">
        <v>210</v>
      </c>
      <c r="Q105" s="31" t="s">
        <v>210</v>
      </c>
      <c r="R105" s="31" t="s">
        <v>210</v>
      </c>
      <c r="S105" s="31" t="s">
        <v>210</v>
      </c>
      <c r="T105" s="31" t="s">
        <v>210</v>
      </c>
      <c r="U105" s="31" t="s">
        <v>210</v>
      </c>
      <c r="V105" s="31" t="s">
        <v>210</v>
      </c>
      <c r="W105" s="31" t="s">
        <v>210</v>
      </c>
      <c r="X105" s="31" t="s">
        <v>210</v>
      </c>
      <c r="Y105" s="31" t="s">
        <v>210</v>
      </c>
      <c r="Z105" s="31" t="s">
        <v>210</v>
      </c>
      <c r="AA105" s="31" t="s">
        <v>210</v>
      </c>
      <c r="AB105" s="31" t="s">
        <v>210</v>
      </c>
      <c r="AC105" s="31" t="s">
        <v>210</v>
      </c>
      <c r="AD105" s="31" t="s">
        <v>210</v>
      </c>
      <c r="AE105" s="31" t="s">
        <v>210</v>
      </c>
      <c r="AF105" s="31" t="s">
        <v>210</v>
      </c>
      <c r="AG105" s="31" t="s">
        <v>210</v>
      </c>
      <c r="AH105" s="31" t="s">
        <v>210</v>
      </c>
      <c r="AI105" s="31" t="s">
        <v>210</v>
      </c>
      <c r="AJ105" s="31" t="s">
        <v>210</v>
      </c>
    </row>
    <row r="106" spans="1:36" ht="15.9" customHeight="1" x14ac:dyDescent="0.3">
      <c r="A106" s="16">
        <v>2022</v>
      </c>
      <c r="B106" s="21">
        <v>49</v>
      </c>
      <c r="C106" s="22">
        <v>44900</v>
      </c>
      <c r="D106" s="27" t="s">
        <v>210</v>
      </c>
      <c r="E106" s="31" t="s">
        <v>210</v>
      </c>
      <c r="F106" s="31" t="s">
        <v>210</v>
      </c>
      <c r="G106" s="31" t="s">
        <v>210</v>
      </c>
      <c r="H106" s="31" t="s">
        <v>210</v>
      </c>
      <c r="I106" s="31" t="s">
        <v>210</v>
      </c>
      <c r="J106" s="31" t="s">
        <v>210</v>
      </c>
      <c r="K106" s="31" t="s">
        <v>210</v>
      </c>
      <c r="L106" s="31" t="s">
        <v>210</v>
      </c>
      <c r="M106" s="31" t="s">
        <v>210</v>
      </c>
      <c r="N106" s="31" t="s">
        <v>210</v>
      </c>
      <c r="O106" s="31" t="s">
        <v>210</v>
      </c>
      <c r="P106" s="31" t="s">
        <v>210</v>
      </c>
      <c r="Q106" s="31" t="s">
        <v>210</v>
      </c>
      <c r="R106" s="31" t="s">
        <v>210</v>
      </c>
      <c r="S106" s="31" t="s">
        <v>210</v>
      </c>
      <c r="T106" s="31" t="s">
        <v>210</v>
      </c>
      <c r="U106" s="31" t="s">
        <v>210</v>
      </c>
      <c r="V106" s="31" t="s">
        <v>210</v>
      </c>
      <c r="W106" s="31" t="s">
        <v>210</v>
      </c>
      <c r="X106" s="31" t="s">
        <v>210</v>
      </c>
      <c r="Y106" s="31" t="s">
        <v>210</v>
      </c>
      <c r="Z106" s="31" t="s">
        <v>210</v>
      </c>
      <c r="AA106" s="31" t="s">
        <v>210</v>
      </c>
      <c r="AB106" s="31" t="s">
        <v>210</v>
      </c>
      <c r="AC106" s="31" t="s">
        <v>210</v>
      </c>
      <c r="AD106" s="31" t="s">
        <v>210</v>
      </c>
      <c r="AE106" s="31" t="s">
        <v>210</v>
      </c>
      <c r="AF106" s="31" t="s">
        <v>210</v>
      </c>
      <c r="AG106" s="31" t="s">
        <v>210</v>
      </c>
      <c r="AH106" s="31" t="s">
        <v>210</v>
      </c>
      <c r="AI106" s="31" t="s">
        <v>210</v>
      </c>
      <c r="AJ106" s="31" t="s">
        <v>210</v>
      </c>
    </row>
    <row r="107" spans="1:36" ht="15.9" customHeight="1" x14ac:dyDescent="0.3">
      <c r="A107" s="16">
        <v>2022</v>
      </c>
      <c r="B107" s="21">
        <v>50</v>
      </c>
      <c r="C107" s="22">
        <v>44907</v>
      </c>
      <c r="D107" s="27" t="s">
        <v>210</v>
      </c>
      <c r="E107" s="31" t="s">
        <v>210</v>
      </c>
      <c r="F107" s="31" t="s">
        <v>210</v>
      </c>
      <c r="G107" s="31" t="s">
        <v>210</v>
      </c>
      <c r="H107" s="31" t="s">
        <v>210</v>
      </c>
      <c r="I107" s="31" t="s">
        <v>210</v>
      </c>
      <c r="J107" s="31" t="s">
        <v>210</v>
      </c>
      <c r="K107" s="31" t="s">
        <v>210</v>
      </c>
      <c r="L107" s="31" t="s">
        <v>210</v>
      </c>
      <c r="M107" s="31" t="s">
        <v>210</v>
      </c>
      <c r="N107" s="31" t="s">
        <v>210</v>
      </c>
      <c r="O107" s="31" t="s">
        <v>210</v>
      </c>
      <c r="P107" s="31" t="s">
        <v>210</v>
      </c>
      <c r="Q107" s="31" t="s">
        <v>210</v>
      </c>
      <c r="R107" s="31" t="s">
        <v>210</v>
      </c>
      <c r="S107" s="31" t="s">
        <v>210</v>
      </c>
      <c r="T107" s="31" t="s">
        <v>210</v>
      </c>
      <c r="U107" s="31" t="s">
        <v>210</v>
      </c>
      <c r="V107" s="31" t="s">
        <v>210</v>
      </c>
      <c r="W107" s="31" t="s">
        <v>210</v>
      </c>
      <c r="X107" s="31" t="s">
        <v>210</v>
      </c>
      <c r="Y107" s="31" t="s">
        <v>210</v>
      </c>
      <c r="Z107" s="31" t="s">
        <v>210</v>
      </c>
      <c r="AA107" s="31" t="s">
        <v>210</v>
      </c>
      <c r="AB107" s="31" t="s">
        <v>210</v>
      </c>
      <c r="AC107" s="31" t="s">
        <v>210</v>
      </c>
      <c r="AD107" s="31" t="s">
        <v>210</v>
      </c>
      <c r="AE107" s="31" t="s">
        <v>210</v>
      </c>
      <c r="AF107" s="31" t="s">
        <v>210</v>
      </c>
      <c r="AG107" s="31" t="s">
        <v>210</v>
      </c>
      <c r="AH107" s="31" t="s">
        <v>210</v>
      </c>
      <c r="AI107" s="31" t="s">
        <v>210</v>
      </c>
      <c r="AJ107" s="31" t="s">
        <v>210</v>
      </c>
    </row>
    <row r="108" spans="1:36" ht="15.9" customHeight="1" x14ac:dyDescent="0.3">
      <c r="A108" s="16">
        <v>2022</v>
      </c>
      <c r="B108" s="21">
        <v>51</v>
      </c>
      <c r="C108" s="22">
        <v>44914</v>
      </c>
      <c r="D108" s="27" t="s">
        <v>210</v>
      </c>
      <c r="E108" s="31" t="s">
        <v>210</v>
      </c>
      <c r="F108" s="31" t="s">
        <v>210</v>
      </c>
      <c r="G108" s="31" t="s">
        <v>210</v>
      </c>
      <c r="H108" s="31" t="s">
        <v>210</v>
      </c>
      <c r="I108" s="31" t="s">
        <v>210</v>
      </c>
      <c r="J108" s="31" t="s">
        <v>210</v>
      </c>
      <c r="K108" s="31" t="s">
        <v>210</v>
      </c>
      <c r="L108" s="31" t="s">
        <v>210</v>
      </c>
      <c r="M108" s="31" t="s">
        <v>210</v>
      </c>
      <c r="N108" s="31" t="s">
        <v>210</v>
      </c>
      <c r="O108" s="31" t="s">
        <v>210</v>
      </c>
      <c r="P108" s="31" t="s">
        <v>210</v>
      </c>
      <c r="Q108" s="31" t="s">
        <v>210</v>
      </c>
      <c r="R108" s="31" t="s">
        <v>210</v>
      </c>
      <c r="S108" s="31" t="s">
        <v>210</v>
      </c>
      <c r="T108" s="31" t="s">
        <v>210</v>
      </c>
      <c r="U108" s="31" t="s">
        <v>210</v>
      </c>
      <c r="V108" s="31" t="s">
        <v>210</v>
      </c>
      <c r="W108" s="31" t="s">
        <v>210</v>
      </c>
      <c r="X108" s="31" t="s">
        <v>210</v>
      </c>
      <c r="Y108" s="31" t="s">
        <v>210</v>
      </c>
      <c r="Z108" s="31" t="s">
        <v>210</v>
      </c>
      <c r="AA108" s="31" t="s">
        <v>210</v>
      </c>
      <c r="AB108" s="31" t="s">
        <v>210</v>
      </c>
      <c r="AC108" s="31" t="s">
        <v>210</v>
      </c>
      <c r="AD108" s="31" t="s">
        <v>210</v>
      </c>
      <c r="AE108" s="31" t="s">
        <v>210</v>
      </c>
      <c r="AF108" s="31" t="s">
        <v>210</v>
      </c>
      <c r="AG108" s="31" t="s">
        <v>210</v>
      </c>
      <c r="AH108" s="31" t="s">
        <v>210</v>
      </c>
      <c r="AI108" s="31" t="s">
        <v>210</v>
      </c>
      <c r="AJ108" s="31" t="s">
        <v>210</v>
      </c>
    </row>
    <row r="109" spans="1:36" ht="15.9" customHeight="1" x14ac:dyDescent="0.3">
      <c r="A109" s="16">
        <v>2022</v>
      </c>
      <c r="B109" s="21">
        <v>52</v>
      </c>
      <c r="C109" s="22">
        <v>44921</v>
      </c>
      <c r="D109" s="27" t="s">
        <v>210</v>
      </c>
      <c r="E109" s="31" t="s">
        <v>210</v>
      </c>
      <c r="F109" s="31" t="s">
        <v>210</v>
      </c>
      <c r="G109" s="31" t="s">
        <v>210</v>
      </c>
      <c r="H109" s="31" t="s">
        <v>210</v>
      </c>
      <c r="I109" s="31" t="s">
        <v>210</v>
      </c>
      <c r="J109" s="31" t="s">
        <v>210</v>
      </c>
      <c r="K109" s="31" t="s">
        <v>210</v>
      </c>
      <c r="L109" s="31" t="s">
        <v>210</v>
      </c>
      <c r="M109" s="31" t="s">
        <v>210</v>
      </c>
      <c r="N109" s="31" t="s">
        <v>210</v>
      </c>
      <c r="O109" s="31" t="s">
        <v>210</v>
      </c>
      <c r="P109" s="31" t="s">
        <v>210</v>
      </c>
      <c r="Q109" s="31" t="s">
        <v>210</v>
      </c>
      <c r="R109" s="31" t="s">
        <v>210</v>
      </c>
      <c r="S109" s="31" t="s">
        <v>210</v>
      </c>
      <c r="T109" s="31" t="s">
        <v>210</v>
      </c>
      <c r="U109" s="31" t="s">
        <v>210</v>
      </c>
      <c r="V109" s="31" t="s">
        <v>210</v>
      </c>
      <c r="W109" s="31" t="s">
        <v>210</v>
      </c>
      <c r="X109" s="31" t="s">
        <v>210</v>
      </c>
      <c r="Y109" s="31" t="s">
        <v>210</v>
      </c>
      <c r="Z109" s="31" t="s">
        <v>210</v>
      </c>
      <c r="AA109" s="31" t="s">
        <v>210</v>
      </c>
      <c r="AB109" s="31" t="s">
        <v>210</v>
      </c>
      <c r="AC109" s="31" t="s">
        <v>210</v>
      </c>
      <c r="AD109" s="31" t="s">
        <v>210</v>
      </c>
      <c r="AE109" s="31" t="s">
        <v>210</v>
      </c>
      <c r="AF109" s="31" t="s">
        <v>210</v>
      </c>
      <c r="AG109" s="31" t="s">
        <v>210</v>
      </c>
      <c r="AH109" s="31" t="s">
        <v>210</v>
      </c>
      <c r="AI109" s="31" t="s">
        <v>210</v>
      </c>
      <c r="AJ109" s="31" t="s">
        <v>210</v>
      </c>
    </row>
  </sheetData>
  <hyperlinks>
    <hyperlink ref="A4" location="Contents!A1" display="Back to table of contents"/>
  </hyperlinks>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24"/>
  <sheetViews>
    <sheetView zoomScaleNormal="100" workbookViewId="0"/>
  </sheetViews>
  <sheetFormatPr defaultColWidth="9.109375" defaultRowHeight="15.6" x14ac:dyDescent="0.3"/>
  <cols>
    <col min="1" max="3" width="15.6640625" style="5" customWidth="1"/>
    <col min="4" max="11" width="9.6640625" style="5" customWidth="1"/>
    <col min="12" max="22" width="9.109375" style="5"/>
    <col min="23" max="16384" width="9.109375" style="11"/>
  </cols>
  <sheetData>
    <row r="1" spans="1:22" s="5" customFormat="1" x14ac:dyDescent="0.3">
      <c r="A1" s="4" t="s">
        <v>200</v>
      </c>
    </row>
    <row r="2" spans="1:22" s="5" customFormat="1" ht="15" x14ac:dyDescent="0.25">
      <c r="A2" s="6" t="s">
        <v>60</v>
      </c>
    </row>
    <row r="3" spans="1:22" s="5" customFormat="1" ht="15" x14ac:dyDescent="0.25">
      <c r="A3" s="6" t="s">
        <v>61</v>
      </c>
    </row>
    <row r="4" spans="1:22" s="5" customFormat="1" ht="30" customHeight="1" x14ac:dyDescent="0.25">
      <c r="A4" s="7" t="s">
        <v>53</v>
      </c>
    </row>
    <row r="5" spans="1:22" ht="42" customHeight="1" x14ac:dyDescent="0.3">
      <c r="A5" s="28" t="s">
        <v>83</v>
      </c>
      <c r="B5" s="29"/>
      <c r="E5" s="30"/>
      <c r="F5" s="30"/>
    </row>
    <row r="6" spans="1:22" ht="31.8" thickBot="1" x14ac:dyDescent="0.35">
      <c r="A6" s="18" t="s">
        <v>64</v>
      </c>
      <c r="B6" s="19" t="s">
        <v>59</v>
      </c>
      <c r="C6" s="19" t="s">
        <v>119</v>
      </c>
      <c r="D6" s="9" t="s">
        <v>62</v>
      </c>
      <c r="E6" s="10" t="s">
        <v>63</v>
      </c>
      <c r="F6" s="10" t="s">
        <v>67</v>
      </c>
      <c r="G6" s="10" t="s">
        <v>68</v>
      </c>
      <c r="H6" s="10" t="s">
        <v>176</v>
      </c>
      <c r="I6" s="10" t="s">
        <v>69</v>
      </c>
      <c r="J6" s="10" t="s">
        <v>70</v>
      </c>
      <c r="K6" s="8" t="s">
        <v>71</v>
      </c>
      <c r="L6" s="11"/>
      <c r="M6" s="11"/>
      <c r="N6" s="11"/>
      <c r="O6" s="11"/>
      <c r="P6" s="11"/>
      <c r="Q6" s="11"/>
      <c r="R6" s="11"/>
      <c r="S6" s="11"/>
      <c r="T6" s="11"/>
      <c r="U6" s="11"/>
      <c r="V6" s="11"/>
    </row>
    <row r="7" spans="1:22" ht="30" customHeight="1" x14ac:dyDescent="0.3">
      <c r="A7" s="20" t="s">
        <v>65</v>
      </c>
      <c r="B7" s="21">
        <v>1</v>
      </c>
      <c r="C7" s="22">
        <v>44200</v>
      </c>
      <c r="D7" s="23">
        <v>1720</v>
      </c>
      <c r="E7" s="1">
        <v>3</v>
      </c>
      <c r="F7" s="1">
        <v>1</v>
      </c>
      <c r="G7" s="1">
        <v>56</v>
      </c>
      <c r="H7" s="1">
        <v>241</v>
      </c>
      <c r="I7" s="1">
        <v>323</v>
      </c>
      <c r="J7" s="1">
        <v>506</v>
      </c>
      <c r="K7" s="1">
        <v>590</v>
      </c>
      <c r="L7" s="11"/>
      <c r="M7" s="11"/>
      <c r="N7" s="11"/>
      <c r="O7" s="11"/>
      <c r="P7" s="11"/>
      <c r="Q7" s="11"/>
      <c r="R7" s="11"/>
      <c r="S7" s="11"/>
      <c r="T7" s="11"/>
      <c r="U7" s="11"/>
      <c r="V7" s="11"/>
    </row>
    <row r="8" spans="1:22" ht="15.9" customHeight="1" x14ac:dyDescent="0.3">
      <c r="A8" s="20" t="s">
        <v>65</v>
      </c>
      <c r="B8" s="21">
        <v>2</v>
      </c>
      <c r="C8" s="22">
        <v>44207</v>
      </c>
      <c r="D8" s="3">
        <v>1550</v>
      </c>
      <c r="E8" s="2">
        <v>4</v>
      </c>
      <c r="F8" s="2">
        <v>2</v>
      </c>
      <c r="G8" s="2">
        <v>59</v>
      </c>
      <c r="H8" s="2">
        <v>228</v>
      </c>
      <c r="I8" s="2">
        <v>285</v>
      </c>
      <c r="J8" s="2">
        <v>428</v>
      </c>
      <c r="K8" s="2">
        <v>544</v>
      </c>
      <c r="L8" s="11"/>
      <c r="M8" s="11"/>
      <c r="N8" s="11"/>
      <c r="O8" s="11"/>
      <c r="P8" s="11"/>
      <c r="Q8" s="11"/>
      <c r="R8" s="11"/>
      <c r="S8" s="11"/>
      <c r="T8" s="11"/>
      <c r="U8" s="11"/>
      <c r="V8" s="11"/>
    </row>
    <row r="9" spans="1:22" ht="15.9" customHeight="1" x14ac:dyDescent="0.3">
      <c r="A9" s="20" t="s">
        <v>65</v>
      </c>
      <c r="B9" s="21">
        <v>3</v>
      </c>
      <c r="C9" s="22">
        <v>44214</v>
      </c>
      <c r="D9" s="3">
        <v>1559</v>
      </c>
      <c r="E9" s="2">
        <v>3</v>
      </c>
      <c r="F9" s="2">
        <v>1</v>
      </c>
      <c r="G9" s="2">
        <v>53</v>
      </c>
      <c r="H9" s="2">
        <v>220</v>
      </c>
      <c r="I9" s="2">
        <v>277</v>
      </c>
      <c r="J9" s="2">
        <v>449</v>
      </c>
      <c r="K9" s="2">
        <v>556</v>
      </c>
      <c r="L9" s="11"/>
      <c r="M9" s="11"/>
      <c r="N9" s="11"/>
      <c r="O9" s="11"/>
      <c r="P9" s="11"/>
      <c r="Q9" s="11"/>
      <c r="R9" s="11"/>
      <c r="S9" s="11"/>
      <c r="T9" s="11"/>
      <c r="U9" s="11"/>
      <c r="V9" s="11"/>
    </row>
    <row r="10" spans="1:22" ht="15.9" customHeight="1" x14ac:dyDescent="0.3">
      <c r="A10" s="20" t="s">
        <v>65</v>
      </c>
      <c r="B10" s="21">
        <v>4</v>
      </c>
      <c r="C10" s="22">
        <v>44221</v>
      </c>
      <c r="D10" s="3">
        <v>1604</v>
      </c>
      <c r="E10" s="2">
        <v>1</v>
      </c>
      <c r="F10" s="2">
        <v>1</v>
      </c>
      <c r="G10" s="2">
        <v>54</v>
      </c>
      <c r="H10" s="2">
        <v>223</v>
      </c>
      <c r="I10" s="2">
        <v>278</v>
      </c>
      <c r="J10" s="2">
        <v>478</v>
      </c>
      <c r="K10" s="2">
        <v>569</v>
      </c>
      <c r="L10" s="11"/>
      <c r="M10" s="11"/>
      <c r="N10" s="11"/>
      <c r="O10" s="11"/>
      <c r="P10" s="11"/>
      <c r="Q10" s="11"/>
      <c r="R10" s="11"/>
      <c r="S10" s="11"/>
      <c r="T10" s="11"/>
      <c r="U10" s="11"/>
      <c r="V10" s="11"/>
    </row>
    <row r="11" spans="1:22" ht="15.9" customHeight="1" x14ac:dyDescent="0.3">
      <c r="A11" s="20" t="s">
        <v>65</v>
      </c>
      <c r="B11" s="21">
        <v>5</v>
      </c>
      <c r="C11" s="22">
        <v>44228</v>
      </c>
      <c r="D11" s="3">
        <v>1506</v>
      </c>
      <c r="E11" s="2">
        <v>4</v>
      </c>
      <c r="F11" s="2">
        <v>0</v>
      </c>
      <c r="G11" s="2">
        <v>54</v>
      </c>
      <c r="H11" s="2">
        <v>214</v>
      </c>
      <c r="I11" s="2">
        <v>262</v>
      </c>
      <c r="J11" s="2">
        <v>466</v>
      </c>
      <c r="K11" s="2">
        <v>506</v>
      </c>
      <c r="L11" s="11"/>
      <c r="M11" s="11"/>
      <c r="N11" s="11"/>
      <c r="O11" s="11"/>
      <c r="P11" s="11"/>
      <c r="Q11" s="11"/>
      <c r="R11" s="11"/>
      <c r="S11" s="11"/>
      <c r="T11" s="11"/>
      <c r="U11" s="11"/>
      <c r="V11" s="11"/>
    </row>
    <row r="12" spans="1:22" ht="15.9" customHeight="1" x14ac:dyDescent="0.3">
      <c r="A12" s="20" t="s">
        <v>65</v>
      </c>
      <c r="B12" s="21">
        <v>6</v>
      </c>
      <c r="C12" s="22">
        <v>44235</v>
      </c>
      <c r="D12" s="3">
        <v>1412</v>
      </c>
      <c r="E12" s="2">
        <v>7</v>
      </c>
      <c r="F12" s="2">
        <v>2</v>
      </c>
      <c r="G12" s="2">
        <v>47</v>
      </c>
      <c r="H12" s="2">
        <v>212</v>
      </c>
      <c r="I12" s="2">
        <v>270</v>
      </c>
      <c r="J12" s="2">
        <v>431</v>
      </c>
      <c r="K12" s="2">
        <v>443</v>
      </c>
      <c r="L12" s="11"/>
      <c r="M12" s="11"/>
      <c r="N12" s="11"/>
      <c r="O12" s="11"/>
      <c r="P12" s="11"/>
      <c r="Q12" s="11"/>
      <c r="R12" s="11"/>
      <c r="S12" s="11"/>
      <c r="T12" s="11"/>
      <c r="U12" s="11"/>
      <c r="V12" s="11"/>
    </row>
    <row r="13" spans="1:22" ht="15.9" customHeight="1" x14ac:dyDescent="0.3">
      <c r="A13" s="20" t="s">
        <v>65</v>
      </c>
      <c r="B13" s="21">
        <v>7</v>
      </c>
      <c r="C13" s="22">
        <v>44242</v>
      </c>
      <c r="D13" s="3">
        <v>1422</v>
      </c>
      <c r="E13" s="2">
        <v>1</v>
      </c>
      <c r="F13" s="2">
        <v>1</v>
      </c>
      <c r="G13" s="2">
        <v>44</v>
      </c>
      <c r="H13" s="2">
        <v>208</v>
      </c>
      <c r="I13" s="2">
        <v>259</v>
      </c>
      <c r="J13" s="2">
        <v>427</v>
      </c>
      <c r="K13" s="2">
        <v>482</v>
      </c>
      <c r="L13" s="11"/>
      <c r="M13" s="11"/>
      <c r="N13" s="11"/>
      <c r="O13" s="11"/>
      <c r="P13" s="11"/>
      <c r="Q13" s="11"/>
      <c r="R13" s="11"/>
      <c r="S13" s="11"/>
      <c r="T13" s="11"/>
      <c r="U13" s="11"/>
      <c r="V13" s="11"/>
    </row>
    <row r="14" spans="1:22" ht="15.9" customHeight="1" x14ac:dyDescent="0.3">
      <c r="A14" s="20" t="s">
        <v>65</v>
      </c>
      <c r="B14" s="21">
        <v>8</v>
      </c>
      <c r="C14" s="22">
        <v>44249</v>
      </c>
      <c r="D14" s="3">
        <v>1325</v>
      </c>
      <c r="E14" s="2">
        <v>3</v>
      </c>
      <c r="F14" s="2">
        <v>0</v>
      </c>
      <c r="G14" s="2">
        <v>43</v>
      </c>
      <c r="H14" s="2">
        <v>206</v>
      </c>
      <c r="I14" s="2">
        <v>250</v>
      </c>
      <c r="J14" s="2">
        <v>401</v>
      </c>
      <c r="K14" s="2">
        <v>422</v>
      </c>
      <c r="L14" s="11"/>
      <c r="M14" s="11"/>
      <c r="N14" s="11"/>
      <c r="O14" s="11"/>
      <c r="P14" s="11"/>
      <c r="Q14" s="11"/>
      <c r="R14" s="11"/>
      <c r="S14" s="11"/>
      <c r="T14" s="11"/>
      <c r="U14" s="11"/>
      <c r="V14" s="11"/>
    </row>
    <row r="15" spans="1:22" ht="15.9" customHeight="1" x14ac:dyDescent="0.3">
      <c r="A15" s="20" t="s">
        <v>65</v>
      </c>
      <c r="B15" s="21">
        <v>9</v>
      </c>
      <c r="C15" s="22">
        <v>44256</v>
      </c>
      <c r="D15" s="3">
        <v>1204</v>
      </c>
      <c r="E15" s="2">
        <v>0</v>
      </c>
      <c r="F15" s="2">
        <v>3</v>
      </c>
      <c r="G15" s="2">
        <v>55</v>
      </c>
      <c r="H15" s="2">
        <v>212</v>
      </c>
      <c r="I15" s="2">
        <v>220</v>
      </c>
      <c r="J15" s="2">
        <v>342</v>
      </c>
      <c r="K15" s="2">
        <v>372</v>
      </c>
      <c r="L15" s="11"/>
      <c r="M15" s="11"/>
      <c r="N15" s="11"/>
      <c r="O15" s="11"/>
      <c r="P15" s="11"/>
      <c r="Q15" s="11"/>
      <c r="R15" s="11"/>
      <c r="S15" s="11"/>
      <c r="T15" s="11"/>
      <c r="U15" s="11"/>
      <c r="V15" s="11"/>
    </row>
    <row r="16" spans="1:22" ht="15.9" customHeight="1" x14ac:dyDescent="0.3">
      <c r="A16" s="20" t="s">
        <v>65</v>
      </c>
      <c r="B16" s="21">
        <v>10</v>
      </c>
      <c r="C16" s="22">
        <v>44263</v>
      </c>
      <c r="D16" s="3">
        <v>1145</v>
      </c>
      <c r="E16" s="2">
        <v>6</v>
      </c>
      <c r="F16" s="2">
        <v>3</v>
      </c>
      <c r="G16" s="2">
        <v>45</v>
      </c>
      <c r="H16" s="2">
        <v>174</v>
      </c>
      <c r="I16" s="2">
        <v>206</v>
      </c>
      <c r="J16" s="2">
        <v>337</v>
      </c>
      <c r="K16" s="2">
        <v>374</v>
      </c>
      <c r="L16" s="11"/>
      <c r="M16" s="11"/>
      <c r="N16" s="11"/>
      <c r="O16" s="11"/>
      <c r="P16" s="11"/>
      <c r="Q16" s="11"/>
      <c r="R16" s="11"/>
      <c r="S16" s="11"/>
      <c r="T16" s="11"/>
      <c r="U16" s="11"/>
      <c r="V16" s="11"/>
    </row>
    <row r="17" spans="1:22" ht="15.9" customHeight="1" x14ac:dyDescent="0.3">
      <c r="A17" s="20" t="s">
        <v>65</v>
      </c>
      <c r="B17" s="21">
        <v>11</v>
      </c>
      <c r="C17" s="22">
        <v>44270</v>
      </c>
      <c r="D17" s="3">
        <v>1114</v>
      </c>
      <c r="E17" s="2">
        <v>1</v>
      </c>
      <c r="F17" s="2">
        <v>1</v>
      </c>
      <c r="G17" s="2">
        <v>38</v>
      </c>
      <c r="H17" s="2">
        <v>210</v>
      </c>
      <c r="I17" s="2">
        <v>201</v>
      </c>
      <c r="J17" s="2">
        <v>321</v>
      </c>
      <c r="K17" s="2">
        <v>342</v>
      </c>
      <c r="L17" s="11"/>
      <c r="M17" s="11"/>
      <c r="N17" s="11"/>
      <c r="O17" s="11"/>
      <c r="P17" s="11"/>
      <c r="Q17" s="11"/>
      <c r="R17" s="11"/>
      <c r="S17" s="11"/>
      <c r="T17" s="11"/>
      <c r="U17" s="11"/>
      <c r="V17" s="11"/>
    </row>
    <row r="18" spans="1:22" ht="15.9" customHeight="1" x14ac:dyDescent="0.3">
      <c r="A18" s="20" t="s">
        <v>65</v>
      </c>
      <c r="B18" s="21">
        <v>12</v>
      </c>
      <c r="C18" s="22">
        <v>44277</v>
      </c>
      <c r="D18" s="3">
        <v>1097</v>
      </c>
      <c r="E18" s="2">
        <v>4</v>
      </c>
      <c r="F18" s="2">
        <v>0</v>
      </c>
      <c r="G18" s="2">
        <v>60</v>
      </c>
      <c r="H18" s="2">
        <v>177</v>
      </c>
      <c r="I18" s="2">
        <v>210</v>
      </c>
      <c r="J18" s="2">
        <v>317</v>
      </c>
      <c r="K18" s="2">
        <v>329</v>
      </c>
      <c r="L18" s="11"/>
      <c r="M18" s="11"/>
      <c r="N18" s="11"/>
      <c r="O18" s="11"/>
      <c r="P18" s="11"/>
      <c r="Q18" s="11"/>
      <c r="R18" s="11"/>
      <c r="S18" s="11"/>
      <c r="T18" s="11"/>
      <c r="U18" s="11"/>
      <c r="V18" s="11"/>
    </row>
    <row r="19" spans="1:22" ht="15.9" customHeight="1" x14ac:dyDescent="0.3">
      <c r="A19" s="20" t="s">
        <v>65</v>
      </c>
      <c r="B19" s="21">
        <v>13</v>
      </c>
      <c r="C19" s="22">
        <v>44284</v>
      </c>
      <c r="D19" s="3">
        <v>972</v>
      </c>
      <c r="E19" s="2">
        <v>1</v>
      </c>
      <c r="F19" s="2">
        <v>1</v>
      </c>
      <c r="G19" s="2">
        <v>39</v>
      </c>
      <c r="H19" s="2">
        <v>147</v>
      </c>
      <c r="I19" s="2">
        <v>183</v>
      </c>
      <c r="J19" s="2">
        <v>279</v>
      </c>
      <c r="K19" s="2">
        <v>322</v>
      </c>
      <c r="L19" s="11"/>
      <c r="M19" s="11"/>
      <c r="N19" s="11"/>
      <c r="O19" s="11"/>
      <c r="P19" s="11"/>
      <c r="Q19" s="11"/>
      <c r="R19" s="11"/>
      <c r="S19" s="11"/>
      <c r="T19" s="11"/>
      <c r="U19" s="11"/>
      <c r="V19" s="11"/>
    </row>
    <row r="20" spans="1:22" ht="15.9" customHeight="1" x14ac:dyDescent="0.3">
      <c r="A20" s="20" t="s">
        <v>65</v>
      </c>
      <c r="B20" s="21">
        <v>14</v>
      </c>
      <c r="C20" s="22">
        <v>44291</v>
      </c>
      <c r="D20" s="3">
        <v>1058</v>
      </c>
      <c r="E20" s="31">
        <v>4</v>
      </c>
      <c r="F20" s="31">
        <v>3</v>
      </c>
      <c r="G20" s="31">
        <v>38</v>
      </c>
      <c r="H20" s="31">
        <v>171</v>
      </c>
      <c r="I20" s="31">
        <v>205</v>
      </c>
      <c r="J20" s="31">
        <v>296</v>
      </c>
      <c r="K20" s="31">
        <v>341</v>
      </c>
      <c r="L20" s="11"/>
      <c r="M20" s="11"/>
      <c r="N20" s="11"/>
      <c r="O20" s="11"/>
      <c r="P20" s="11"/>
      <c r="Q20" s="11"/>
      <c r="R20" s="11"/>
      <c r="S20" s="11"/>
      <c r="T20" s="11"/>
      <c r="U20" s="11"/>
      <c r="V20" s="11"/>
    </row>
    <row r="21" spans="1:22" ht="15.9" customHeight="1" x14ac:dyDescent="0.3">
      <c r="A21" s="20" t="s">
        <v>65</v>
      </c>
      <c r="B21" s="21">
        <v>15</v>
      </c>
      <c r="C21" s="22">
        <v>44298</v>
      </c>
      <c r="D21" s="3">
        <v>1131</v>
      </c>
      <c r="E21" s="25">
        <v>5</v>
      </c>
      <c r="F21" s="25">
        <v>0</v>
      </c>
      <c r="G21" s="25">
        <v>40</v>
      </c>
      <c r="H21" s="25">
        <v>200</v>
      </c>
      <c r="I21" s="25">
        <v>211</v>
      </c>
      <c r="J21" s="25">
        <v>299</v>
      </c>
      <c r="K21" s="25">
        <v>376</v>
      </c>
      <c r="L21" s="11"/>
      <c r="M21" s="11"/>
      <c r="N21" s="11"/>
      <c r="O21" s="11"/>
      <c r="P21" s="11"/>
      <c r="Q21" s="11"/>
      <c r="R21" s="11"/>
      <c r="S21" s="11"/>
      <c r="T21" s="11"/>
      <c r="U21" s="11"/>
      <c r="V21" s="11"/>
    </row>
    <row r="22" spans="1:22" ht="15.9" customHeight="1" x14ac:dyDescent="0.3">
      <c r="A22" s="20" t="s">
        <v>65</v>
      </c>
      <c r="B22" s="21">
        <v>16</v>
      </c>
      <c r="C22" s="22">
        <v>44305</v>
      </c>
      <c r="D22" s="3">
        <v>1112</v>
      </c>
      <c r="E22" s="25">
        <v>2</v>
      </c>
      <c r="F22" s="25">
        <v>0</v>
      </c>
      <c r="G22" s="25">
        <v>46</v>
      </c>
      <c r="H22" s="25">
        <v>176</v>
      </c>
      <c r="I22" s="25">
        <v>212</v>
      </c>
      <c r="J22" s="25">
        <v>318</v>
      </c>
      <c r="K22" s="25">
        <v>358</v>
      </c>
      <c r="L22" s="11"/>
      <c r="M22" s="11"/>
      <c r="N22" s="11"/>
      <c r="O22" s="11"/>
      <c r="P22" s="11"/>
      <c r="Q22" s="11"/>
      <c r="R22" s="11"/>
      <c r="S22" s="11"/>
      <c r="T22" s="11"/>
      <c r="U22" s="11"/>
      <c r="V22" s="11"/>
    </row>
    <row r="23" spans="1:22" ht="15.9" customHeight="1" x14ac:dyDescent="0.3">
      <c r="A23" s="20" t="s">
        <v>65</v>
      </c>
      <c r="B23" s="21">
        <v>17</v>
      </c>
      <c r="C23" s="22">
        <v>44312</v>
      </c>
      <c r="D23" s="3">
        <v>1040</v>
      </c>
      <c r="E23" s="25">
        <v>2</v>
      </c>
      <c r="F23" s="25">
        <v>4</v>
      </c>
      <c r="G23" s="25">
        <v>45</v>
      </c>
      <c r="H23" s="25">
        <v>147</v>
      </c>
      <c r="I23" s="25">
        <v>190</v>
      </c>
      <c r="J23" s="25">
        <v>330</v>
      </c>
      <c r="K23" s="25">
        <v>322</v>
      </c>
      <c r="L23" s="11"/>
      <c r="M23" s="11"/>
      <c r="N23" s="11"/>
      <c r="O23" s="11"/>
      <c r="P23" s="11"/>
      <c r="Q23" s="11"/>
      <c r="R23" s="11"/>
      <c r="S23" s="11"/>
      <c r="T23" s="11"/>
      <c r="U23" s="11"/>
      <c r="V23" s="11"/>
    </row>
    <row r="24" spans="1:22" ht="15.9" customHeight="1" x14ac:dyDescent="0.3">
      <c r="A24" s="20" t="s">
        <v>65</v>
      </c>
      <c r="B24" s="21">
        <v>18</v>
      </c>
      <c r="C24" s="22">
        <v>44319</v>
      </c>
      <c r="D24" s="26">
        <v>954</v>
      </c>
      <c r="E24" s="25">
        <v>2</v>
      </c>
      <c r="F24" s="25">
        <v>1</v>
      </c>
      <c r="G24" s="25">
        <v>34</v>
      </c>
      <c r="H24" s="25">
        <v>141</v>
      </c>
      <c r="I24" s="25">
        <v>193</v>
      </c>
      <c r="J24" s="25">
        <v>290</v>
      </c>
      <c r="K24" s="25">
        <v>293</v>
      </c>
      <c r="L24" s="11"/>
      <c r="M24" s="11"/>
      <c r="N24" s="11"/>
      <c r="O24" s="11"/>
      <c r="P24" s="11"/>
      <c r="Q24" s="11"/>
      <c r="R24" s="11"/>
      <c r="S24" s="11"/>
      <c r="T24" s="11"/>
      <c r="U24" s="11"/>
      <c r="V24" s="11"/>
    </row>
    <row r="25" spans="1:22" ht="15.9" customHeight="1" x14ac:dyDescent="0.3">
      <c r="A25" s="20" t="s">
        <v>65</v>
      </c>
      <c r="B25" s="21">
        <v>19</v>
      </c>
      <c r="C25" s="22">
        <v>44326</v>
      </c>
      <c r="D25" s="26">
        <v>1076</v>
      </c>
      <c r="E25" s="25">
        <v>3</v>
      </c>
      <c r="F25" s="25">
        <v>1</v>
      </c>
      <c r="G25" s="25">
        <v>38</v>
      </c>
      <c r="H25" s="25">
        <v>183</v>
      </c>
      <c r="I25" s="25">
        <v>231</v>
      </c>
      <c r="J25" s="25">
        <v>296</v>
      </c>
      <c r="K25" s="25">
        <v>324</v>
      </c>
      <c r="L25" s="11"/>
      <c r="M25" s="11"/>
      <c r="N25" s="11"/>
      <c r="O25" s="11"/>
      <c r="P25" s="11"/>
      <c r="Q25" s="11"/>
      <c r="R25" s="11"/>
      <c r="S25" s="11"/>
      <c r="T25" s="11"/>
      <c r="U25" s="11"/>
      <c r="V25" s="11"/>
    </row>
    <row r="26" spans="1:22" ht="15.9" customHeight="1" x14ac:dyDescent="0.3">
      <c r="A26" s="20" t="s">
        <v>65</v>
      </c>
      <c r="B26" s="21">
        <v>20</v>
      </c>
      <c r="C26" s="22">
        <v>44333</v>
      </c>
      <c r="D26" s="26">
        <v>1042</v>
      </c>
      <c r="E26" s="25">
        <v>2</v>
      </c>
      <c r="F26" s="25">
        <v>1</v>
      </c>
      <c r="G26" s="25">
        <v>41</v>
      </c>
      <c r="H26" s="25">
        <v>156</v>
      </c>
      <c r="I26" s="25">
        <v>210</v>
      </c>
      <c r="J26" s="25">
        <v>322</v>
      </c>
      <c r="K26" s="25">
        <v>310</v>
      </c>
      <c r="L26" s="11"/>
      <c r="M26" s="11"/>
      <c r="N26" s="11"/>
      <c r="O26" s="11"/>
      <c r="P26" s="11"/>
      <c r="Q26" s="11"/>
      <c r="R26" s="11"/>
      <c r="S26" s="11"/>
      <c r="T26" s="11"/>
      <c r="U26" s="11"/>
      <c r="V26" s="11"/>
    </row>
    <row r="27" spans="1:22" ht="15.9" customHeight="1" x14ac:dyDescent="0.3">
      <c r="A27" s="20" t="s">
        <v>65</v>
      </c>
      <c r="B27" s="21">
        <v>21</v>
      </c>
      <c r="C27" s="22">
        <v>44340</v>
      </c>
      <c r="D27" s="26">
        <v>1098</v>
      </c>
      <c r="E27" s="25">
        <v>4</v>
      </c>
      <c r="F27" s="25">
        <v>2</v>
      </c>
      <c r="G27" s="25">
        <v>43</v>
      </c>
      <c r="H27" s="25">
        <v>155</v>
      </c>
      <c r="I27" s="25">
        <v>221</v>
      </c>
      <c r="J27" s="25">
        <v>324</v>
      </c>
      <c r="K27" s="25">
        <v>349</v>
      </c>
      <c r="L27" s="11"/>
      <c r="M27" s="11"/>
      <c r="N27" s="11"/>
      <c r="O27" s="11"/>
      <c r="P27" s="11"/>
      <c r="Q27" s="11"/>
      <c r="R27" s="11"/>
      <c r="S27" s="11"/>
      <c r="T27" s="11"/>
      <c r="U27" s="11"/>
      <c r="V27" s="11"/>
    </row>
    <row r="28" spans="1:22" ht="15.9" customHeight="1" x14ac:dyDescent="0.3">
      <c r="A28" s="20" t="s">
        <v>65</v>
      </c>
      <c r="B28" s="21">
        <v>22</v>
      </c>
      <c r="C28" s="22">
        <v>44347</v>
      </c>
      <c r="D28" s="27">
        <v>1055</v>
      </c>
      <c r="E28" s="25">
        <v>7</v>
      </c>
      <c r="F28" s="25">
        <v>1</v>
      </c>
      <c r="G28" s="25">
        <v>46</v>
      </c>
      <c r="H28" s="25">
        <v>148</v>
      </c>
      <c r="I28" s="25">
        <v>204</v>
      </c>
      <c r="J28" s="25">
        <v>300</v>
      </c>
      <c r="K28" s="25">
        <v>349</v>
      </c>
      <c r="L28" s="11"/>
      <c r="M28" s="11"/>
      <c r="N28" s="11"/>
      <c r="O28" s="11"/>
      <c r="P28" s="11"/>
      <c r="Q28" s="11"/>
      <c r="R28" s="11"/>
      <c r="S28" s="11"/>
      <c r="T28" s="11"/>
      <c r="U28" s="11"/>
      <c r="V28" s="11"/>
    </row>
    <row r="29" spans="1:22" ht="15.9" customHeight="1" x14ac:dyDescent="0.3">
      <c r="A29" s="20" t="s">
        <v>65</v>
      </c>
      <c r="B29" s="21">
        <v>23</v>
      </c>
      <c r="C29" s="22">
        <v>44354</v>
      </c>
      <c r="D29" s="26">
        <v>1150</v>
      </c>
      <c r="E29" s="25">
        <v>5</v>
      </c>
      <c r="F29" s="25">
        <v>0</v>
      </c>
      <c r="G29" s="25">
        <v>46</v>
      </c>
      <c r="H29" s="25">
        <v>186</v>
      </c>
      <c r="I29" s="25">
        <v>200</v>
      </c>
      <c r="J29" s="25">
        <v>333</v>
      </c>
      <c r="K29" s="25">
        <v>380</v>
      </c>
      <c r="L29" s="11"/>
      <c r="M29" s="11"/>
      <c r="N29" s="11"/>
      <c r="O29" s="11"/>
      <c r="P29" s="11"/>
      <c r="Q29" s="11"/>
      <c r="R29" s="11"/>
      <c r="S29" s="11"/>
      <c r="T29" s="11"/>
      <c r="U29" s="11"/>
      <c r="V29" s="11"/>
    </row>
    <row r="30" spans="1:22" ht="15.9" customHeight="1" x14ac:dyDescent="0.3">
      <c r="A30" s="20" t="s">
        <v>65</v>
      </c>
      <c r="B30" s="21">
        <v>24</v>
      </c>
      <c r="C30" s="22">
        <v>44361</v>
      </c>
      <c r="D30" s="26">
        <v>1054</v>
      </c>
      <c r="E30" s="25">
        <v>6</v>
      </c>
      <c r="F30" s="25">
        <v>3</v>
      </c>
      <c r="G30" s="25">
        <v>53</v>
      </c>
      <c r="H30" s="25">
        <v>141</v>
      </c>
      <c r="I30" s="25">
        <v>197</v>
      </c>
      <c r="J30" s="25">
        <v>295</v>
      </c>
      <c r="K30" s="25">
        <v>359</v>
      </c>
      <c r="L30" s="11"/>
      <c r="M30" s="11"/>
      <c r="N30" s="11"/>
      <c r="O30" s="11"/>
      <c r="P30" s="11"/>
      <c r="Q30" s="11"/>
      <c r="R30" s="11"/>
      <c r="S30" s="11"/>
      <c r="T30" s="11"/>
      <c r="U30" s="11"/>
      <c r="V30" s="11"/>
    </row>
    <row r="31" spans="1:22" ht="15.9" customHeight="1" x14ac:dyDescent="0.3">
      <c r="A31" s="20" t="s">
        <v>65</v>
      </c>
      <c r="B31" s="21">
        <v>25</v>
      </c>
      <c r="C31" s="22">
        <v>44368</v>
      </c>
      <c r="D31" s="26">
        <v>1055</v>
      </c>
      <c r="E31" s="25">
        <v>3</v>
      </c>
      <c r="F31" s="25">
        <v>3</v>
      </c>
      <c r="G31" s="25">
        <v>45</v>
      </c>
      <c r="H31" s="25">
        <v>159</v>
      </c>
      <c r="I31" s="25">
        <v>217</v>
      </c>
      <c r="J31" s="25">
        <v>317</v>
      </c>
      <c r="K31" s="25">
        <v>311</v>
      </c>
      <c r="L31" s="11"/>
      <c r="M31" s="11"/>
      <c r="N31" s="11"/>
      <c r="O31" s="11"/>
      <c r="P31" s="11"/>
      <c r="Q31" s="11"/>
      <c r="R31" s="11"/>
      <c r="S31" s="11"/>
      <c r="T31" s="11"/>
      <c r="U31" s="11"/>
      <c r="V31" s="11"/>
    </row>
    <row r="32" spans="1:22" ht="15.9" customHeight="1" x14ac:dyDescent="0.3">
      <c r="A32" s="20" t="s">
        <v>65</v>
      </c>
      <c r="B32" s="21">
        <v>26</v>
      </c>
      <c r="C32" s="22">
        <v>44375</v>
      </c>
      <c r="D32" s="3">
        <v>1095</v>
      </c>
      <c r="E32" s="25">
        <v>3</v>
      </c>
      <c r="F32" s="25">
        <v>0</v>
      </c>
      <c r="G32" s="25">
        <v>40</v>
      </c>
      <c r="H32" s="25">
        <v>174</v>
      </c>
      <c r="I32" s="25">
        <v>209</v>
      </c>
      <c r="J32" s="25">
        <v>327</v>
      </c>
      <c r="K32" s="25">
        <v>342</v>
      </c>
      <c r="L32" s="11"/>
      <c r="M32" s="11"/>
      <c r="N32" s="11"/>
      <c r="O32" s="11"/>
      <c r="P32" s="11"/>
      <c r="Q32" s="11"/>
      <c r="R32" s="11"/>
      <c r="S32" s="11"/>
      <c r="T32" s="11"/>
      <c r="U32" s="11"/>
      <c r="V32" s="11"/>
    </row>
    <row r="33" spans="1:22" ht="15.9" customHeight="1" x14ac:dyDescent="0.3">
      <c r="A33" s="20" t="s">
        <v>65</v>
      </c>
      <c r="B33" s="21">
        <v>27</v>
      </c>
      <c r="C33" s="22">
        <v>44382</v>
      </c>
      <c r="D33" s="26">
        <v>1087</v>
      </c>
      <c r="E33" s="25">
        <v>1</v>
      </c>
      <c r="F33" s="25">
        <v>2</v>
      </c>
      <c r="G33" s="25">
        <v>35</v>
      </c>
      <c r="H33" s="25">
        <v>173</v>
      </c>
      <c r="I33" s="25">
        <v>197</v>
      </c>
      <c r="J33" s="25">
        <v>338</v>
      </c>
      <c r="K33" s="25">
        <v>341</v>
      </c>
      <c r="L33" s="11"/>
      <c r="M33" s="11"/>
      <c r="N33" s="11"/>
      <c r="O33" s="11"/>
      <c r="P33" s="11"/>
      <c r="Q33" s="11"/>
      <c r="R33" s="11"/>
      <c r="S33" s="11"/>
      <c r="T33" s="11"/>
      <c r="U33" s="11"/>
      <c r="V33" s="11"/>
    </row>
    <row r="34" spans="1:22" ht="15.9" customHeight="1" x14ac:dyDescent="0.3">
      <c r="A34" s="20" t="s">
        <v>65</v>
      </c>
      <c r="B34" s="21">
        <v>28</v>
      </c>
      <c r="C34" s="22">
        <v>44389</v>
      </c>
      <c r="D34" s="26">
        <v>1127</v>
      </c>
      <c r="E34" s="25">
        <v>6</v>
      </c>
      <c r="F34" s="25">
        <v>2</v>
      </c>
      <c r="G34" s="25">
        <v>54</v>
      </c>
      <c r="H34" s="25">
        <v>181</v>
      </c>
      <c r="I34" s="25">
        <v>230</v>
      </c>
      <c r="J34" s="25">
        <v>310</v>
      </c>
      <c r="K34" s="25">
        <v>344</v>
      </c>
      <c r="L34" s="11"/>
      <c r="M34" s="11"/>
      <c r="N34" s="11"/>
      <c r="O34" s="11"/>
      <c r="P34" s="11"/>
      <c r="Q34" s="11"/>
      <c r="R34" s="11"/>
      <c r="S34" s="11"/>
      <c r="T34" s="11"/>
      <c r="U34" s="11"/>
      <c r="V34" s="11"/>
    </row>
    <row r="35" spans="1:22" ht="15.9" customHeight="1" x14ac:dyDescent="0.3">
      <c r="A35" s="20" t="s">
        <v>65</v>
      </c>
      <c r="B35" s="21">
        <v>29</v>
      </c>
      <c r="C35" s="22">
        <v>44396</v>
      </c>
      <c r="D35" s="3">
        <v>1126</v>
      </c>
      <c r="E35" s="25">
        <v>4</v>
      </c>
      <c r="F35" s="25">
        <v>0</v>
      </c>
      <c r="G35" s="25">
        <v>43</v>
      </c>
      <c r="H35" s="25">
        <v>171</v>
      </c>
      <c r="I35" s="25">
        <v>198</v>
      </c>
      <c r="J35" s="25">
        <v>324</v>
      </c>
      <c r="K35" s="25">
        <v>386</v>
      </c>
      <c r="L35" s="11"/>
      <c r="M35" s="11"/>
      <c r="N35" s="11"/>
      <c r="O35" s="11"/>
      <c r="P35" s="11"/>
      <c r="Q35" s="11"/>
      <c r="R35" s="11"/>
      <c r="S35" s="11"/>
      <c r="T35" s="11"/>
      <c r="U35" s="11"/>
      <c r="V35" s="11"/>
    </row>
    <row r="36" spans="1:22" ht="15.9" customHeight="1" x14ac:dyDescent="0.3">
      <c r="A36" s="20" t="s">
        <v>65</v>
      </c>
      <c r="B36" s="21">
        <v>30</v>
      </c>
      <c r="C36" s="22">
        <v>44403</v>
      </c>
      <c r="D36" s="3">
        <v>1155</v>
      </c>
      <c r="E36" s="25">
        <v>3</v>
      </c>
      <c r="F36" s="25">
        <v>3</v>
      </c>
      <c r="G36" s="25">
        <v>46</v>
      </c>
      <c r="H36" s="25">
        <v>165</v>
      </c>
      <c r="I36" s="25">
        <v>214</v>
      </c>
      <c r="J36" s="25">
        <v>354</v>
      </c>
      <c r="K36" s="25">
        <v>370</v>
      </c>
      <c r="L36" s="11"/>
      <c r="M36" s="11"/>
      <c r="N36" s="11"/>
      <c r="O36" s="11"/>
      <c r="P36" s="11"/>
      <c r="Q36" s="11"/>
      <c r="R36" s="11"/>
      <c r="S36" s="11"/>
      <c r="T36" s="11"/>
      <c r="U36" s="11"/>
      <c r="V36" s="11"/>
    </row>
    <row r="37" spans="1:22" ht="15.9" customHeight="1" x14ac:dyDescent="0.3">
      <c r="A37" s="20" t="s">
        <v>65</v>
      </c>
      <c r="B37" s="21">
        <v>31</v>
      </c>
      <c r="C37" s="22">
        <v>44410</v>
      </c>
      <c r="D37" s="26">
        <v>1073</v>
      </c>
      <c r="E37" s="25">
        <v>1</v>
      </c>
      <c r="F37" s="25">
        <v>2</v>
      </c>
      <c r="G37" s="25">
        <v>50</v>
      </c>
      <c r="H37" s="25">
        <v>157</v>
      </c>
      <c r="I37" s="25">
        <v>198</v>
      </c>
      <c r="J37" s="25">
        <v>309</v>
      </c>
      <c r="K37" s="25">
        <v>356</v>
      </c>
      <c r="L37" s="11"/>
      <c r="M37" s="11"/>
      <c r="N37" s="11"/>
      <c r="O37" s="11"/>
      <c r="P37" s="11"/>
      <c r="Q37" s="11"/>
      <c r="R37" s="11"/>
      <c r="S37" s="11"/>
      <c r="T37" s="11"/>
      <c r="U37" s="11"/>
      <c r="V37" s="11"/>
    </row>
    <row r="38" spans="1:22" ht="15.9" customHeight="1" x14ac:dyDescent="0.3">
      <c r="A38" s="20" t="s">
        <v>65</v>
      </c>
      <c r="B38" s="21">
        <v>32</v>
      </c>
      <c r="C38" s="22">
        <v>44417</v>
      </c>
      <c r="D38" s="26">
        <v>1099</v>
      </c>
      <c r="E38" s="25">
        <v>3</v>
      </c>
      <c r="F38" s="25">
        <v>0</v>
      </c>
      <c r="G38" s="25">
        <v>55</v>
      </c>
      <c r="H38" s="25">
        <v>163</v>
      </c>
      <c r="I38" s="25">
        <v>195</v>
      </c>
      <c r="J38" s="25">
        <v>311</v>
      </c>
      <c r="K38" s="25">
        <v>372</v>
      </c>
      <c r="L38" s="11"/>
      <c r="M38" s="11"/>
      <c r="N38" s="11"/>
      <c r="O38" s="11"/>
      <c r="P38" s="11"/>
      <c r="Q38" s="11"/>
      <c r="R38" s="11"/>
      <c r="S38" s="11"/>
      <c r="T38" s="11"/>
      <c r="U38" s="11"/>
      <c r="V38" s="11"/>
    </row>
    <row r="39" spans="1:22" ht="15.9" customHeight="1" x14ac:dyDescent="0.3">
      <c r="A39" s="20" t="s">
        <v>65</v>
      </c>
      <c r="B39" s="21">
        <v>33</v>
      </c>
      <c r="C39" s="22">
        <v>44424</v>
      </c>
      <c r="D39" s="26">
        <v>1171</v>
      </c>
      <c r="E39" s="25">
        <v>4</v>
      </c>
      <c r="F39" s="25">
        <v>0</v>
      </c>
      <c r="G39" s="25">
        <v>40</v>
      </c>
      <c r="H39" s="25">
        <v>161</v>
      </c>
      <c r="I39" s="25">
        <v>230</v>
      </c>
      <c r="J39" s="25">
        <v>358</v>
      </c>
      <c r="K39" s="25">
        <v>378</v>
      </c>
      <c r="L39" s="11"/>
      <c r="M39" s="11"/>
      <c r="N39" s="11"/>
      <c r="O39" s="11"/>
      <c r="P39" s="11"/>
      <c r="Q39" s="11"/>
      <c r="R39" s="11"/>
      <c r="S39" s="11"/>
      <c r="T39" s="11"/>
      <c r="U39" s="11"/>
      <c r="V39" s="11"/>
    </row>
    <row r="40" spans="1:22" ht="15.9" customHeight="1" x14ac:dyDescent="0.3">
      <c r="A40" s="20" t="s">
        <v>65</v>
      </c>
      <c r="B40" s="21">
        <v>34</v>
      </c>
      <c r="C40" s="22">
        <v>44431</v>
      </c>
      <c r="D40" s="26">
        <v>1129</v>
      </c>
      <c r="E40" s="25">
        <v>2</v>
      </c>
      <c r="F40" s="25">
        <v>2</v>
      </c>
      <c r="G40" s="25">
        <v>46</v>
      </c>
      <c r="H40" s="25">
        <v>184</v>
      </c>
      <c r="I40" s="25">
        <v>187</v>
      </c>
      <c r="J40" s="25">
        <v>334</v>
      </c>
      <c r="K40" s="25">
        <v>374</v>
      </c>
      <c r="L40" s="11"/>
      <c r="M40" s="11"/>
      <c r="N40" s="11"/>
      <c r="O40" s="11"/>
      <c r="P40" s="11"/>
      <c r="Q40" s="11"/>
      <c r="R40" s="11"/>
      <c r="S40" s="11"/>
      <c r="T40" s="11"/>
      <c r="U40" s="11"/>
      <c r="V40" s="11"/>
    </row>
    <row r="41" spans="1:22" ht="15.9" customHeight="1" x14ac:dyDescent="0.3">
      <c r="A41" s="20" t="s">
        <v>65</v>
      </c>
      <c r="B41" s="21">
        <v>35</v>
      </c>
      <c r="C41" s="22">
        <v>44438</v>
      </c>
      <c r="D41" s="26">
        <v>1180</v>
      </c>
      <c r="E41" s="25">
        <v>5</v>
      </c>
      <c r="F41" s="25">
        <v>0</v>
      </c>
      <c r="G41" s="25">
        <v>38</v>
      </c>
      <c r="H41" s="25">
        <v>170</v>
      </c>
      <c r="I41" s="25">
        <v>216</v>
      </c>
      <c r="J41" s="25">
        <v>357</v>
      </c>
      <c r="K41" s="25">
        <v>394</v>
      </c>
      <c r="L41" s="11"/>
      <c r="M41" s="11"/>
      <c r="N41" s="11"/>
      <c r="O41" s="11"/>
      <c r="P41" s="11"/>
      <c r="Q41" s="11"/>
      <c r="R41" s="11"/>
      <c r="S41" s="11"/>
      <c r="T41" s="11"/>
      <c r="U41" s="11"/>
      <c r="V41" s="11"/>
    </row>
    <row r="42" spans="1:22" ht="15.9" customHeight="1" x14ac:dyDescent="0.3">
      <c r="A42" s="20" t="s">
        <v>65</v>
      </c>
      <c r="B42" s="21">
        <v>36</v>
      </c>
      <c r="C42" s="22">
        <v>44445</v>
      </c>
      <c r="D42" s="26">
        <v>1130</v>
      </c>
      <c r="E42" s="25">
        <v>4</v>
      </c>
      <c r="F42" s="25">
        <v>4</v>
      </c>
      <c r="G42" s="25">
        <v>46</v>
      </c>
      <c r="H42" s="25">
        <v>163</v>
      </c>
      <c r="I42" s="25">
        <v>216</v>
      </c>
      <c r="J42" s="25">
        <v>329</v>
      </c>
      <c r="K42" s="25">
        <v>368</v>
      </c>
      <c r="L42" s="11"/>
      <c r="M42" s="11"/>
      <c r="N42" s="11"/>
      <c r="O42" s="11"/>
      <c r="P42" s="11"/>
      <c r="Q42" s="11"/>
      <c r="R42" s="11"/>
      <c r="S42" s="11"/>
      <c r="T42" s="11"/>
      <c r="U42" s="11"/>
      <c r="V42" s="11"/>
    </row>
    <row r="43" spans="1:22" ht="15.9" customHeight="1" x14ac:dyDescent="0.3">
      <c r="A43" s="20" t="s">
        <v>65</v>
      </c>
      <c r="B43" s="21">
        <v>37</v>
      </c>
      <c r="C43" s="22">
        <v>44452</v>
      </c>
      <c r="D43" s="26">
        <v>1259</v>
      </c>
      <c r="E43" s="25">
        <v>7</v>
      </c>
      <c r="F43" s="25">
        <v>0</v>
      </c>
      <c r="G43" s="25">
        <v>37</v>
      </c>
      <c r="H43" s="25">
        <v>194</v>
      </c>
      <c r="I43" s="25">
        <v>265</v>
      </c>
      <c r="J43" s="25">
        <v>357</v>
      </c>
      <c r="K43" s="25">
        <v>399</v>
      </c>
      <c r="L43" s="11"/>
      <c r="M43" s="11"/>
      <c r="N43" s="11"/>
      <c r="O43" s="11"/>
      <c r="P43" s="11"/>
      <c r="Q43" s="11"/>
      <c r="R43" s="11"/>
      <c r="S43" s="11"/>
      <c r="T43" s="11"/>
      <c r="U43" s="11"/>
      <c r="V43" s="11"/>
    </row>
    <row r="44" spans="1:22" ht="15.9" customHeight="1" x14ac:dyDescent="0.3">
      <c r="A44" s="20" t="s">
        <v>65</v>
      </c>
      <c r="B44" s="21">
        <v>38</v>
      </c>
      <c r="C44" s="22">
        <v>44459</v>
      </c>
      <c r="D44" s="27">
        <v>1228</v>
      </c>
      <c r="E44" s="25">
        <v>5</v>
      </c>
      <c r="F44" s="25">
        <v>2</v>
      </c>
      <c r="G44" s="25">
        <v>44</v>
      </c>
      <c r="H44" s="25">
        <v>188</v>
      </c>
      <c r="I44" s="25">
        <v>224</v>
      </c>
      <c r="J44" s="25">
        <v>351</v>
      </c>
      <c r="K44" s="25">
        <v>414</v>
      </c>
      <c r="L44" s="11"/>
      <c r="M44" s="11"/>
      <c r="N44" s="11"/>
      <c r="O44" s="11"/>
      <c r="P44" s="11"/>
      <c r="Q44" s="11"/>
      <c r="R44" s="11"/>
      <c r="S44" s="11"/>
      <c r="T44" s="11"/>
      <c r="U44" s="11"/>
      <c r="V44" s="11"/>
    </row>
    <row r="45" spans="1:22" ht="15.9" customHeight="1" x14ac:dyDescent="0.3">
      <c r="A45" s="20" t="s">
        <v>65</v>
      </c>
      <c r="B45" s="21">
        <v>39</v>
      </c>
      <c r="C45" s="22">
        <v>44466</v>
      </c>
      <c r="D45" s="26">
        <v>1255</v>
      </c>
      <c r="E45" s="25">
        <v>4</v>
      </c>
      <c r="F45" s="25">
        <v>0</v>
      </c>
      <c r="G45" s="25">
        <v>45</v>
      </c>
      <c r="H45" s="25">
        <v>169</v>
      </c>
      <c r="I45" s="25">
        <v>249</v>
      </c>
      <c r="J45" s="25">
        <v>376</v>
      </c>
      <c r="K45" s="25">
        <v>412</v>
      </c>
      <c r="L45" s="11"/>
      <c r="M45" s="11"/>
      <c r="N45" s="11"/>
      <c r="O45" s="11"/>
      <c r="P45" s="11"/>
      <c r="Q45" s="11"/>
      <c r="R45" s="11"/>
      <c r="S45" s="11"/>
      <c r="T45" s="11"/>
      <c r="U45" s="11"/>
      <c r="V45" s="11"/>
    </row>
    <row r="46" spans="1:22" ht="15.9" customHeight="1" x14ac:dyDescent="0.3">
      <c r="A46" s="20" t="s">
        <v>65</v>
      </c>
      <c r="B46" s="21">
        <v>40</v>
      </c>
      <c r="C46" s="22">
        <v>44473</v>
      </c>
      <c r="D46" s="26">
        <v>1368</v>
      </c>
      <c r="E46" s="25">
        <v>9</v>
      </c>
      <c r="F46" s="25">
        <v>1</v>
      </c>
      <c r="G46" s="25">
        <v>44</v>
      </c>
      <c r="H46" s="25">
        <v>200</v>
      </c>
      <c r="I46" s="25">
        <v>244</v>
      </c>
      <c r="J46" s="25">
        <v>421</v>
      </c>
      <c r="K46" s="25">
        <v>449</v>
      </c>
      <c r="L46" s="11"/>
      <c r="M46" s="11"/>
      <c r="N46" s="11"/>
      <c r="O46" s="11"/>
      <c r="P46" s="11"/>
      <c r="Q46" s="11"/>
      <c r="R46" s="11"/>
      <c r="S46" s="11"/>
      <c r="T46" s="11"/>
      <c r="U46" s="11"/>
      <c r="V46" s="11"/>
    </row>
    <row r="47" spans="1:22" ht="15.9" customHeight="1" x14ac:dyDescent="0.3">
      <c r="A47" s="20" t="s">
        <v>65</v>
      </c>
      <c r="B47" s="21">
        <v>41</v>
      </c>
      <c r="C47" s="22">
        <v>44480</v>
      </c>
      <c r="D47" s="26">
        <v>1345</v>
      </c>
      <c r="E47" s="25">
        <v>3</v>
      </c>
      <c r="F47" s="25">
        <v>2</v>
      </c>
      <c r="G47" s="25">
        <v>47</v>
      </c>
      <c r="H47" s="25">
        <v>211</v>
      </c>
      <c r="I47" s="25">
        <v>260</v>
      </c>
      <c r="J47" s="25">
        <v>407</v>
      </c>
      <c r="K47" s="25">
        <v>415</v>
      </c>
      <c r="L47" s="11"/>
      <c r="M47" s="11"/>
      <c r="N47" s="11"/>
      <c r="O47" s="11"/>
      <c r="P47" s="11"/>
      <c r="Q47" s="11"/>
      <c r="R47" s="11"/>
      <c r="S47" s="11"/>
      <c r="T47" s="11"/>
      <c r="U47" s="11"/>
      <c r="V47" s="11"/>
    </row>
    <row r="48" spans="1:22" ht="15.9" customHeight="1" x14ac:dyDescent="0.3">
      <c r="A48" s="20" t="s">
        <v>65</v>
      </c>
      <c r="B48" s="21">
        <v>42</v>
      </c>
      <c r="C48" s="22">
        <v>44487</v>
      </c>
      <c r="D48" s="26">
        <v>1323</v>
      </c>
      <c r="E48" s="25">
        <v>2</v>
      </c>
      <c r="F48" s="25">
        <v>1</v>
      </c>
      <c r="G48" s="25">
        <v>42</v>
      </c>
      <c r="H48" s="25">
        <v>211</v>
      </c>
      <c r="I48" s="25">
        <v>255</v>
      </c>
      <c r="J48" s="25">
        <v>382</v>
      </c>
      <c r="K48" s="25">
        <v>430</v>
      </c>
      <c r="L48" s="11"/>
      <c r="M48" s="11"/>
      <c r="N48" s="11"/>
      <c r="O48" s="11"/>
      <c r="P48" s="11"/>
      <c r="Q48" s="11"/>
      <c r="R48" s="11"/>
      <c r="S48" s="11"/>
      <c r="T48" s="11"/>
      <c r="U48" s="11"/>
      <c r="V48" s="11"/>
    </row>
    <row r="49" spans="1:22" ht="15.9" customHeight="1" x14ac:dyDescent="0.3">
      <c r="A49" s="20" t="s">
        <v>65</v>
      </c>
      <c r="B49" s="21">
        <v>43</v>
      </c>
      <c r="C49" s="22">
        <v>44494</v>
      </c>
      <c r="D49" s="26">
        <v>1342</v>
      </c>
      <c r="E49" s="25">
        <v>6</v>
      </c>
      <c r="F49" s="25">
        <v>1</v>
      </c>
      <c r="G49" s="25">
        <v>36</v>
      </c>
      <c r="H49" s="25">
        <v>186</v>
      </c>
      <c r="I49" s="25">
        <v>251</v>
      </c>
      <c r="J49" s="25">
        <v>422</v>
      </c>
      <c r="K49" s="25">
        <v>440</v>
      </c>
      <c r="L49" s="11"/>
      <c r="M49" s="11"/>
      <c r="N49" s="11"/>
      <c r="O49" s="11"/>
      <c r="P49" s="11"/>
      <c r="Q49" s="11"/>
      <c r="R49" s="11"/>
      <c r="S49" s="11"/>
      <c r="T49" s="11"/>
      <c r="U49" s="11"/>
      <c r="V49" s="11"/>
    </row>
    <row r="50" spans="1:22" ht="15.9" customHeight="1" x14ac:dyDescent="0.3">
      <c r="A50" s="20" t="s">
        <v>65</v>
      </c>
      <c r="B50" s="21">
        <v>44</v>
      </c>
      <c r="C50" s="22">
        <v>44501</v>
      </c>
      <c r="D50" s="27">
        <v>1298</v>
      </c>
      <c r="E50" s="31">
        <v>7</v>
      </c>
      <c r="F50" s="31">
        <v>0</v>
      </c>
      <c r="G50" s="31">
        <v>38</v>
      </c>
      <c r="H50" s="31">
        <v>198</v>
      </c>
      <c r="I50" s="31">
        <v>267</v>
      </c>
      <c r="J50" s="31">
        <v>379</v>
      </c>
      <c r="K50" s="31">
        <v>409</v>
      </c>
      <c r="L50" s="11"/>
      <c r="M50" s="11"/>
      <c r="N50" s="11"/>
      <c r="O50" s="11"/>
      <c r="P50" s="11"/>
      <c r="Q50" s="11"/>
      <c r="R50" s="11"/>
      <c r="S50" s="11"/>
      <c r="T50" s="11"/>
      <c r="U50" s="11"/>
      <c r="V50" s="11"/>
    </row>
    <row r="51" spans="1:22" ht="15.9" customHeight="1" x14ac:dyDescent="0.3">
      <c r="A51" s="20" t="s">
        <v>65</v>
      </c>
      <c r="B51" s="21">
        <v>45</v>
      </c>
      <c r="C51" s="22">
        <v>44508</v>
      </c>
      <c r="D51" s="26">
        <v>1338</v>
      </c>
      <c r="E51" s="25">
        <v>1</v>
      </c>
      <c r="F51" s="25">
        <v>2</v>
      </c>
      <c r="G51" s="25">
        <v>34</v>
      </c>
      <c r="H51" s="25">
        <v>212</v>
      </c>
      <c r="I51" s="25">
        <v>264</v>
      </c>
      <c r="J51" s="25">
        <v>399</v>
      </c>
      <c r="K51" s="25">
        <v>426</v>
      </c>
      <c r="L51" s="11"/>
      <c r="M51" s="11"/>
      <c r="N51" s="11"/>
      <c r="O51" s="11"/>
      <c r="P51" s="11"/>
      <c r="Q51" s="11"/>
      <c r="R51" s="11"/>
      <c r="S51" s="11"/>
      <c r="T51" s="11"/>
      <c r="U51" s="11"/>
      <c r="V51" s="11"/>
    </row>
    <row r="52" spans="1:22" ht="15.9" customHeight="1" x14ac:dyDescent="0.3">
      <c r="A52" s="20" t="s">
        <v>65</v>
      </c>
      <c r="B52" s="21">
        <v>46</v>
      </c>
      <c r="C52" s="22">
        <v>44515</v>
      </c>
      <c r="D52" s="3">
        <v>1277</v>
      </c>
      <c r="E52" s="25">
        <v>4</v>
      </c>
      <c r="F52" s="25">
        <v>3</v>
      </c>
      <c r="G52" s="25">
        <v>52</v>
      </c>
      <c r="H52" s="25">
        <v>174</v>
      </c>
      <c r="I52" s="25">
        <v>232</v>
      </c>
      <c r="J52" s="25">
        <v>398</v>
      </c>
      <c r="K52" s="25">
        <v>414</v>
      </c>
      <c r="L52" s="11"/>
      <c r="M52" s="11"/>
      <c r="N52" s="11"/>
      <c r="O52" s="11"/>
      <c r="P52" s="11"/>
      <c r="Q52" s="11"/>
      <c r="R52" s="11"/>
      <c r="S52" s="11"/>
      <c r="T52" s="11"/>
      <c r="U52" s="11"/>
      <c r="V52" s="11"/>
    </row>
    <row r="53" spans="1:22" ht="15.9" customHeight="1" x14ac:dyDescent="0.3">
      <c r="A53" s="20" t="s">
        <v>65</v>
      </c>
      <c r="B53" s="21">
        <v>47</v>
      </c>
      <c r="C53" s="22">
        <v>44522</v>
      </c>
      <c r="D53" s="27">
        <v>1286</v>
      </c>
      <c r="E53" s="31">
        <v>4</v>
      </c>
      <c r="F53" s="31">
        <v>0</v>
      </c>
      <c r="G53" s="31">
        <v>45</v>
      </c>
      <c r="H53" s="31">
        <v>192</v>
      </c>
      <c r="I53" s="31">
        <v>233</v>
      </c>
      <c r="J53" s="31">
        <v>402</v>
      </c>
      <c r="K53" s="31">
        <v>410</v>
      </c>
      <c r="L53" s="11"/>
      <c r="M53" s="11"/>
      <c r="N53" s="11"/>
      <c r="O53" s="11"/>
      <c r="P53" s="11"/>
      <c r="Q53" s="11"/>
      <c r="R53" s="11"/>
      <c r="S53" s="11"/>
      <c r="T53" s="11"/>
      <c r="U53" s="11"/>
      <c r="V53" s="11"/>
    </row>
    <row r="54" spans="1:22" ht="15.9" customHeight="1" x14ac:dyDescent="0.3">
      <c r="A54" s="20" t="s">
        <v>65</v>
      </c>
      <c r="B54" s="21">
        <v>48</v>
      </c>
      <c r="C54" s="22">
        <v>44529</v>
      </c>
      <c r="D54" s="27">
        <v>1333</v>
      </c>
      <c r="E54" s="81">
        <v>3</v>
      </c>
      <c r="F54" s="81">
        <v>5</v>
      </c>
      <c r="G54" s="81">
        <v>47</v>
      </c>
      <c r="H54" s="81">
        <v>212</v>
      </c>
      <c r="I54" s="81">
        <v>236</v>
      </c>
      <c r="J54" s="81">
        <v>396</v>
      </c>
      <c r="K54" s="81">
        <v>434</v>
      </c>
      <c r="L54" s="11"/>
      <c r="M54" s="11"/>
      <c r="N54" s="11"/>
      <c r="O54" s="11"/>
      <c r="P54" s="11"/>
      <c r="Q54" s="11"/>
      <c r="R54" s="11"/>
      <c r="S54" s="11"/>
      <c r="T54" s="11"/>
      <c r="U54" s="11"/>
      <c r="V54" s="11"/>
    </row>
    <row r="55" spans="1:22" ht="15.9" customHeight="1" x14ac:dyDescent="0.3">
      <c r="A55" s="20" t="s">
        <v>65</v>
      </c>
      <c r="B55" s="21">
        <v>49</v>
      </c>
      <c r="C55" s="22">
        <v>44536</v>
      </c>
      <c r="D55" s="27">
        <v>1326</v>
      </c>
      <c r="E55" s="81">
        <v>4</v>
      </c>
      <c r="F55" s="81">
        <v>1</v>
      </c>
      <c r="G55" s="81">
        <v>50</v>
      </c>
      <c r="H55" s="81">
        <v>190</v>
      </c>
      <c r="I55" s="81">
        <v>246</v>
      </c>
      <c r="J55" s="81">
        <v>388</v>
      </c>
      <c r="K55" s="81">
        <v>447</v>
      </c>
      <c r="L55" s="11"/>
      <c r="M55" s="11"/>
      <c r="N55" s="11"/>
      <c r="O55" s="11"/>
      <c r="P55" s="11"/>
      <c r="Q55" s="11"/>
      <c r="R55" s="11"/>
      <c r="S55" s="11"/>
      <c r="T55" s="11"/>
      <c r="U55" s="11"/>
      <c r="V55" s="11"/>
    </row>
    <row r="56" spans="1:22" ht="15.9" customHeight="1" x14ac:dyDescent="0.3">
      <c r="A56" s="20" t="s">
        <v>65</v>
      </c>
      <c r="B56" s="21">
        <v>50</v>
      </c>
      <c r="C56" s="22">
        <v>44543</v>
      </c>
      <c r="D56" s="27">
        <v>1359</v>
      </c>
      <c r="E56" s="81">
        <v>3</v>
      </c>
      <c r="F56" s="81">
        <v>3</v>
      </c>
      <c r="G56" s="81">
        <v>45</v>
      </c>
      <c r="H56" s="81">
        <v>194</v>
      </c>
      <c r="I56" s="81">
        <v>253</v>
      </c>
      <c r="J56" s="81">
        <v>393</v>
      </c>
      <c r="K56" s="81">
        <v>468</v>
      </c>
      <c r="L56" s="11"/>
      <c r="M56" s="11"/>
      <c r="N56" s="11"/>
      <c r="O56" s="11"/>
      <c r="P56" s="11"/>
      <c r="Q56" s="11"/>
      <c r="R56" s="11"/>
      <c r="S56" s="11"/>
      <c r="T56" s="11"/>
      <c r="U56" s="11"/>
      <c r="V56" s="11"/>
    </row>
    <row r="57" spans="1:22" ht="15.9" customHeight="1" x14ac:dyDescent="0.3">
      <c r="A57" s="20" t="s">
        <v>65</v>
      </c>
      <c r="B57" s="21">
        <v>51</v>
      </c>
      <c r="C57" s="22">
        <v>44550</v>
      </c>
      <c r="D57" s="27">
        <v>1337</v>
      </c>
      <c r="E57" s="81">
        <v>4</v>
      </c>
      <c r="F57" s="81">
        <v>1</v>
      </c>
      <c r="G57" s="81">
        <v>31</v>
      </c>
      <c r="H57" s="81">
        <v>190</v>
      </c>
      <c r="I57" s="81">
        <v>259</v>
      </c>
      <c r="J57" s="81">
        <v>400</v>
      </c>
      <c r="K57" s="81">
        <v>452</v>
      </c>
      <c r="L57" s="11"/>
      <c r="M57" s="11"/>
      <c r="N57" s="11"/>
      <c r="O57" s="11"/>
      <c r="P57" s="11"/>
      <c r="Q57" s="11"/>
      <c r="R57" s="11"/>
      <c r="S57" s="11"/>
      <c r="T57" s="11"/>
      <c r="U57" s="11"/>
      <c r="V57" s="11"/>
    </row>
    <row r="58" spans="1:22" ht="15.9" customHeight="1" x14ac:dyDescent="0.3">
      <c r="A58" s="20" t="s">
        <v>65</v>
      </c>
      <c r="B58" s="21">
        <v>52</v>
      </c>
      <c r="C58" s="22">
        <v>44557</v>
      </c>
      <c r="D58" s="27">
        <v>1085</v>
      </c>
      <c r="E58" s="81">
        <v>1</v>
      </c>
      <c r="F58" s="81">
        <v>0</v>
      </c>
      <c r="G58" s="81">
        <v>30</v>
      </c>
      <c r="H58" s="81">
        <v>145</v>
      </c>
      <c r="I58" s="81">
        <v>173</v>
      </c>
      <c r="J58" s="81">
        <v>360</v>
      </c>
      <c r="K58" s="81">
        <v>376</v>
      </c>
      <c r="L58" s="11"/>
      <c r="M58" s="11"/>
      <c r="N58" s="11"/>
      <c r="O58" s="11"/>
      <c r="P58" s="11"/>
      <c r="Q58" s="11"/>
      <c r="R58" s="11"/>
      <c r="S58" s="11"/>
      <c r="T58" s="11"/>
      <c r="U58" s="11"/>
      <c r="V58" s="11"/>
    </row>
    <row r="59" spans="1:22" ht="15.9" customHeight="1" x14ac:dyDescent="0.3">
      <c r="A59" s="16" t="s">
        <v>66</v>
      </c>
      <c r="B59" s="21">
        <v>1</v>
      </c>
      <c r="C59" s="22">
        <v>44564</v>
      </c>
      <c r="D59" s="27">
        <v>1231</v>
      </c>
      <c r="E59" s="81">
        <v>4</v>
      </c>
      <c r="F59" s="81">
        <v>2</v>
      </c>
      <c r="G59" s="81">
        <v>32</v>
      </c>
      <c r="H59" s="81">
        <v>164</v>
      </c>
      <c r="I59" s="81">
        <v>223</v>
      </c>
      <c r="J59" s="81">
        <v>377</v>
      </c>
      <c r="K59" s="81">
        <v>429</v>
      </c>
      <c r="L59" s="11"/>
      <c r="M59" s="11"/>
      <c r="N59" s="11"/>
      <c r="O59" s="11"/>
      <c r="P59" s="11"/>
      <c r="Q59" s="11"/>
      <c r="R59" s="11"/>
      <c r="S59" s="11"/>
      <c r="T59" s="11"/>
      <c r="U59" s="11"/>
      <c r="V59" s="11"/>
    </row>
    <row r="60" spans="1:22" ht="15.9" customHeight="1" x14ac:dyDescent="0.3">
      <c r="A60" s="16" t="s">
        <v>66</v>
      </c>
      <c r="B60" s="21">
        <v>2</v>
      </c>
      <c r="C60" s="22">
        <v>44571</v>
      </c>
      <c r="D60" s="27">
        <v>1517</v>
      </c>
      <c r="E60" s="81">
        <v>2</v>
      </c>
      <c r="F60" s="81">
        <v>2</v>
      </c>
      <c r="G60" s="81">
        <v>56</v>
      </c>
      <c r="H60" s="81">
        <v>239</v>
      </c>
      <c r="I60" s="81">
        <v>293</v>
      </c>
      <c r="J60" s="81">
        <v>409</v>
      </c>
      <c r="K60" s="81">
        <v>516</v>
      </c>
      <c r="L60" s="11"/>
      <c r="M60" s="11"/>
      <c r="N60" s="11"/>
      <c r="O60" s="11"/>
      <c r="P60" s="11"/>
      <c r="Q60" s="11"/>
      <c r="R60" s="11"/>
      <c r="S60" s="11"/>
      <c r="T60" s="11"/>
      <c r="U60" s="11"/>
      <c r="V60" s="11"/>
    </row>
    <row r="61" spans="1:22" ht="15.9" customHeight="1" x14ac:dyDescent="0.3">
      <c r="A61" s="16" t="s">
        <v>66</v>
      </c>
      <c r="B61" s="21">
        <v>3</v>
      </c>
      <c r="C61" s="22">
        <v>44578</v>
      </c>
      <c r="D61" s="27">
        <v>1347</v>
      </c>
      <c r="E61" s="81">
        <v>3</v>
      </c>
      <c r="F61" s="81">
        <v>0</v>
      </c>
      <c r="G61" s="81">
        <v>56</v>
      </c>
      <c r="H61" s="81">
        <v>208</v>
      </c>
      <c r="I61" s="81">
        <v>237</v>
      </c>
      <c r="J61" s="81">
        <v>373</v>
      </c>
      <c r="K61" s="81">
        <v>470</v>
      </c>
      <c r="L61" s="11"/>
      <c r="M61" s="11"/>
      <c r="N61" s="11"/>
      <c r="O61" s="11"/>
      <c r="P61" s="11"/>
      <c r="Q61" s="11"/>
      <c r="R61" s="11"/>
      <c r="S61" s="11"/>
      <c r="T61" s="11"/>
      <c r="U61" s="11"/>
      <c r="V61" s="11"/>
    </row>
    <row r="62" spans="1:22" ht="15.9" customHeight="1" x14ac:dyDescent="0.3">
      <c r="A62" s="16" t="s">
        <v>66</v>
      </c>
      <c r="B62" s="21">
        <v>4</v>
      </c>
      <c r="C62" s="22">
        <v>44585</v>
      </c>
      <c r="D62" s="27">
        <v>1261</v>
      </c>
      <c r="E62" s="81">
        <v>1</v>
      </c>
      <c r="F62" s="81">
        <v>3</v>
      </c>
      <c r="G62" s="81">
        <v>54</v>
      </c>
      <c r="H62" s="81">
        <v>192</v>
      </c>
      <c r="I62" s="81">
        <v>226</v>
      </c>
      <c r="J62" s="81">
        <v>376</v>
      </c>
      <c r="K62" s="81">
        <v>409</v>
      </c>
      <c r="L62" s="11"/>
      <c r="M62" s="11"/>
      <c r="N62" s="11"/>
      <c r="O62" s="11"/>
      <c r="P62" s="11"/>
      <c r="Q62" s="11"/>
      <c r="R62" s="11"/>
      <c r="S62" s="11"/>
      <c r="T62" s="11"/>
      <c r="U62" s="11"/>
      <c r="V62" s="11"/>
    </row>
    <row r="63" spans="1:22" ht="15.9" customHeight="1" x14ac:dyDescent="0.3">
      <c r="A63" s="16" t="s">
        <v>66</v>
      </c>
      <c r="B63" s="21">
        <v>5</v>
      </c>
      <c r="C63" s="22">
        <v>44592</v>
      </c>
      <c r="D63" s="27">
        <v>1260</v>
      </c>
      <c r="E63" s="81">
        <v>1</v>
      </c>
      <c r="F63" s="81">
        <v>0</v>
      </c>
      <c r="G63" s="81">
        <v>36</v>
      </c>
      <c r="H63" s="81">
        <v>175</v>
      </c>
      <c r="I63" s="81">
        <v>231</v>
      </c>
      <c r="J63" s="81">
        <v>407</v>
      </c>
      <c r="K63" s="81">
        <v>410</v>
      </c>
      <c r="L63" s="11"/>
      <c r="M63" s="11"/>
      <c r="N63" s="11"/>
      <c r="O63" s="11"/>
      <c r="P63" s="11"/>
      <c r="Q63" s="11"/>
      <c r="R63" s="11"/>
      <c r="S63" s="11"/>
      <c r="T63" s="11"/>
      <c r="U63" s="11"/>
      <c r="V63" s="11"/>
    </row>
    <row r="64" spans="1:22" ht="15.9" customHeight="1" x14ac:dyDescent="0.3">
      <c r="A64" s="16" t="s">
        <v>66</v>
      </c>
      <c r="B64" s="21">
        <v>6</v>
      </c>
      <c r="C64" s="22">
        <v>44599</v>
      </c>
      <c r="D64" s="27">
        <v>1238</v>
      </c>
      <c r="E64" s="81">
        <v>3</v>
      </c>
      <c r="F64" s="81">
        <v>1</v>
      </c>
      <c r="G64" s="81">
        <v>42</v>
      </c>
      <c r="H64" s="81">
        <v>184</v>
      </c>
      <c r="I64" s="81">
        <v>261</v>
      </c>
      <c r="J64" s="81">
        <v>353</v>
      </c>
      <c r="K64" s="81">
        <v>394</v>
      </c>
      <c r="L64" s="11"/>
      <c r="M64" s="11"/>
      <c r="N64" s="11"/>
      <c r="O64" s="11"/>
      <c r="P64" s="11"/>
      <c r="Q64" s="11"/>
      <c r="R64" s="11"/>
      <c r="S64" s="11"/>
      <c r="T64" s="11"/>
      <c r="U64" s="11"/>
      <c r="V64" s="11"/>
    </row>
    <row r="65" spans="1:22" ht="15.9" customHeight="1" x14ac:dyDescent="0.3">
      <c r="A65" s="16" t="s">
        <v>66</v>
      </c>
      <c r="B65" s="21">
        <v>7</v>
      </c>
      <c r="C65" s="22">
        <v>44606</v>
      </c>
      <c r="D65" s="27">
        <v>1158</v>
      </c>
      <c r="E65" s="81">
        <v>1</v>
      </c>
      <c r="F65" s="81">
        <v>2</v>
      </c>
      <c r="G65" s="81">
        <v>44</v>
      </c>
      <c r="H65" s="81">
        <v>176</v>
      </c>
      <c r="I65" s="81">
        <v>213</v>
      </c>
      <c r="J65" s="81">
        <v>346</v>
      </c>
      <c r="K65" s="81">
        <v>376</v>
      </c>
      <c r="L65" s="11"/>
      <c r="M65" s="11"/>
      <c r="N65" s="11"/>
      <c r="O65" s="11"/>
      <c r="P65" s="11"/>
      <c r="Q65" s="11"/>
      <c r="R65" s="11"/>
      <c r="S65" s="11"/>
      <c r="T65" s="11"/>
      <c r="U65" s="11"/>
      <c r="V65" s="11"/>
    </row>
    <row r="66" spans="1:22" ht="15.9" customHeight="1" x14ac:dyDescent="0.3">
      <c r="A66" s="16" t="s">
        <v>66</v>
      </c>
      <c r="B66" s="21">
        <v>8</v>
      </c>
      <c r="C66" s="22">
        <v>44613</v>
      </c>
      <c r="D66" s="27">
        <v>1190</v>
      </c>
      <c r="E66" s="81">
        <v>3</v>
      </c>
      <c r="F66" s="81">
        <v>0</v>
      </c>
      <c r="G66" s="81">
        <v>35</v>
      </c>
      <c r="H66" s="81">
        <v>185</v>
      </c>
      <c r="I66" s="81">
        <v>232</v>
      </c>
      <c r="J66" s="81">
        <v>352</v>
      </c>
      <c r="K66" s="81">
        <v>383</v>
      </c>
      <c r="L66" s="11"/>
      <c r="M66" s="11"/>
      <c r="N66" s="11"/>
      <c r="O66" s="11"/>
      <c r="P66" s="11"/>
      <c r="Q66" s="11"/>
      <c r="R66" s="11"/>
      <c r="S66" s="11"/>
      <c r="T66" s="11"/>
      <c r="U66" s="11"/>
      <c r="V66" s="11"/>
    </row>
    <row r="67" spans="1:22" ht="15.9" customHeight="1" x14ac:dyDescent="0.3">
      <c r="A67" s="16" t="s">
        <v>66</v>
      </c>
      <c r="B67" s="21">
        <v>9</v>
      </c>
      <c r="C67" s="22">
        <v>44620</v>
      </c>
      <c r="D67" s="27">
        <v>1192</v>
      </c>
      <c r="E67" s="81">
        <v>3</v>
      </c>
      <c r="F67" s="81">
        <v>2</v>
      </c>
      <c r="G67" s="81">
        <v>47</v>
      </c>
      <c r="H67" s="81">
        <v>174</v>
      </c>
      <c r="I67" s="81">
        <v>218</v>
      </c>
      <c r="J67" s="81">
        <v>341</v>
      </c>
      <c r="K67" s="81">
        <v>407</v>
      </c>
      <c r="L67" s="11"/>
      <c r="M67" s="11"/>
      <c r="N67" s="11"/>
      <c r="O67" s="11"/>
      <c r="P67" s="11"/>
      <c r="Q67" s="11"/>
      <c r="R67" s="11"/>
      <c r="S67" s="11"/>
      <c r="T67" s="11"/>
      <c r="U67" s="11"/>
      <c r="V67" s="11"/>
    </row>
    <row r="68" spans="1:22" ht="15.9" customHeight="1" x14ac:dyDescent="0.3">
      <c r="A68" s="16" t="s">
        <v>66</v>
      </c>
      <c r="B68" s="21">
        <v>10</v>
      </c>
      <c r="C68" s="22">
        <v>44627</v>
      </c>
      <c r="D68" s="27">
        <v>1222</v>
      </c>
      <c r="E68" s="81">
        <v>8</v>
      </c>
      <c r="F68" s="81">
        <v>2</v>
      </c>
      <c r="G68" s="81">
        <v>36</v>
      </c>
      <c r="H68" s="81">
        <v>178</v>
      </c>
      <c r="I68" s="81">
        <v>199</v>
      </c>
      <c r="J68" s="81">
        <v>379</v>
      </c>
      <c r="K68" s="81">
        <v>420</v>
      </c>
      <c r="L68" s="11"/>
      <c r="M68" s="11"/>
      <c r="N68" s="11"/>
      <c r="O68" s="11"/>
      <c r="P68" s="11"/>
      <c r="Q68" s="11"/>
      <c r="R68" s="11"/>
      <c r="S68" s="11"/>
      <c r="T68" s="11"/>
      <c r="U68" s="11"/>
      <c r="V68" s="11"/>
    </row>
    <row r="69" spans="1:22" ht="15.9" customHeight="1" x14ac:dyDescent="0.3">
      <c r="A69" s="16" t="s">
        <v>66</v>
      </c>
      <c r="B69" s="21">
        <v>11</v>
      </c>
      <c r="C69" s="22">
        <v>44634</v>
      </c>
      <c r="D69" s="27">
        <v>1267</v>
      </c>
      <c r="E69" s="81">
        <v>6</v>
      </c>
      <c r="F69" s="81">
        <v>2</v>
      </c>
      <c r="G69" s="81">
        <v>41</v>
      </c>
      <c r="H69" s="81">
        <v>169</v>
      </c>
      <c r="I69" s="81">
        <v>240</v>
      </c>
      <c r="J69" s="81">
        <v>368</v>
      </c>
      <c r="K69" s="81">
        <v>441</v>
      </c>
      <c r="L69" s="11"/>
      <c r="M69" s="11"/>
      <c r="N69" s="11"/>
      <c r="O69" s="11"/>
      <c r="P69" s="11"/>
      <c r="Q69" s="11"/>
      <c r="R69" s="11"/>
      <c r="S69" s="11"/>
      <c r="T69" s="11"/>
      <c r="U69" s="11"/>
      <c r="V69" s="11"/>
    </row>
    <row r="70" spans="1:22" ht="15.9" customHeight="1" x14ac:dyDescent="0.3">
      <c r="A70" s="16" t="s">
        <v>66</v>
      </c>
      <c r="B70" s="21">
        <v>12</v>
      </c>
      <c r="C70" s="22">
        <v>44641</v>
      </c>
      <c r="D70" s="27">
        <v>1248</v>
      </c>
      <c r="E70" s="81">
        <v>5</v>
      </c>
      <c r="F70" s="81">
        <v>1</v>
      </c>
      <c r="G70" s="81">
        <v>39</v>
      </c>
      <c r="H70" s="81">
        <v>161</v>
      </c>
      <c r="I70" s="81">
        <v>207</v>
      </c>
      <c r="J70" s="81">
        <v>383</v>
      </c>
      <c r="K70" s="81">
        <v>452</v>
      </c>
      <c r="L70" s="11"/>
      <c r="M70" s="11"/>
      <c r="N70" s="11"/>
      <c r="O70" s="11"/>
      <c r="P70" s="11"/>
      <c r="Q70" s="11"/>
      <c r="R70" s="11"/>
      <c r="S70" s="11"/>
      <c r="T70" s="11"/>
      <c r="U70" s="11"/>
      <c r="V70" s="11"/>
    </row>
    <row r="71" spans="1:22" ht="15.9" customHeight="1" x14ac:dyDescent="0.3">
      <c r="A71" s="16" t="s">
        <v>66</v>
      </c>
      <c r="B71" s="21">
        <v>13</v>
      </c>
      <c r="C71" s="22">
        <v>44648</v>
      </c>
      <c r="D71" s="27">
        <v>1271</v>
      </c>
      <c r="E71" s="81">
        <v>4</v>
      </c>
      <c r="F71" s="81">
        <v>0</v>
      </c>
      <c r="G71" s="81">
        <v>42</v>
      </c>
      <c r="H71" s="81">
        <v>164</v>
      </c>
      <c r="I71" s="81">
        <v>224</v>
      </c>
      <c r="J71" s="81">
        <v>398</v>
      </c>
      <c r="K71" s="81">
        <v>439</v>
      </c>
      <c r="L71" s="11"/>
      <c r="M71" s="11"/>
      <c r="N71" s="11"/>
      <c r="O71" s="11"/>
      <c r="P71" s="11"/>
      <c r="Q71" s="11"/>
      <c r="R71" s="11"/>
      <c r="S71" s="11"/>
      <c r="T71" s="11"/>
      <c r="U71" s="11"/>
      <c r="V71" s="11"/>
    </row>
    <row r="72" spans="1:22" ht="15.9" customHeight="1" x14ac:dyDescent="0.3">
      <c r="A72" s="16" t="s">
        <v>66</v>
      </c>
      <c r="B72" s="21">
        <v>14</v>
      </c>
      <c r="C72" s="22">
        <v>44655</v>
      </c>
      <c r="D72" s="27">
        <v>1236</v>
      </c>
      <c r="E72" s="81">
        <v>4</v>
      </c>
      <c r="F72" s="81">
        <v>1</v>
      </c>
      <c r="G72" s="81">
        <v>45</v>
      </c>
      <c r="H72" s="81">
        <v>162</v>
      </c>
      <c r="I72" s="81">
        <v>206</v>
      </c>
      <c r="J72" s="81">
        <v>362</v>
      </c>
      <c r="K72" s="81">
        <v>456</v>
      </c>
      <c r="L72" s="11"/>
      <c r="M72" s="11"/>
      <c r="N72" s="11"/>
      <c r="O72" s="11"/>
      <c r="P72" s="11"/>
      <c r="Q72" s="11"/>
      <c r="R72" s="11"/>
      <c r="S72" s="11"/>
      <c r="T72" s="11"/>
      <c r="U72" s="11"/>
      <c r="V72" s="11"/>
    </row>
    <row r="73" spans="1:22" ht="15.9" customHeight="1" x14ac:dyDescent="0.3">
      <c r="A73" s="16" t="s">
        <v>66</v>
      </c>
      <c r="B73" s="21">
        <v>15</v>
      </c>
      <c r="C73" s="22">
        <v>44662</v>
      </c>
      <c r="D73" s="27">
        <v>1051</v>
      </c>
      <c r="E73" s="81">
        <v>2</v>
      </c>
      <c r="F73" s="81">
        <v>2</v>
      </c>
      <c r="G73" s="81">
        <v>31</v>
      </c>
      <c r="H73" s="81">
        <v>120</v>
      </c>
      <c r="I73" s="81">
        <v>199</v>
      </c>
      <c r="J73" s="81">
        <v>336</v>
      </c>
      <c r="K73" s="81">
        <v>361</v>
      </c>
      <c r="L73" s="11"/>
      <c r="M73" s="11"/>
      <c r="N73" s="11"/>
      <c r="O73" s="11"/>
      <c r="P73" s="11"/>
      <c r="Q73" s="11"/>
      <c r="R73" s="11"/>
      <c r="S73" s="11"/>
      <c r="T73" s="11"/>
      <c r="U73" s="11"/>
      <c r="V73" s="11"/>
    </row>
    <row r="74" spans="1:22" ht="15.9" customHeight="1" x14ac:dyDescent="0.3">
      <c r="A74" s="16" t="s">
        <v>66</v>
      </c>
      <c r="B74" s="21">
        <v>16</v>
      </c>
      <c r="C74" s="22">
        <v>44669</v>
      </c>
      <c r="D74" s="27">
        <v>1256</v>
      </c>
      <c r="E74" s="81">
        <v>6</v>
      </c>
      <c r="F74" s="81">
        <v>1</v>
      </c>
      <c r="G74" s="81">
        <v>37</v>
      </c>
      <c r="H74" s="81">
        <v>162</v>
      </c>
      <c r="I74" s="81">
        <v>234</v>
      </c>
      <c r="J74" s="81">
        <v>376</v>
      </c>
      <c r="K74" s="81">
        <v>440</v>
      </c>
      <c r="L74" s="11"/>
      <c r="M74" s="11"/>
      <c r="N74" s="11"/>
      <c r="O74" s="11"/>
      <c r="P74" s="11"/>
      <c r="Q74" s="11"/>
      <c r="R74" s="11"/>
      <c r="S74" s="11"/>
      <c r="T74" s="11"/>
      <c r="U74" s="11"/>
      <c r="V74" s="11"/>
    </row>
    <row r="75" spans="1:22" ht="15.9" customHeight="1" x14ac:dyDescent="0.3">
      <c r="A75" s="16" t="s">
        <v>66</v>
      </c>
      <c r="B75" s="21">
        <v>17</v>
      </c>
      <c r="C75" s="22">
        <v>44676</v>
      </c>
      <c r="D75" s="27">
        <v>1268</v>
      </c>
      <c r="E75" s="81">
        <v>2</v>
      </c>
      <c r="F75" s="81">
        <v>1</v>
      </c>
      <c r="G75" s="81">
        <v>46</v>
      </c>
      <c r="H75" s="81">
        <v>198</v>
      </c>
      <c r="I75" s="81">
        <v>216</v>
      </c>
      <c r="J75" s="81">
        <v>370</v>
      </c>
      <c r="K75" s="81">
        <v>435</v>
      </c>
      <c r="L75" s="11"/>
      <c r="M75" s="11"/>
      <c r="N75" s="11"/>
      <c r="O75" s="11"/>
      <c r="P75" s="11"/>
      <c r="Q75" s="11"/>
      <c r="R75" s="11"/>
      <c r="S75" s="11"/>
      <c r="T75" s="11"/>
      <c r="U75" s="11"/>
      <c r="V75" s="11"/>
    </row>
    <row r="76" spans="1:22" ht="15.9" customHeight="1" x14ac:dyDescent="0.3">
      <c r="A76" s="16" t="s">
        <v>66</v>
      </c>
      <c r="B76" s="21">
        <v>18</v>
      </c>
      <c r="C76" s="22">
        <v>44683</v>
      </c>
      <c r="D76" s="27">
        <v>1093</v>
      </c>
      <c r="E76" s="81">
        <v>3</v>
      </c>
      <c r="F76" s="81">
        <v>0</v>
      </c>
      <c r="G76" s="81">
        <v>52</v>
      </c>
      <c r="H76" s="81">
        <v>165</v>
      </c>
      <c r="I76" s="81">
        <v>193</v>
      </c>
      <c r="J76" s="81">
        <v>321</v>
      </c>
      <c r="K76" s="81">
        <v>359</v>
      </c>
      <c r="L76" s="11"/>
      <c r="M76" s="11"/>
      <c r="N76" s="11"/>
      <c r="O76" s="11"/>
      <c r="P76" s="11"/>
      <c r="Q76" s="11"/>
      <c r="R76" s="11"/>
      <c r="S76" s="11"/>
      <c r="T76" s="11"/>
      <c r="U76" s="11"/>
      <c r="V76" s="11"/>
    </row>
    <row r="77" spans="1:22" ht="15.9" customHeight="1" x14ac:dyDescent="0.3">
      <c r="A77" s="16" t="s">
        <v>66</v>
      </c>
      <c r="B77" s="21">
        <v>19</v>
      </c>
      <c r="C77" s="22">
        <v>44690</v>
      </c>
      <c r="D77" s="27">
        <v>1244</v>
      </c>
      <c r="E77" s="81">
        <v>3</v>
      </c>
      <c r="F77" s="81">
        <v>1</v>
      </c>
      <c r="G77" s="81">
        <v>37</v>
      </c>
      <c r="H77" s="81">
        <v>190</v>
      </c>
      <c r="I77" s="81">
        <v>250</v>
      </c>
      <c r="J77" s="81">
        <v>386</v>
      </c>
      <c r="K77" s="81">
        <v>377</v>
      </c>
      <c r="L77" s="11"/>
      <c r="M77" s="11"/>
      <c r="N77" s="11"/>
      <c r="O77" s="11"/>
      <c r="P77" s="11"/>
      <c r="Q77" s="11"/>
      <c r="R77" s="11"/>
      <c r="S77" s="11"/>
      <c r="T77" s="11"/>
      <c r="U77" s="11"/>
      <c r="V77" s="11"/>
    </row>
    <row r="78" spans="1:22" ht="15.9" customHeight="1" x14ac:dyDescent="0.3">
      <c r="A78" s="16" t="s">
        <v>66</v>
      </c>
      <c r="B78" s="21">
        <v>20</v>
      </c>
      <c r="C78" s="22">
        <v>44697</v>
      </c>
      <c r="D78" s="27">
        <v>1214</v>
      </c>
      <c r="E78" s="81">
        <v>4</v>
      </c>
      <c r="F78" s="81">
        <v>2</v>
      </c>
      <c r="G78" s="81">
        <v>42</v>
      </c>
      <c r="H78" s="81">
        <v>186</v>
      </c>
      <c r="I78" s="81">
        <v>243</v>
      </c>
      <c r="J78" s="81">
        <v>334</v>
      </c>
      <c r="K78" s="81">
        <v>403</v>
      </c>
      <c r="L78" s="11"/>
      <c r="M78" s="11"/>
      <c r="N78" s="11"/>
      <c r="O78" s="11"/>
      <c r="P78" s="11"/>
      <c r="Q78" s="11"/>
      <c r="R78" s="11"/>
      <c r="S78" s="11"/>
      <c r="T78" s="11"/>
      <c r="U78" s="11"/>
      <c r="V78" s="11"/>
    </row>
    <row r="79" spans="1:22" ht="15.9" customHeight="1" x14ac:dyDescent="0.3">
      <c r="A79" s="16" t="s">
        <v>66</v>
      </c>
      <c r="B79" s="21">
        <v>21</v>
      </c>
      <c r="C79" s="22">
        <v>44704</v>
      </c>
      <c r="D79" s="27">
        <v>1100</v>
      </c>
      <c r="E79" s="81">
        <v>1</v>
      </c>
      <c r="F79" s="81">
        <v>0</v>
      </c>
      <c r="G79" s="81">
        <v>51</v>
      </c>
      <c r="H79" s="81">
        <v>163</v>
      </c>
      <c r="I79" s="81">
        <v>200</v>
      </c>
      <c r="J79" s="81">
        <v>300</v>
      </c>
      <c r="K79" s="81">
        <v>385</v>
      </c>
      <c r="L79" s="11"/>
      <c r="M79" s="11"/>
      <c r="N79" s="11"/>
      <c r="O79" s="11"/>
      <c r="P79" s="11"/>
      <c r="Q79" s="11"/>
      <c r="R79" s="11"/>
      <c r="S79" s="11"/>
      <c r="T79" s="11"/>
      <c r="U79" s="11"/>
      <c r="V79" s="11"/>
    </row>
    <row r="80" spans="1:22" ht="15.9" customHeight="1" x14ac:dyDescent="0.3">
      <c r="A80" s="16" t="s">
        <v>66</v>
      </c>
      <c r="B80" s="21">
        <v>22</v>
      </c>
      <c r="C80" s="22">
        <v>44711</v>
      </c>
      <c r="D80" s="27">
        <v>848</v>
      </c>
      <c r="E80" s="81">
        <v>4</v>
      </c>
      <c r="F80" s="81">
        <v>1</v>
      </c>
      <c r="G80" s="81">
        <v>26</v>
      </c>
      <c r="H80" s="81">
        <v>134</v>
      </c>
      <c r="I80" s="81">
        <v>151</v>
      </c>
      <c r="J80" s="81">
        <v>247</v>
      </c>
      <c r="K80" s="81">
        <v>285</v>
      </c>
      <c r="L80" s="11"/>
      <c r="M80" s="11"/>
      <c r="N80" s="11"/>
      <c r="O80" s="11"/>
      <c r="P80" s="11"/>
      <c r="Q80" s="11"/>
      <c r="R80" s="11"/>
      <c r="S80" s="11"/>
      <c r="T80" s="11"/>
      <c r="U80" s="11"/>
      <c r="V80" s="11"/>
    </row>
    <row r="81" spans="1:22" ht="15.9" customHeight="1" x14ac:dyDescent="0.3">
      <c r="A81" s="16" t="s">
        <v>66</v>
      </c>
      <c r="B81" s="21">
        <v>23</v>
      </c>
      <c r="C81" s="22">
        <v>44718</v>
      </c>
      <c r="D81" s="27">
        <v>1207</v>
      </c>
      <c r="E81" s="81">
        <v>4</v>
      </c>
      <c r="F81" s="81">
        <v>2</v>
      </c>
      <c r="G81" s="81">
        <v>43</v>
      </c>
      <c r="H81" s="81">
        <v>167</v>
      </c>
      <c r="I81" s="81">
        <v>234</v>
      </c>
      <c r="J81" s="81">
        <v>337</v>
      </c>
      <c r="K81" s="81">
        <v>420</v>
      </c>
      <c r="L81" s="11"/>
      <c r="M81" s="11"/>
      <c r="N81" s="11"/>
      <c r="O81" s="11"/>
      <c r="P81" s="11"/>
      <c r="Q81" s="11"/>
      <c r="R81" s="11"/>
      <c r="S81" s="11"/>
      <c r="T81" s="11"/>
      <c r="U81" s="11"/>
      <c r="V81" s="11"/>
    </row>
    <row r="82" spans="1:22" ht="15.9" customHeight="1" x14ac:dyDescent="0.3">
      <c r="A82" s="16" t="s">
        <v>66</v>
      </c>
      <c r="B82" s="21">
        <v>24</v>
      </c>
      <c r="C82" s="22">
        <v>44725</v>
      </c>
      <c r="D82" s="27">
        <v>1178</v>
      </c>
      <c r="E82" s="81">
        <v>3</v>
      </c>
      <c r="F82" s="81">
        <v>0</v>
      </c>
      <c r="G82" s="81">
        <v>34</v>
      </c>
      <c r="H82" s="81">
        <v>180</v>
      </c>
      <c r="I82" s="81">
        <v>229</v>
      </c>
      <c r="J82" s="81">
        <v>347</v>
      </c>
      <c r="K82" s="81">
        <v>385</v>
      </c>
      <c r="L82" s="11"/>
      <c r="M82" s="11"/>
      <c r="N82" s="11"/>
      <c r="O82" s="11"/>
      <c r="P82" s="11"/>
      <c r="Q82" s="11"/>
      <c r="R82" s="11"/>
      <c r="S82" s="11"/>
      <c r="T82" s="11"/>
      <c r="U82" s="11"/>
      <c r="V82" s="11"/>
    </row>
    <row r="83" spans="1:22" ht="15.9" customHeight="1" x14ac:dyDescent="0.3">
      <c r="A83" s="16" t="s">
        <v>66</v>
      </c>
      <c r="B83" s="21">
        <v>25</v>
      </c>
      <c r="C83" s="22">
        <v>44732</v>
      </c>
      <c r="D83" s="27" t="s">
        <v>210</v>
      </c>
      <c r="E83" s="81" t="s">
        <v>210</v>
      </c>
      <c r="F83" s="81" t="s">
        <v>210</v>
      </c>
      <c r="G83" s="81" t="s">
        <v>210</v>
      </c>
      <c r="H83" s="81" t="s">
        <v>210</v>
      </c>
      <c r="I83" s="81" t="s">
        <v>210</v>
      </c>
      <c r="J83" s="81" t="s">
        <v>210</v>
      </c>
      <c r="K83" s="81" t="s">
        <v>210</v>
      </c>
      <c r="L83" s="11"/>
      <c r="M83" s="11"/>
      <c r="N83" s="11"/>
      <c r="O83" s="11"/>
      <c r="P83" s="11"/>
      <c r="Q83" s="11"/>
      <c r="R83" s="11"/>
      <c r="S83" s="11"/>
      <c r="T83" s="11"/>
      <c r="U83" s="11"/>
      <c r="V83" s="11"/>
    </row>
    <row r="84" spans="1:22" ht="15.9" customHeight="1" x14ac:dyDescent="0.3">
      <c r="A84" s="16" t="s">
        <v>66</v>
      </c>
      <c r="B84" s="21">
        <v>26</v>
      </c>
      <c r="C84" s="22">
        <v>44739</v>
      </c>
      <c r="D84" s="27" t="s">
        <v>210</v>
      </c>
      <c r="E84" s="81" t="s">
        <v>210</v>
      </c>
      <c r="F84" s="81" t="s">
        <v>210</v>
      </c>
      <c r="G84" s="81" t="s">
        <v>210</v>
      </c>
      <c r="H84" s="81" t="s">
        <v>210</v>
      </c>
      <c r="I84" s="81" t="s">
        <v>210</v>
      </c>
      <c r="J84" s="81" t="s">
        <v>210</v>
      </c>
      <c r="K84" s="81" t="s">
        <v>210</v>
      </c>
      <c r="L84" s="11"/>
      <c r="M84" s="11"/>
      <c r="N84" s="11"/>
      <c r="O84" s="11"/>
      <c r="P84" s="11"/>
      <c r="Q84" s="11"/>
      <c r="R84" s="11"/>
      <c r="S84" s="11"/>
      <c r="T84" s="11"/>
      <c r="U84" s="11"/>
      <c r="V84" s="11"/>
    </row>
    <row r="85" spans="1:22" ht="15.9" customHeight="1" x14ac:dyDescent="0.3">
      <c r="A85" s="16" t="s">
        <v>66</v>
      </c>
      <c r="B85" s="21">
        <v>27</v>
      </c>
      <c r="C85" s="22">
        <v>44746</v>
      </c>
      <c r="D85" s="27" t="s">
        <v>210</v>
      </c>
      <c r="E85" s="81" t="s">
        <v>210</v>
      </c>
      <c r="F85" s="81" t="s">
        <v>210</v>
      </c>
      <c r="G85" s="81" t="s">
        <v>210</v>
      </c>
      <c r="H85" s="81" t="s">
        <v>210</v>
      </c>
      <c r="I85" s="81" t="s">
        <v>210</v>
      </c>
      <c r="J85" s="81" t="s">
        <v>210</v>
      </c>
      <c r="K85" s="81" t="s">
        <v>210</v>
      </c>
      <c r="L85" s="11"/>
      <c r="M85" s="11"/>
      <c r="N85" s="11"/>
      <c r="O85" s="11"/>
      <c r="P85" s="11"/>
      <c r="Q85" s="11"/>
      <c r="R85" s="11"/>
      <c r="S85" s="11"/>
      <c r="T85" s="11"/>
      <c r="U85" s="11"/>
      <c r="V85" s="11"/>
    </row>
    <row r="86" spans="1:22" ht="15.9" customHeight="1" x14ac:dyDescent="0.3">
      <c r="A86" s="16" t="s">
        <v>66</v>
      </c>
      <c r="B86" s="21">
        <v>28</v>
      </c>
      <c r="C86" s="22">
        <v>44753</v>
      </c>
      <c r="D86" s="27" t="s">
        <v>210</v>
      </c>
      <c r="E86" s="81" t="s">
        <v>210</v>
      </c>
      <c r="F86" s="81" t="s">
        <v>210</v>
      </c>
      <c r="G86" s="81" t="s">
        <v>210</v>
      </c>
      <c r="H86" s="81" t="s">
        <v>210</v>
      </c>
      <c r="I86" s="81" t="s">
        <v>210</v>
      </c>
      <c r="J86" s="81" t="s">
        <v>210</v>
      </c>
      <c r="K86" s="81" t="s">
        <v>210</v>
      </c>
      <c r="L86" s="11"/>
      <c r="M86" s="11"/>
      <c r="N86" s="11"/>
      <c r="O86" s="11"/>
      <c r="P86" s="11"/>
      <c r="Q86" s="11"/>
      <c r="R86" s="11"/>
      <c r="S86" s="11"/>
      <c r="T86" s="11"/>
      <c r="U86" s="11"/>
      <c r="V86" s="11"/>
    </row>
    <row r="87" spans="1:22" ht="15.9" customHeight="1" x14ac:dyDescent="0.3">
      <c r="A87" s="16" t="s">
        <v>66</v>
      </c>
      <c r="B87" s="21">
        <v>29</v>
      </c>
      <c r="C87" s="22">
        <v>44760</v>
      </c>
      <c r="D87" s="27" t="s">
        <v>210</v>
      </c>
      <c r="E87" s="81" t="s">
        <v>210</v>
      </c>
      <c r="F87" s="81" t="s">
        <v>210</v>
      </c>
      <c r="G87" s="81" t="s">
        <v>210</v>
      </c>
      <c r="H87" s="81" t="s">
        <v>210</v>
      </c>
      <c r="I87" s="81" t="s">
        <v>210</v>
      </c>
      <c r="J87" s="81" t="s">
        <v>210</v>
      </c>
      <c r="K87" s="81" t="s">
        <v>210</v>
      </c>
      <c r="L87" s="11"/>
      <c r="M87" s="11"/>
      <c r="N87" s="11"/>
      <c r="O87" s="11"/>
      <c r="P87" s="11"/>
      <c r="Q87" s="11"/>
      <c r="R87" s="11"/>
      <c r="S87" s="11"/>
      <c r="T87" s="11"/>
      <c r="U87" s="11"/>
      <c r="V87" s="11"/>
    </row>
    <row r="88" spans="1:22" ht="15.9" customHeight="1" x14ac:dyDescent="0.3">
      <c r="A88" s="16" t="s">
        <v>66</v>
      </c>
      <c r="B88" s="21">
        <v>30</v>
      </c>
      <c r="C88" s="22">
        <v>44767</v>
      </c>
      <c r="D88" s="27" t="s">
        <v>210</v>
      </c>
      <c r="E88" s="81" t="s">
        <v>210</v>
      </c>
      <c r="F88" s="81" t="s">
        <v>210</v>
      </c>
      <c r="G88" s="81" t="s">
        <v>210</v>
      </c>
      <c r="H88" s="81" t="s">
        <v>210</v>
      </c>
      <c r="I88" s="81" t="s">
        <v>210</v>
      </c>
      <c r="J88" s="81" t="s">
        <v>210</v>
      </c>
      <c r="K88" s="81" t="s">
        <v>210</v>
      </c>
      <c r="L88" s="11"/>
      <c r="M88" s="11"/>
      <c r="N88" s="11"/>
      <c r="O88" s="11"/>
      <c r="P88" s="11"/>
      <c r="Q88" s="11"/>
      <c r="R88" s="11"/>
      <c r="S88" s="11"/>
      <c r="T88" s="11"/>
      <c r="U88" s="11"/>
      <c r="V88" s="11"/>
    </row>
    <row r="89" spans="1:22" ht="15.9" customHeight="1" x14ac:dyDescent="0.3">
      <c r="A89" s="16" t="s">
        <v>66</v>
      </c>
      <c r="B89" s="21">
        <v>31</v>
      </c>
      <c r="C89" s="22">
        <v>44774</v>
      </c>
      <c r="D89" s="27" t="s">
        <v>210</v>
      </c>
      <c r="E89" s="81" t="s">
        <v>210</v>
      </c>
      <c r="F89" s="81" t="s">
        <v>210</v>
      </c>
      <c r="G89" s="81" t="s">
        <v>210</v>
      </c>
      <c r="H89" s="81" t="s">
        <v>210</v>
      </c>
      <c r="I89" s="81" t="s">
        <v>210</v>
      </c>
      <c r="J89" s="81" t="s">
        <v>210</v>
      </c>
      <c r="K89" s="81" t="s">
        <v>210</v>
      </c>
      <c r="L89" s="11"/>
      <c r="M89" s="11"/>
      <c r="N89" s="11"/>
      <c r="O89" s="11"/>
      <c r="P89" s="11"/>
      <c r="Q89" s="11"/>
      <c r="R89" s="11"/>
      <c r="S89" s="11"/>
      <c r="T89" s="11"/>
      <c r="U89" s="11"/>
      <c r="V89" s="11"/>
    </row>
    <row r="90" spans="1:22" ht="15.9" customHeight="1" x14ac:dyDescent="0.3">
      <c r="A90" s="16" t="s">
        <v>66</v>
      </c>
      <c r="B90" s="21">
        <v>32</v>
      </c>
      <c r="C90" s="22">
        <v>44781</v>
      </c>
      <c r="D90" s="27" t="s">
        <v>210</v>
      </c>
      <c r="E90" s="81" t="s">
        <v>210</v>
      </c>
      <c r="F90" s="81" t="s">
        <v>210</v>
      </c>
      <c r="G90" s="81" t="s">
        <v>210</v>
      </c>
      <c r="H90" s="81" t="s">
        <v>210</v>
      </c>
      <c r="I90" s="81" t="s">
        <v>210</v>
      </c>
      <c r="J90" s="81" t="s">
        <v>210</v>
      </c>
      <c r="K90" s="81" t="s">
        <v>210</v>
      </c>
      <c r="L90" s="11"/>
      <c r="M90" s="11"/>
      <c r="N90" s="11"/>
      <c r="O90" s="11"/>
      <c r="P90" s="11"/>
      <c r="Q90" s="11"/>
      <c r="R90" s="11"/>
      <c r="S90" s="11"/>
      <c r="T90" s="11"/>
      <c r="U90" s="11"/>
      <c r="V90" s="11"/>
    </row>
    <row r="91" spans="1:22" ht="15.9" customHeight="1" x14ac:dyDescent="0.3">
      <c r="A91" s="16" t="s">
        <v>66</v>
      </c>
      <c r="B91" s="21">
        <v>33</v>
      </c>
      <c r="C91" s="22">
        <v>44788</v>
      </c>
      <c r="D91" s="27" t="s">
        <v>210</v>
      </c>
      <c r="E91" s="81" t="s">
        <v>210</v>
      </c>
      <c r="F91" s="81" t="s">
        <v>210</v>
      </c>
      <c r="G91" s="81" t="s">
        <v>210</v>
      </c>
      <c r="H91" s="81" t="s">
        <v>210</v>
      </c>
      <c r="I91" s="81" t="s">
        <v>210</v>
      </c>
      <c r="J91" s="81" t="s">
        <v>210</v>
      </c>
      <c r="K91" s="81" t="s">
        <v>210</v>
      </c>
      <c r="L91" s="11"/>
      <c r="M91" s="11"/>
      <c r="N91" s="11"/>
      <c r="O91" s="11"/>
      <c r="P91" s="11"/>
      <c r="Q91" s="11"/>
      <c r="R91" s="11"/>
      <c r="S91" s="11"/>
      <c r="T91" s="11"/>
      <c r="U91" s="11"/>
      <c r="V91" s="11"/>
    </row>
    <row r="92" spans="1:22" ht="15.9" customHeight="1" x14ac:dyDescent="0.3">
      <c r="A92" s="16" t="s">
        <v>66</v>
      </c>
      <c r="B92" s="21">
        <v>34</v>
      </c>
      <c r="C92" s="22">
        <v>44795</v>
      </c>
      <c r="D92" s="27" t="s">
        <v>210</v>
      </c>
      <c r="E92" s="81" t="s">
        <v>210</v>
      </c>
      <c r="F92" s="81" t="s">
        <v>210</v>
      </c>
      <c r="G92" s="81" t="s">
        <v>210</v>
      </c>
      <c r="H92" s="81" t="s">
        <v>210</v>
      </c>
      <c r="I92" s="81" t="s">
        <v>210</v>
      </c>
      <c r="J92" s="81" t="s">
        <v>210</v>
      </c>
      <c r="K92" s="81" t="s">
        <v>210</v>
      </c>
      <c r="L92" s="11"/>
      <c r="M92" s="11"/>
      <c r="N92" s="11"/>
      <c r="O92" s="11"/>
      <c r="P92" s="11"/>
      <c r="Q92" s="11"/>
      <c r="R92" s="11"/>
      <c r="S92" s="11"/>
      <c r="T92" s="11"/>
      <c r="U92" s="11"/>
      <c r="V92" s="11"/>
    </row>
    <row r="93" spans="1:22" ht="15.9" customHeight="1" x14ac:dyDescent="0.3">
      <c r="A93" s="16" t="s">
        <v>66</v>
      </c>
      <c r="B93" s="21">
        <v>35</v>
      </c>
      <c r="C93" s="22">
        <v>44802</v>
      </c>
      <c r="D93" s="27" t="s">
        <v>210</v>
      </c>
      <c r="E93" s="81" t="s">
        <v>210</v>
      </c>
      <c r="F93" s="81" t="s">
        <v>210</v>
      </c>
      <c r="G93" s="81" t="s">
        <v>210</v>
      </c>
      <c r="H93" s="81" t="s">
        <v>210</v>
      </c>
      <c r="I93" s="81" t="s">
        <v>210</v>
      </c>
      <c r="J93" s="81" t="s">
        <v>210</v>
      </c>
      <c r="K93" s="81" t="s">
        <v>210</v>
      </c>
      <c r="L93" s="11"/>
      <c r="M93" s="11"/>
      <c r="N93" s="11"/>
      <c r="O93" s="11"/>
      <c r="P93" s="11"/>
      <c r="Q93" s="11"/>
      <c r="R93" s="11"/>
      <c r="S93" s="11"/>
      <c r="T93" s="11"/>
      <c r="U93" s="11"/>
      <c r="V93" s="11"/>
    </row>
    <row r="94" spans="1:22" ht="15.9" customHeight="1" x14ac:dyDescent="0.3">
      <c r="A94" s="16" t="s">
        <v>66</v>
      </c>
      <c r="B94" s="21">
        <v>36</v>
      </c>
      <c r="C94" s="22">
        <v>44809</v>
      </c>
      <c r="D94" s="27" t="s">
        <v>210</v>
      </c>
      <c r="E94" s="81" t="s">
        <v>210</v>
      </c>
      <c r="F94" s="81" t="s">
        <v>210</v>
      </c>
      <c r="G94" s="81" t="s">
        <v>210</v>
      </c>
      <c r="H94" s="81" t="s">
        <v>210</v>
      </c>
      <c r="I94" s="81" t="s">
        <v>210</v>
      </c>
      <c r="J94" s="81" t="s">
        <v>210</v>
      </c>
      <c r="K94" s="81" t="s">
        <v>210</v>
      </c>
      <c r="L94" s="11"/>
      <c r="M94" s="11"/>
      <c r="N94" s="11"/>
      <c r="O94" s="11"/>
      <c r="P94" s="11"/>
      <c r="Q94" s="11"/>
      <c r="R94" s="11"/>
      <c r="S94" s="11"/>
      <c r="T94" s="11"/>
      <c r="U94" s="11"/>
      <c r="V94" s="11"/>
    </row>
    <row r="95" spans="1:22" ht="15.9" customHeight="1" x14ac:dyDescent="0.3">
      <c r="A95" s="16" t="s">
        <v>66</v>
      </c>
      <c r="B95" s="21">
        <v>37</v>
      </c>
      <c r="C95" s="22">
        <v>44816</v>
      </c>
      <c r="D95" s="27" t="s">
        <v>210</v>
      </c>
      <c r="E95" s="81" t="s">
        <v>210</v>
      </c>
      <c r="F95" s="81" t="s">
        <v>210</v>
      </c>
      <c r="G95" s="81" t="s">
        <v>210</v>
      </c>
      <c r="H95" s="81" t="s">
        <v>210</v>
      </c>
      <c r="I95" s="81" t="s">
        <v>210</v>
      </c>
      <c r="J95" s="81" t="s">
        <v>210</v>
      </c>
      <c r="K95" s="81" t="s">
        <v>210</v>
      </c>
      <c r="L95" s="11"/>
      <c r="M95" s="11"/>
      <c r="N95" s="11"/>
      <c r="O95" s="11"/>
      <c r="P95" s="11"/>
      <c r="Q95" s="11"/>
      <c r="R95" s="11"/>
      <c r="S95" s="11"/>
      <c r="T95" s="11"/>
      <c r="U95" s="11"/>
      <c r="V95" s="11"/>
    </row>
    <row r="96" spans="1:22" ht="15.9" customHeight="1" x14ac:dyDescent="0.3">
      <c r="A96" s="16" t="s">
        <v>66</v>
      </c>
      <c r="B96" s="21">
        <v>38</v>
      </c>
      <c r="C96" s="22">
        <v>44823</v>
      </c>
      <c r="D96" s="27" t="s">
        <v>210</v>
      </c>
      <c r="E96" s="81" t="s">
        <v>210</v>
      </c>
      <c r="F96" s="81" t="s">
        <v>210</v>
      </c>
      <c r="G96" s="81" t="s">
        <v>210</v>
      </c>
      <c r="H96" s="81" t="s">
        <v>210</v>
      </c>
      <c r="I96" s="81" t="s">
        <v>210</v>
      </c>
      <c r="J96" s="81" t="s">
        <v>210</v>
      </c>
      <c r="K96" s="81" t="s">
        <v>210</v>
      </c>
      <c r="L96" s="11"/>
      <c r="M96" s="11"/>
      <c r="N96" s="11"/>
      <c r="O96" s="11"/>
      <c r="P96" s="11"/>
      <c r="Q96" s="11"/>
      <c r="R96" s="11"/>
      <c r="S96" s="11"/>
      <c r="T96" s="11"/>
      <c r="U96" s="11"/>
      <c r="V96" s="11"/>
    </row>
    <row r="97" spans="1:22" ht="15.9" customHeight="1" x14ac:dyDescent="0.3">
      <c r="A97" s="16" t="s">
        <v>66</v>
      </c>
      <c r="B97" s="21">
        <v>39</v>
      </c>
      <c r="C97" s="22">
        <v>44830</v>
      </c>
      <c r="D97" s="27" t="s">
        <v>210</v>
      </c>
      <c r="E97" s="81" t="s">
        <v>210</v>
      </c>
      <c r="F97" s="81" t="s">
        <v>210</v>
      </c>
      <c r="G97" s="81" t="s">
        <v>210</v>
      </c>
      <c r="H97" s="81" t="s">
        <v>210</v>
      </c>
      <c r="I97" s="81" t="s">
        <v>210</v>
      </c>
      <c r="J97" s="81" t="s">
        <v>210</v>
      </c>
      <c r="K97" s="81" t="s">
        <v>210</v>
      </c>
      <c r="L97" s="11"/>
      <c r="M97" s="11"/>
      <c r="N97" s="11"/>
      <c r="O97" s="11"/>
      <c r="P97" s="11"/>
      <c r="Q97" s="11"/>
      <c r="R97" s="11"/>
      <c r="S97" s="11"/>
      <c r="T97" s="11"/>
      <c r="U97" s="11"/>
      <c r="V97" s="11"/>
    </row>
    <row r="98" spans="1:22" ht="15.9" customHeight="1" x14ac:dyDescent="0.3">
      <c r="A98" s="16" t="s">
        <v>66</v>
      </c>
      <c r="B98" s="21">
        <v>40</v>
      </c>
      <c r="C98" s="22">
        <v>44837</v>
      </c>
      <c r="D98" s="27" t="s">
        <v>210</v>
      </c>
      <c r="E98" s="81" t="s">
        <v>210</v>
      </c>
      <c r="F98" s="81" t="s">
        <v>210</v>
      </c>
      <c r="G98" s="81" t="s">
        <v>210</v>
      </c>
      <c r="H98" s="81" t="s">
        <v>210</v>
      </c>
      <c r="I98" s="81" t="s">
        <v>210</v>
      </c>
      <c r="J98" s="81" t="s">
        <v>210</v>
      </c>
      <c r="K98" s="81" t="s">
        <v>210</v>
      </c>
      <c r="L98" s="11"/>
      <c r="M98" s="11"/>
      <c r="N98" s="11"/>
      <c r="O98" s="11"/>
      <c r="P98" s="11"/>
      <c r="Q98" s="11"/>
      <c r="R98" s="11"/>
      <c r="S98" s="11"/>
      <c r="T98" s="11"/>
      <c r="U98" s="11"/>
      <c r="V98" s="11"/>
    </row>
    <row r="99" spans="1:22" ht="15.9" customHeight="1" x14ac:dyDescent="0.3">
      <c r="A99" s="16" t="s">
        <v>66</v>
      </c>
      <c r="B99" s="21">
        <v>41</v>
      </c>
      <c r="C99" s="22">
        <v>44844</v>
      </c>
      <c r="D99" s="27" t="s">
        <v>210</v>
      </c>
      <c r="E99" s="81" t="s">
        <v>210</v>
      </c>
      <c r="F99" s="81" t="s">
        <v>210</v>
      </c>
      <c r="G99" s="81" t="s">
        <v>210</v>
      </c>
      <c r="H99" s="81" t="s">
        <v>210</v>
      </c>
      <c r="I99" s="81" t="s">
        <v>210</v>
      </c>
      <c r="J99" s="81" t="s">
        <v>210</v>
      </c>
      <c r="K99" s="81" t="s">
        <v>210</v>
      </c>
      <c r="L99" s="11"/>
      <c r="M99" s="11"/>
      <c r="N99" s="11"/>
      <c r="O99" s="11"/>
      <c r="P99" s="11"/>
      <c r="Q99" s="11"/>
      <c r="R99" s="11"/>
      <c r="S99" s="11"/>
      <c r="T99" s="11"/>
      <c r="U99" s="11"/>
      <c r="V99" s="11"/>
    </row>
    <row r="100" spans="1:22" ht="15.9" customHeight="1" x14ac:dyDescent="0.3">
      <c r="A100" s="16" t="s">
        <v>66</v>
      </c>
      <c r="B100" s="21">
        <v>42</v>
      </c>
      <c r="C100" s="22">
        <v>44851</v>
      </c>
      <c r="D100" s="27" t="s">
        <v>210</v>
      </c>
      <c r="E100" s="81" t="s">
        <v>210</v>
      </c>
      <c r="F100" s="81" t="s">
        <v>210</v>
      </c>
      <c r="G100" s="81" t="s">
        <v>210</v>
      </c>
      <c r="H100" s="81" t="s">
        <v>210</v>
      </c>
      <c r="I100" s="81" t="s">
        <v>210</v>
      </c>
      <c r="J100" s="81" t="s">
        <v>210</v>
      </c>
      <c r="K100" s="81" t="s">
        <v>210</v>
      </c>
      <c r="L100" s="11"/>
      <c r="M100" s="11"/>
      <c r="N100" s="11"/>
      <c r="O100" s="11"/>
      <c r="P100" s="11"/>
      <c r="Q100" s="11"/>
      <c r="R100" s="11"/>
      <c r="S100" s="11"/>
      <c r="T100" s="11"/>
      <c r="U100" s="11"/>
      <c r="V100" s="11"/>
    </row>
    <row r="101" spans="1:22" ht="15.9" customHeight="1" x14ac:dyDescent="0.3">
      <c r="A101" s="16" t="s">
        <v>66</v>
      </c>
      <c r="B101" s="21">
        <v>43</v>
      </c>
      <c r="C101" s="22">
        <v>44858</v>
      </c>
      <c r="D101" s="27" t="s">
        <v>210</v>
      </c>
      <c r="E101" s="81" t="s">
        <v>210</v>
      </c>
      <c r="F101" s="81" t="s">
        <v>210</v>
      </c>
      <c r="G101" s="81" t="s">
        <v>210</v>
      </c>
      <c r="H101" s="81" t="s">
        <v>210</v>
      </c>
      <c r="I101" s="81" t="s">
        <v>210</v>
      </c>
      <c r="J101" s="81" t="s">
        <v>210</v>
      </c>
      <c r="K101" s="81" t="s">
        <v>210</v>
      </c>
      <c r="L101" s="11"/>
      <c r="M101" s="11"/>
      <c r="N101" s="11"/>
      <c r="O101" s="11"/>
      <c r="P101" s="11"/>
      <c r="Q101" s="11"/>
      <c r="R101" s="11"/>
      <c r="S101" s="11"/>
      <c r="T101" s="11"/>
      <c r="U101" s="11"/>
      <c r="V101" s="11"/>
    </row>
    <row r="102" spans="1:22" ht="15.9" customHeight="1" x14ac:dyDescent="0.3">
      <c r="A102" s="16" t="s">
        <v>66</v>
      </c>
      <c r="B102" s="21">
        <v>44</v>
      </c>
      <c r="C102" s="22">
        <v>44865</v>
      </c>
      <c r="D102" s="27" t="s">
        <v>210</v>
      </c>
      <c r="E102" s="81" t="s">
        <v>210</v>
      </c>
      <c r="F102" s="81" t="s">
        <v>210</v>
      </c>
      <c r="G102" s="81" t="s">
        <v>210</v>
      </c>
      <c r="H102" s="81" t="s">
        <v>210</v>
      </c>
      <c r="I102" s="81" t="s">
        <v>210</v>
      </c>
      <c r="J102" s="81" t="s">
        <v>210</v>
      </c>
      <c r="K102" s="81" t="s">
        <v>210</v>
      </c>
      <c r="L102" s="11"/>
      <c r="M102" s="11"/>
      <c r="N102" s="11"/>
      <c r="O102" s="11"/>
      <c r="P102" s="11"/>
      <c r="Q102" s="11"/>
      <c r="R102" s="11"/>
      <c r="S102" s="11"/>
      <c r="T102" s="11"/>
      <c r="U102" s="11"/>
      <c r="V102" s="11"/>
    </row>
    <row r="103" spans="1:22" ht="15.9" customHeight="1" x14ac:dyDescent="0.3">
      <c r="A103" s="16" t="s">
        <v>66</v>
      </c>
      <c r="B103" s="21">
        <v>45</v>
      </c>
      <c r="C103" s="22">
        <v>44872</v>
      </c>
      <c r="D103" s="27" t="s">
        <v>210</v>
      </c>
      <c r="E103" s="81" t="s">
        <v>210</v>
      </c>
      <c r="F103" s="81" t="s">
        <v>210</v>
      </c>
      <c r="G103" s="81" t="s">
        <v>210</v>
      </c>
      <c r="H103" s="81" t="s">
        <v>210</v>
      </c>
      <c r="I103" s="81" t="s">
        <v>210</v>
      </c>
      <c r="J103" s="81" t="s">
        <v>210</v>
      </c>
      <c r="K103" s="81" t="s">
        <v>210</v>
      </c>
      <c r="L103" s="11"/>
      <c r="M103" s="11"/>
      <c r="N103" s="11"/>
      <c r="O103" s="11"/>
      <c r="P103" s="11"/>
      <c r="Q103" s="11"/>
      <c r="R103" s="11"/>
      <c r="S103" s="11"/>
      <c r="T103" s="11"/>
      <c r="U103" s="11"/>
      <c r="V103" s="11"/>
    </row>
    <row r="104" spans="1:22" ht="15.9" customHeight="1" x14ac:dyDescent="0.3">
      <c r="A104" s="16" t="s">
        <v>66</v>
      </c>
      <c r="B104" s="21">
        <v>46</v>
      </c>
      <c r="C104" s="22">
        <v>44879</v>
      </c>
      <c r="D104" s="27" t="s">
        <v>210</v>
      </c>
      <c r="E104" s="81" t="s">
        <v>210</v>
      </c>
      <c r="F104" s="81" t="s">
        <v>210</v>
      </c>
      <c r="G104" s="81" t="s">
        <v>210</v>
      </c>
      <c r="H104" s="81" t="s">
        <v>210</v>
      </c>
      <c r="I104" s="81" t="s">
        <v>210</v>
      </c>
      <c r="J104" s="81" t="s">
        <v>210</v>
      </c>
      <c r="K104" s="81" t="s">
        <v>210</v>
      </c>
      <c r="L104" s="11"/>
      <c r="M104" s="11"/>
      <c r="N104" s="11"/>
      <c r="O104" s="11"/>
      <c r="P104" s="11"/>
      <c r="Q104" s="11"/>
      <c r="R104" s="11"/>
      <c r="S104" s="11"/>
      <c r="T104" s="11"/>
      <c r="U104" s="11"/>
      <c r="V104" s="11"/>
    </row>
    <row r="105" spans="1:22" ht="15.9" customHeight="1" x14ac:dyDescent="0.3">
      <c r="A105" s="16" t="s">
        <v>66</v>
      </c>
      <c r="B105" s="21">
        <v>47</v>
      </c>
      <c r="C105" s="22">
        <v>44886</v>
      </c>
      <c r="D105" s="27" t="s">
        <v>210</v>
      </c>
      <c r="E105" s="81" t="s">
        <v>210</v>
      </c>
      <c r="F105" s="81" t="s">
        <v>210</v>
      </c>
      <c r="G105" s="81" t="s">
        <v>210</v>
      </c>
      <c r="H105" s="81" t="s">
        <v>210</v>
      </c>
      <c r="I105" s="81" t="s">
        <v>210</v>
      </c>
      <c r="J105" s="81" t="s">
        <v>210</v>
      </c>
      <c r="K105" s="81" t="s">
        <v>210</v>
      </c>
      <c r="L105" s="11"/>
      <c r="M105" s="11"/>
      <c r="N105" s="11"/>
      <c r="O105" s="11"/>
      <c r="P105" s="11"/>
      <c r="Q105" s="11"/>
      <c r="R105" s="11"/>
      <c r="S105" s="11"/>
      <c r="T105" s="11"/>
      <c r="U105" s="11"/>
      <c r="V105" s="11"/>
    </row>
    <row r="106" spans="1:22" ht="15.9" customHeight="1" x14ac:dyDescent="0.3">
      <c r="A106" s="16" t="s">
        <v>66</v>
      </c>
      <c r="B106" s="21">
        <v>48</v>
      </c>
      <c r="C106" s="22">
        <v>44893</v>
      </c>
      <c r="D106" s="27" t="s">
        <v>210</v>
      </c>
      <c r="E106" s="81" t="s">
        <v>210</v>
      </c>
      <c r="F106" s="81" t="s">
        <v>210</v>
      </c>
      <c r="G106" s="81" t="s">
        <v>210</v>
      </c>
      <c r="H106" s="81" t="s">
        <v>210</v>
      </c>
      <c r="I106" s="81" t="s">
        <v>210</v>
      </c>
      <c r="J106" s="81" t="s">
        <v>210</v>
      </c>
      <c r="K106" s="81" t="s">
        <v>210</v>
      </c>
      <c r="L106" s="11"/>
      <c r="M106" s="11"/>
      <c r="N106" s="11"/>
      <c r="O106" s="11"/>
      <c r="P106" s="11"/>
      <c r="Q106" s="11"/>
      <c r="R106" s="11"/>
      <c r="S106" s="11"/>
      <c r="T106" s="11"/>
      <c r="U106" s="11"/>
      <c r="V106" s="11"/>
    </row>
    <row r="107" spans="1:22" ht="15.9" customHeight="1" x14ac:dyDescent="0.3">
      <c r="A107" s="16" t="s">
        <v>66</v>
      </c>
      <c r="B107" s="21">
        <v>49</v>
      </c>
      <c r="C107" s="22">
        <v>44900</v>
      </c>
      <c r="D107" s="27" t="s">
        <v>210</v>
      </c>
      <c r="E107" s="81" t="s">
        <v>210</v>
      </c>
      <c r="F107" s="81" t="s">
        <v>210</v>
      </c>
      <c r="G107" s="81" t="s">
        <v>210</v>
      </c>
      <c r="H107" s="81" t="s">
        <v>210</v>
      </c>
      <c r="I107" s="81" t="s">
        <v>210</v>
      </c>
      <c r="J107" s="81" t="s">
        <v>210</v>
      </c>
      <c r="K107" s="81" t="s">
        <v>210</v>
      </c>
      <c r="L107" s="11"/>
      <c r="M107" s="11"/>
      <c r="N107" s="11"/>
      <c r="O107" s="11"/>
      <c r="P107" s="11"/>
      <c r="Q107" s="11"/>
      <c r="R107" s="11"/>
      <c r="S107" s="11"/>
      <c r="T107" s="11"/>
      <c r="U107" s="11"/>
      <c r="V107" s="11"/>
    </row>
    <row r="108" spans="1:22" ht="15.9" customHeight="1" x14ac:dyDescent="0.3">
      <c r="A108" s="16" t="s">
        <v>66</v>
      </c>
      <c r="B108" s="21">
        <v>50</v>
      </c>
      <c r="C108" s="22">
        <v>44907</v>
      </c>
      <c r="D108" s="27" t="s">
        <v>210</v>
      </c>
      <c r="E108" s="81" t="s">
        <v>210</v>
      </c>
      <c r="F108" s="81" t="s">
        <v>210</v>
      </c>
      <c r="G108" s="81" t="s">
        <v>210</v>
      </c>
      <c r="H108" s="81" t="s">
        <v>210</v>
      </c>
      <c r="I108" s="81" t="s">
        <v>210</v>
      </c>
      <c r="J108" s="81" t="s">
        <v>210</v>
      </c>
      <c r="K108" s="81" t="s">
        <v>210</v>
      </c>
      <c r="L108" s="11"/>
      <c r="M108" s="11"/>
      <c r="N108" s="11"/>
      <c r="O108" s="11"/>
      <c r="P108" s="11"/>
      <c r="Q108" s="11"/>
      <c r="R108" s="11"/>
      <c r="S108" s="11"/>
      <c r="T108" s="11"/>
      <c r="U108" s="11"/>
      <c r="V108" s="11"/>
    </row>
    <row r="109" spans="1:22" ht="15.9" customHeight="1" x14ac:dyDescent="0.3">
      <c r="A109" s="16" t="s">
        <v>66</v>
      </c>
      <c r="B109" s="21">
        <v>51</v>
      </c>
      <c r="C109" s="22">
        <v>44914</v>
      </c>
      <c r="D109" s="27" t="s">
        <v>210</v>
      </c>
      <c r="E109" s="81" t="s">
        <v>210</v>
      </c>
      <c r="F109" s="81" t="s">
        <v>210</v>
      </c>
      <c r="G109" s="81" t="s">
        <v>210</v>
      </c>
      <c r="H109" s="81" t="s">
        <v>210</v>
      </c>
      <c r="I109" s="81" t="s">
        <v>210</v>
      </c>
      <c r="J109" s="81" t="s">
        <v>210</v>
      </c>
      <c r="K109" s="81" t="s">
        <v>210</v>
      </c>
      <c r="L109" s="11"/>
      <c r="M109" s="11"/>
      <c r="N109" s="11"/>
      <c r="O109" s="11"/>
      <c r="P109" s="11"/>
      <c r="Q109" s="11"/>
      <c r="R109" s="11"/>
      <c r="S109" s="11"/>
      <c r="T109" s="11"/>
      <c r="U109" s="11"/>
      <c r="V109" s="11"/>
    </row>
    <row r="110" spans="1:22" ht="15.9" customHeight="1" x14ac:dyDescent="0.3">
      <c r="A110" s="16" t="s">
        <v>66</v>
      </c>
      <c r="B110" s="21">
        <v>52</v>
      </c>
      <c r="C110" s="22">
        <v>44921</v>
      </c>
      <c r="D110" s="27" t="s">
        <v>210</v>
      </c>
      <c r="E110" s="81" t="s">
        <v>210</v>
      </c>
      <c r="F110" s="81" t="s">
        <v>210</v>
      </c>
      <c r="G110" s="81" t="s">
        <v>210</v>
      </c>
      <c r="H110" s="81" t="s">
        <v>210</v>
      </c>
      <c r="I110" s="81" t="s">
        <v>210</v>
      </c>
      <c r="J110" s="81" t="s">
        <v>210</v>
      </c>
      <c r="K110" s="81" t="s">
        <v>210</v>
      </c>
      <c r="L110" s="11"/>
      <c r="M110" s="11"/>
      <c r="N110" s="11"/>
      <c r="O110" s="11"/>
      <c r="P110" s="11"/>
      <c r="Q110" s="11"/>
      <c r="R110" s="11"/>
      <c r="S110" s="11"/>
      <c r="T110" s="11"/>
      <c r="U110" s="11"/>
      <c r="V110" s="11"/>
    </row>
    <row r="112" spans="1:22" x14ac:dyDescent="0.3">
      <c r="A112" s="28" t="s">
        <v>84</v>
      </c>
      <c r="B112" s="29"/>
      <c r="E112" s="30"/>
      <c r="F112" s="30"/>
    </row>
    <row r="113" spans="1:11" ht="31.8" thickBot="1" x14ac:dyDescent="0.35">
      <c r="A113" s="8" t="s">
        <v>64</v>
      </c>
      <c r="B113" s="19" t="s">
        <v>59</v>
      </c>
      <c r="C113" s="19" t="s">
        <v>119</v>
      </c>
      <c r="D113" s="9" t="s">
        <v>62</v>
      </c>
      <c r="E113" s="10" t="s">
        <v>63</v>
      </c>
      <c r="F113" s="10" t="s">
        <v>67</v>
      </c>
      <c r="G113" s="10" t="s">
        <v>68</v>
      </c>
      <c r="H113" s="10" t="s">
        <v>176</v>
      </c>
      <c r="I113" s="10" t="s">
        <v>69</v>
      </c>
      <c r="J113" s="10" t="s">
        <v>70</v>
      </c>
      <c r="K113" s="8" t="s">
        <v>71</v>
      </c>
    </row>
    <row r="114" spans="1:11" x14ac:dyDescent="0.3">
      <c r="A114" s="20" t="s">
        <v>65</v>
      </c>
      <c r="B114" s="21">
        <v>1</v>
      </c>
      <c r="C114" s="22">
        <v>44200</v>
      </c>
      <c r="D114" s="23">
        <f>SUM(weekly_all_cause_deaths_age_females[[#This Row],[&lt;1]:[85+]])</f>
        <v>858</v>
      </c>
      <c r="E114" s="1">
        <v>2</v>
      </c>
      <c r="F114" s="1">
        <v>1</v>
      </c>
      <c r="G114" s="1">
        <v>9</v>
      </c>
      <c r="H114" s="1">
        <v>106</v>
      </c>
      <c r="I114" s="1">
        <v>125</v>
      </c>
      <c r="J114" s="1">
        <v>271</v>
      </c>
      <c r="K114" s="1">
        <v>344</v>
      </c>
    </row>
    <row r="115" spans="1:11" x14ac:dyDescent="0.3">
      <c r="A115" s="20" t="s">
        <v>65</v>
      </c>
      <c r="B115" s="21">
        <v>2</v>
      </c>
      <c r="C115" s="22">
        <v>44207</v>
      </c>
      <c r="D115" s="3">
        <f>SUM(weekly_all_cause_deaths_age_females[[#This Row],[&lt;1]:[85+]])</f>
        <v>767</v>
      </c>
      <c r="E115" s="2">
        <v>0</v>
      </c>
      <c r="F115" s="2">
        <v>0</v>
      </c>
      <c r="G115" s="2">
        <v>19</v>
      </c>
      <c r="H115" s="2">
        <v>98</v>
      </c>
      <c r="I115" s="2">
        <v>112</v>
      </c>
      <c r="J115" s="2">
        <v>208</v>
      </c>
      <c r="K115" s="2">
        <v>330</v>
      </c>
    </row>
    <row r="116" spans="1:11" x14ac:dyDescent="0.3">
      <c r="A116" s="20" t="s">
        <v>65</v>
      </c>
      <c r="B116" s="21">
        <v>3</v>
      </c>
      <c r="C116" s="22">
        <v>44214</v>
      </c>
      <c r="D116" s="3">
        <f>SUM(weekly_all_cause_deaths_age_females[[#This Row],[&lt;1]:[85+]])</f>
        <v>764</v>
      </c>
      <c r="E116" s="2">
        <v>2</v>
      </c>
      <c r="F116" s="2">
        <v>1</v>
      </c>
      <c r="G116" s="2">
        <v>13</v>
      </c>
      <c r="H116" s="2">
        <v>77</v>
      </c>
      <c r="I116" s="2">
        <v>117</v>
      </c>
      <c r="J116" s="2">
        <v>219</v>
      </c>
      <c r="K116" s="2">
        <v>335</v>
      </c>
    </row>
    <row r="117" spans="1:11" x14ac:dyDescent="0.3">
      <c r="A117" s="20" t="s">
        <v>65</v>
      </c>
      <c r="B117" s="21">
        <v>4</v>
      </c>
      <c r="C117" s="22">
        <v>44221</v>
      </c>
      <c r="D117" s="3">
        <f>SUM(weekly_all_cause_deaths_age_females[[#This Row],[&lt;1]:[85+]])</f>
        <v>804</v>
      </c>
      <c r="E117" s="2">
        <v>1</v>
      </c>
      <c r="F117" s="2">
        <v>1</v>
      </c>
      <c r="G117" s="2">
        <v>22</v>
      </c>
      <c r="H117" s="2">
        <v>96</v>
      </c>
      <c r="I117" s="2">
        <v>115</v>
      </c>
      <c r="J117" s="2">
        <v>215</v>
      </c>
      <c r="K117" s="2">
        <v>354</v>
      </c>
    </row>
    <row r="118" spans="1:11" x14ac:dyDescent="0.3">
      <c r="A118" s="20" t="s">
        <v>65</v>
      </c>
      <c r="B118" s="21">
        <v>5</v>
      </c>
      <c r="C118" s="22">
        <v>44228</v>
      </c>
      <c r="D118" s="3">
        <f>SUM(weekly_all_cause_deaths_age_females[[#This Row],[&lt;1]:[85+]])</f>
        <v>762</v>
      </c>
      <c r="E118" s="2">
        <v>2</v>
      </c>
      <c r="F118" s="2">
        <v>0</v>
      </c>
      <c r="G118" s="2">
        <v>21</v>
      </c>
      <c r="H118" s="2">
        <v>99</v>
      </c>
      <c r="I118" s="2">
        <v>119</v>
      </c>
      <c r="J118" s="2">
        <v>228</v>
      </c>
      <c r="K118" s="2">
        <v>293</v>
      </c>
    </row>
    <row r="119" spans="1:11" x14ac:dyDescent="0.3">
      <c r="A119" s="20" t="s">
        <v>65</v>
      </c>
      <c r="B119" s="21">
        <v>6</v>
      </c>
      <c r="C119" s="22">
        <v>44235</v>
      </c>
      <c r="D119" s="3">
        <f>SUM(weekly_all_cause_deaths_age_females[[#This Row],[&lt;1]:[85+]])</f>
        <v>694</v>
      </c>
      <c r="E119" s="2">
        <v>4</v>
      </c>
      <c r="F119" s="2">
        <v>0</v>
      </c>
      <c r="G119" s="2">
        <v>21</v>
      </c>
      <c r="H119" s="2">
        <v>92</v>
      </c>
      <c r="I119" s="2">
        <v>115</v>
      </c>
      <c r="J119" s="2">
        <v>194</v>
      </c>
      <c r="K119" s="2">
        <v>268</v>
      </c>
    </row>
    <row r="120" spans="1:11" x14ac:dyDescent="0.3">
      <c r="A120" s="20" t="s">
        <v>65</v>
      </c>
      <c r="B120" s="21">
        <v>7</v>
      </c>
      <c r="C120" s="22">
        <v>44242</v>
      </c>
      <c r="D120" s="3">
        <f>SUM(weekly_all_cause_deaths_age_females[[#This Row],[&lt;1]:[85+]])</f>
        <v>715</v>
      </c>
      <c r="E120" s="2">
        <v>0</v>
      </c>
      <c r="F120" s="2">
        <v>0</v>
      </c>
      <c r="G120" s="2">
        <v>17</v>
      </c>
      <c r="H120" s="2">
        <v>87</v>
      </c>
      <c r="I120" s="2">
        <v>106</v>
      </c>
      <c r="J120" s="2">
        <v>215</v>
      </c>
      <c r="K120" s="2">
        <v>290</v>
      </c>
    </row>
    <row r="121" spans="1:11" x14ac:dyDescent="0.3">
      <c r="A121" s="20" t="s">
        <v>65</v>
      </c>
      <c r="B121" s="21">
        <v>8</v>
      </c>
      <c r="C121" s="22">
        <v>44249</v>
      </c>
      <c r="D121" s="3">
        <f>SUM(weekly_all_cause_deaths_age_females[[#This Row],[&lt;1]:[85+]])</f>
        <v>694</v>
      </c>
      <c r="E121" s="2">
        <v>2</v>
      </c>
      <c r="F121" s="2">
        <v>0</v>
      </c>
      <c r="G121" s="2">
        <v>15</v>
      </c>
      <c r="H121" s="2">
        <v>97</v>
      </c>
      <c r="I121" s="2">
        <v>112</v>
      </c>
      <c r="J121" s="2">
        <v>197</v>
      </c>
      <c r="K121" s="2">
        <v>271</v>
      </c>
    </row>
    <row r="122" spans="1:11" x14ac:dyDescent="0.3">
      <c r="A122" s="20" t="s">
        <v>65</v>
      </c>
      <c r="B122" s="21">
        <v>9</v>
      </c>
      <c r="C122" s="22">
        <v>44256</v>
      </c>
      <c r="D122" s="3">
        <f>SUM(weekly_all_cause_deaths_age_females[[#This Row],[&lt;1]:[85+]])</f>
        <v>606</v>
      </c>
      <c r="E122" s="2">
        <v>0</v>
      </c>
      <c r="F122" s="2">
        <v>1</v>
      </c>
      <c r="G122" s="2">
        <v>20</v>
      </c>
      <c r="H122" s="2">
        <v>81</v>
      </c>
      <c r="I122" s="2">
        <v>89</v>
      </c>
      <c r="J122" s="2">
        <v>194</v>
      </c>
      <c r="K122" s="2">
        <v>221</v>
      </c>
    </row>
    <row r="123" spans="1:11" x14ac:dyDescent="0.3">
      <c r="A123" s="20" t="s">
        <v>65</v>
      </c>
      <c r="B123" s="21">
        <v>10</v>
      </c>
      <c r="C123" s="22">
        <v>44263</v>
      </c>
      <c r="D123" s="3">
        <f>SUM(weekly_all_cause_deaths_age_females[[#This Row],[&lt;1]:[85+]])</f>
        <v>562</v>
      </c>
      <c r="E123" s="2">
        <v>3</v>
      </c>
      <c r="F123" s="2">
        <v>1</v>
      </c>
      <c r="G123" s="2">
        <v>17</v>
      </c>
      <c r="H123" s="2">
        <v>65</v>
      </c>
      <c r="I123" s="2">
        <v>91</v>
      </c>
      <c r="J123" s="2">
        <v>156</v>
      </c>
      <c r="K123" s="2">
        <v>229</v>
      </c>
    </row>
    <row r="124" spans="1:11" x14ac:dyDescent="0.3">
      <c r="A124" s="20" t="s">
        <v>65</v>
      </c>
      <c r="B124" s="21">
        <v>11</v>
      </c>
      <c r="C124" s="22">
        <v>44270</v>
      </c>
      <c r="D124" s="3">
        <f>SUM(weekly_all_cause_deaths_age_females[[#This Row],[&lt;1]:[85+]])</f>
        <v>537</v>
      </c>
      <c r="E124" s="2">
        <v>0</v>
      </c>
      <c r="F124" s="2">
        <v>0</v>
      </c>
      <c r="G124" s="2">
        <v>15</v>
      </c>
      <c r="H124" s="2">
        <v>79</v>
      </c>
      <c r="I124" s="2">
        <v>91</v>
      </c>
      <c r="J124" s="2">
        <v>158</v>
      </c>
      <c r="K124" s="2">
        <v>194</v>
      </c>
    </row>
    <row r="125" spans="1:11" x14ac:dyDescent="0.3">
      <c r="A125" s="20" t="s">
        <v>65</v>
      </c>
      <c r="B125" s="21">
        <v>12</v>
      </c>
      <c r="C125" s="22">
        <v>44277</v>
      </c>
      <c r="D125" s="3">
        <f>SUM(weekly_all_cause_deaths_age_females[[#This Row],[&lt;1]:[85+]])</f>
        <v>570</v>
      </c>
      <c r="E125" s="2">
        <v>3</v>
      </c>
      <c r="F125" s="2">
        <v>0</v>
      </c>
      <c r="G125" s="2">
        <v>21</v>
      </c>
      <c r="H125" s="2">
        <v>68</v>
      </c>
      <c r="I125" s="2">
        <v>104</v>
      </c>
      <c r="J125" s="2">
        <v>163</v>
      </c>
      <c r="K125" s="2">
        <v>211</v>
      </c>
    </row>
    <row r="126" spans="1:11" x14ac:dyDescent="0.3">
      <c r="A126" s="20" t="s">
        <v>65</v>
      </c>
      <c r="B126" s="21">
        <v>13</v>
      </c>
      <c r="C126" s="22">
        <v>44284</v>
      </c>
      <c r="D126" s="3">
        <f>SUM(weekly_all_cause_deaths_age_females[[#This Row],[&lt;1]:[85+]])</f>
        <v>457</v>
      </c>
      <c r="E126" s="2">
        <v>0</v>
      </c>
      <c r="F126" s="2">
        <v>1</v>
      </c>
      <c r="G126" s="2">
        <v>15</v>
      </c>
      <c r="H126" s="2">
        <v>53</v>
      </c>
      <c r="I126" s="2">
        <v>71</v>
      </c>
      <c r="J126" s="2">
        <v>124</v>
      </c>
      <c r="K126" s="2">
        <v>193</v>
      </c>
    </row>
    <row r="127" spans="1:11" x14ac:dyDescent="0.3">
      <c r="A127" s="20" t="s">
        <v>65</v>
      </c>
      <c r="B127" s="21">
        <v>14</v>
      </c>
      <c r="C127" s="22">
        <v>44291</v>
      </c>
      <c r="D127" s="3">
        <f>SUM(weekly_all_cause_deaths_age_females[[#This Row],[&lt;1]:[85+]])</f>
        <v>524</v>
      </c>
      <c r="E127" s="31">
        <v>2</v>
      </c>
      <c r="F127" s="31">
        <v>0</v>
      </c>
      <c r="G127" s="31">
        <v>17</v>
      </c>
      <c r="H127" s="31">
        <v>74</v>
      </c>
      <c r="I127" s="31">
        <v>79</v>
      </c>
      <c r="J127" s="31">
        <v>149</v>
      </c>
      <c r="K127" s="31">
        <v>203</v>
      </c>
    </row>
    <row r="128" spans="1:11" x14ac:dyDescent="0.3">
      <c r="A128" s="20" t="s">
        <v>65</v>
      </c>
      <c r="B128" s="21">
        <v>15</v>
      </c>
      <c r="C128" s="22">
        <v>44298</v>
      </c>
      <c r="D128" s="3">
        <f>SUM(weekly_all_cause_deaths_age_females[[#This Row],[&lt;1]:[85+]])</f>
        <v>566</v>
      </c>
      <c r="E128" s="25">
        <v>1</v>
      </c>
      <c r="F128" s="25">
        <v>0</v>
      </c>
      <c r="G128" s="25">
        <v>16</v>
      </c>
      <c r="H128" s="25">
        <v>72</v>
      </c>
      <c r="I128" s="25">
        <v>91</v>
      </c>
      <c r="J128" s="25">
        <v>158</v>
      </c>
      <c r="K128" s="25">
        <v>228</v>
      </c>
    </row>
    <row r="129" spans="1:11" x14ac:dyDescent="0.3">
      <c r="A129" s="20" t="s">
        <v>65</v>
      </c>
      <c r="B129" s="21">
        <v>16</v>
      </c>
      <c r="C129" s="22">
        <v>44305</v>
      </c>
      <c r="D129" s="3">
        <f>SUM(weekly_all_cause_deaths_age_females[[#This Row],[&lt;1]:[85+]])</f>
        <v>542</v>
      </c>
      <c r="E129" s="25">
        <v>1</v>
      </c>
      <c r="F129" s="25">
        <v>0</v>
      </c>
      <c r="G129" s="25">
        <v>16</v>
      </c>
      <c r="H129" s="25">
        <v>75</v>
      </c>
      <c r="I129" s="25">
        <v>85</v>
      </c>
      <c r="J129" s="25">
        <v>153</v>
      </c>
      <c r="K129" s="25">
        <v>212</v>
      </c>
    </row>
    <row r="130" spans="1:11" x14ac:dyDescent="0.3">
      <c r="A130" s="20" t="s">
        <v>65</v>
      </c>
      <c r="B130" s="21">
        <v>17</v>
      </c>
      <c r="C130" s="22">
        <v>44312</v>
      </c>
      <c r="D130" s="3">
        <f>SUM(weekly_all_cause_deaths_age_females[[#This Row],[&lt;1]:[85+]])</f>
        <v>519</v>
      </c>
      <c r="E130" s="25">
        <v>0</v>
      </c>
      <c r="F130" s="25">
        <v>2</v>
      </c>
      <c r="G130" s="25">
        <v>15</v>
      </c>
      <c r="H130" s="25">
        <v>68</v>
      </c>
      <c r="I130" s="25">
        <v>79</v>
      </c>
      <c r="J130" s="25">
        <v>148</v>
      </c>
      <c r="K130" s="25">
        <v>207</v>
      </c>
    </row>
    <row r="131" spans="1:11" x14ac:dyDescent="0.3">
      <c r="A131" s="20" t="s">
        <v>65</v>
      </c>
      <c r="B131" s="21">
        <v>18</v>
      </c>
      <c r="C131" s="22">
        <v>44319</v>
      </c>
      <c r="D131" s="26">
        <f>SUM(weekly_all_cause_deaths_age_females[[#This Row],[&lt;1]:[85+]])</f>
        <v>462</v>
      </c>
      <c r="E131" s="25">
        <v>1</v>
      </c>
      <c r="F131" s="25">
        <v>1</v>
      </c>
      <c r="G131" s="25">
        <v>13</v>
      </c>
      <c r="H131" s="25">
        <v>55</v>
      </c>
      <c r="I131" s="25">
        <v>60</v>
      </c>
      <c r="J131" s="25">
        <v>147</v>
      </c>
      <c r="K131" s="25">
        <v>185</v>
      </c>
    </row>
    <row r="132" spans="1:11" x14ac:dyDescent="0.3">
      <c r="A132" s="20" t="s">
        <v>65</v>
      </c>
      <c r="B132" s="21">
        <v>19</v>
      </c>
      <c r="C132" s="22">
        <v>44326</v>
      </c>
      <c r="D132" s="26">
        <f>SUM(weekly_all_cause_deaths_age_females[[#This Row],[&lt;1]:[85+]])</f>
        <v>526</v>
      </c>
      <c r="E132" s="25">
        <v>2</v>
      </c>
      <c r="F132" s="25">
        <v>0</v>
      </c>
      <c r="G132" s="25">
        <v>16</v>
      </c>
      <c r="H132" s="25">
        <v>78</v>
      </c>
      <c r="I132" s="25">
        <v>93</v>
      </c>
      <c r="J132" s="25">
        <v>146</v>
      </c>
      <c r="K132" s="25">
        <v>191</v>
      </c>
    </row>
    <row r="133" spans="1:11" x14ac:dyDescent="0.3">
      <c r="A133" s="20" t="s">
        <v>65</v>
      </c>
      <c r="B133" s="21">
        <v>20</v>
      </c>
      <c r="C133" s="22">
        <v>44333</v>
      </c>
      <c r="D133" s="26">
        <f>SUM(weekly_all_cause_deaths_age_females[[#This Row],[&lt;1]:[85+]])</f>
        <v>507</v>
      </c>
      <c r="E133" s="25">
        <v>0</v>
      </c>
      <c r="F133" s="25">
        <v>0</v>
      </c>
      <c r="G133" s="25">
        <v>14</v>
      </c>
      <c r="H133" s="25">
        <v>61</v>
      </c>
      <c r="I133" s="25">
        <v>97</v>
      </c>
      <c r="J133" s="25">
        <v>148</v>
      </c>
      <c r="K133" s="25">
        <v>187</v>
      </c>
    </row>
    <row r="134" spans="1:11" x14ac:dyDescent="0.3">
      <c r="A134" s="20" t="s">
        <v>65</v>
      </c>
      <c r="B134" s="21">
        <v>21</v>
      </c>
      <c r="C134" s="22">
        <v>44340</v>
      </c>
      <c r="D134" s="26">
        <f>SUM(weekly_all_cause_deaths_age_females[[#This Row],[&lt;1]:[85+]])</f>
        <v>556</v>
      </c>
      <c r="E134" s="25">
        <v>1</v>
      </c>
      <c r="F134" s="25">
        <v>0</v>
      </c>
      <c r="G134" s="25">
        <v>20</v>
      </c>
      <c r="H134" s="25">
        <v>63</v>
      </c>
      <c r="I134" s="25">
        <v>93</v>
      </c>
      <c r="J134" s="25">
        <v>166</v>
      </c>
      <c r="K134" s="25">
        <v>213</v>
      </c>
    </row>
    <row r="135" spans="1:11" x14ac:dyDescent="0.3">
      <c r="A135" s="20" t="s">
        <v>65</v>
      </c>
      <c r="B135" s="21">
        <v>22</v>
      </c>
      <c r="C135" s="22">
        <v>44347</v>
      </c>
      <c r="D135" s="27">
        <f>SUM(weekly_all_cause_deaths_age_females[[#This Row],[&lt;1]:[85+]])</f>
        <v>539</v>
      </c>
      <c r="E135" s="25">
        <v>4</v>
      </c>
      <c r="F135" s="25">
        <v>0</v>
      </c>
      <c r="G135" s="25">
        <v>19</v>
      </c>
      <c r="H135" s="25">
        <v>56</v>
      </c>
      <c r="I135" s="25">
        <v>98</v>
      </c>
      <c r="J135" s="25">
        <v>140</v>
      </c>
      <c r="K135" s="25">
        <v>222</v>
      </c>
    </row>
    <row r="136" spans="1:11" x14ac:dyDescent="0.3">
      <c r="A136" s="20" t="s">
        <v>65</v>
      </c>
      <c r="B136" s="21">
        <v>23</v>
      </c>
      <c r="C136" s="22">
        <v>44354</v>
      </c>
      <c r="D136" s="26">
        <f>SUM(weekly_all_cause_deaths_age_females[[#This Row],[&lt;1]:[85+]])</f>
        <v>581</v>
      </c>
      <c r="E136" s="25">
        <v>5</v>
      </c>
      <c r="F136" s="25">
        <v>0</v>
      </c>
      <c r="G136" s="25">
        <v>12</v>
      </c>
      <c r="H136" s="25">
        <v>79</v>
      </c>
      <c r="I136" s="25">
        <v>90</v>
      </c>
      <c r="J136" s="25">
        <v>154</v>
      </c>
      <c r="K136" s="25">
        <v>241</v>
      </c>
    </row>
    <row r="137" spans="1:11" x14ac:dyDescent="0.3">
      <c r="A137" s="20" t="s">
        <v>65</v>
      </c>
      <c r="B137" s="21">
        <v>24</v>
      </c>
      <c r="C137" s="22">
        <v>44361</v>
      </c>
      <c r="D137" s="26">
        <f>SUM(weekly_all_cause_deaths_age_females[[#This Row],[&lt;1]:[85+]])</f>
        <v>526</v>
      </c>
      <c r="E137" s="25">
        <v>4</v>
      </c>
      <c r="F137" s="25">
        <v>1</v>
      </c>
      <c r="G137" s="25">
        <v>12</v>
      </c>
      <c r="H137" s="25">
        <v>55</v>
      </c>
      <c r="I137" s="25">
        <v>93</v>
      </c>
      <c r="J137" s="25">
        <v>129</v>
      </c>
      <c r="K137" s="25">
        <v>232</v>
      </c>
    </row>
    <row r="138" spans="1:11" x14ac:dyDescent="0.3">
      <c r="A138" s="20" t="s">
        <v>65</v>
      </c>
      <c r="B138" s="21">
        <v>25</v>
      </c>
      <c r="C138" s="22">
        <v>44368</v>
      </c>
      <c r="D138" s="26">
        <f>SUM(weekly_all_cause_deaths_age_females[[#This Row],[&lt;1]:[85+]])</f>
        <v>521</v>
      </c>
      <c r="E138" s="25">
        <v>2</v>
      </c>
      <c r="F138" s="25">
        <v>1</v>
      </c>
      <c r="G138" s="25">
        <v>14</v>
      </c>
      <c r="H138" s="25">
        <v>58</v>
      </c>
      <c r="I138" s="25">
        <v>92</v>
      </c>
      <c r="J138" s="25">
        <v>153</v>
      </c>
      <c r="K138" s="25">
        <v>201</v>
      </c>
    </row>
    <row r="139" spans="1:11" x14ac:dyDescent="0.3">
      <c r="A139" s="20" t="s">
        <v>65</v>
      </c>
      <c r="B139" s="21">
        <v>26</v>
      </c>
      <c r="C139" s="22">
        <v>44375</v>
      </c>
      <c r="D139" s="3">
        <f>SUM(weekly_all_cause_deaths_age_females[[#This Row],[&lt;1]:[85+]])</f>
        <v>565</v>
      </c>
      <c r="E139" s="25">
        <v>2</v>
      </c>
      <c r="F139" s="25">
        <v>0</v>
      </c>
      <c r="G139" s="25">
        <v>19</v>
      </c>
      <c r="H139" s="25">
        <v>70</v>
      </c>
      <c r="I139" s="25">
        <v>90</v>
      </c>
      <c r="J139" s="25">
        <v>172</v>
      </c>
      <c r="K139" s="25">
        <v>212</v>
      </c>
    </row>
    <row r="140" spans="1:11" x14ac:dyDescent="0.3">
      <c r="A140" s="20" t="s">
        <v>65</v>
      </c>
      <c r="B140" s="21">
        <v>27</v>
      </c>
      <c r="C140" s="22">
        <v>44382</v>
      </c>
      <c r="D140" s="26">
        <f>SUM(weekly_all_cause_deaths_age_females[[#This Row],[&lt;1]:[85+]])</f>
        <v>554</v>
      </c>
      <c r="E140" s="25">
        <v>0</v>
      </c>
      <c r="F140" s="25">
        <v>1</v>
      </c>
      <c r="G140" s="25">
        <v>14</v>
      </c>
      <c r="H140" s="25">
        <v>56</v>
      </c>
      <c r="I140" s="25">
        <v>95</v>
      </c>
      <c r="J140" s="25">
        <v>174</v>
      </c>
      <c r="K140" s="25">
        <v>214</v>
      </c>
    </row>
    <row r="141" spans="1:11" x14ac:dyDescent="0.3">
      <c r="A141" s="20" t="s">
        <v>65</v>
      </c>
      <c r="B141" s="21">
        <v>28</v>
      </c>
      <c r="C141" s="22">
        <v>44389</v>
      </c>
      <c r="D141" s="26">
        <f>SUM(weekly_all_cause_deaths_age_females[[#This Row],[&lt;1]:[85+]])</f>
        <v>562</v>
      </c>
      <c r="E141" s="25">
        <v>3</v>
      </c>
      <c r="F141" s="25">
        <v>0</v>
      </c>
      <c r="G141" s="25">
        <v>18</v>
      </c>
      <c r="H141" s="25">
        <v>72</v>
      </c>
      <c r="I141" s="25">
        <v>115</v>
      </c>
      <c r="J141" s="25">
        <v>139</v>
      </c>
      <c r="K141" s="25">
        <v>215</v>
      </c>
    </row>
    <row r="142" spans="1:11" x14ac:dyDescent="0.3">
      <c r="A142" s="20" t="s">
        <v>65</v>
      </c>
      <c r="B142" s="21">
        <v>29</v>
      </c>
      <c r="C142" s="22">
        <v>44396</v>
      </c>
      <c r="D142" s="3">
        <f>SUM(weekly_all_cause_deaths_age_females[[#This Row],[&lt;1]:[85+]])</f>
        <v>587</v>
      </c>
      <c r="E142" s="25">
        <v>3</v>
      </c>
      <c r="F142" s="25">
        <v>0</v>
      </c>
      <c r="G142" s="25">
        <v>15</v>
      </c>
      <c r="H142" s="25">
        <v>74</v>
      </c>
      <c r="I142" s="25">
        <v>88</v>
      </c>
      <c r="J142" s="25">
        <v>170</v>
      </c>
      <c r="K142" s="25">
        <v>237</v>
      </c>
    </row>
    <row r="143" spans="1:11" x14ac:dyDescent="0.3">
      <c r="A143" s="20" t="s">
        <v>65</v>
      </c>
      <c r="B143" s="21">
        <v>30</v>
      </c>
      <c r="C143" s="22">
        <v>44403</v>
      </c>
      <c r="D143" s="3">
        <f>SUM(weekly_all_cause_deaths_age_females[[#This Row],[&lt;1]:[85+]])</f>
        <v>588</v>
      </c>
      <c r="E143" s="25">
        <v>0</v>
      </c>
      <c r="F143" s="25">
        <v>0</v>
      </c>
      <c r="G143" s="25">
        <v>15</v>
      </c>
      <c r="H143" s="25">
        <v>79</v>
      </c>
      <c r="I143" s="25">
        <v>86</v>
      </c>
      <c r="J143" s="25">
        <v>171</v>
      </c>
      <c r="K143" s="25">
        <v>237</v>
      </c>
    </row>
    <row r="144" spans="1:11" x14ac:dyDescent="0.3">
      <c r="A144" s="20" t="s">
        <v>65</v>
      </c>
      <c r="B144" s="21">
        <v>31</v>
      </c>
      <c r="C144" s="22">
        <v>44410</v>
      </c>
      <c r="D144" s="26">
        <f>SUM(weekly_all_cause_deaths_age_females[[#This Row],[&lt;1]:[85+]])</f>
        <v>551</v>
      </c>
      <c r="E144" s="25">
        <v>1</v>
      </c>
      <c r="F144" s="25">
        <v>0</v>
      </c>
      <c r="G144" s="25">
        <v>23</v>
      </c>
      <c r="H144" s="25">
        <v>67</v>
      </c>
      <c r="I144" s="25">
        <v>85</v>
      </c>
      <c r="J144" s="25">
        <v>153</v>
      </c>
      <c r="K144" s="25">
        <v>222</v>
      </c>
    </row>
    <row r="145" spans="1:11" x14ac:dyDescent="0.3">
      <c r="A145" s="20" t="s">
        <v>65</v>
      </c>
      <c r="B145" s="21">
        <v>32</v>
      </c>
      <c r="C145" s="22">
        <v>44417</v>
      </c>
      <c r="D145" s="26">
        <f>SUM(weekly_all_cause_deaths_age_females[[#This Row],[&lt;1]:[85+]])</f>
        <v>526</v>
      </c>
      <c r="E145" s="25">
        <v>3</v>
      </c>
      <c r="F145" s="25">
        <v>0</v>
      </c>
      <c r="G145" s="25">
        <v>14</v>
      </c>
      <c r="H145" s="25">
        <v>57</v>
      </c>
      <c r="I145" s="25">
        <v>85</v>
      </c>
      <c r="J145" s="25">
        <v>154</v>
      </c>
      <c r="K145" s="25">
        <v>213</v>
      </c>
    </row>
    <row r="146" spans="1:11" x14ac:dyDescent="0.3">
      <c r="A146" s="20" t="s">
        <v>65</v>
      </c>
      <c r="B146" s="21">
        <v>33</v>
      </c>
      <c r="C146" s="22">
        <v>44424</v>
      </c>
      <c r="D146" s="26">
        <f>SUM(weekly_all_cause_deaths_age_females[[#This Row],[&lt;1]:[85+]])</f>
        <v>587</v>
      </c>
      <c r="E146" s="25">
        <v>1</v>
      </c>
      <c r="F146" s="25">
        <v>0</v>
      </c>
      <c r="G146" s="25">
        <v>20</v>
      </c>
      <c r="H146" s="25">
        <v>68</v>
      </c>
      <c r="I146" s="25">
        <v>90</v>
      </c>
      <c r="J146" s="25">
        <v>171</v>
      </c>
      <c r="K146" s="25">
        <v>237</v>
      </c>
    </row>
    <row r="147" spans="1:11" x14ac:dyDescent="0.3">
      <c r="A147" s="20" t="s">
        <v>65</v>
      </c>
      <c r="B147" s="21">
        <v>34</v>
      </c>
      <c r="C147" s="22">
        <v>44431</v>
      </c>
      <c r="D147" s="26">
        <f>SUM(weekly_all_cause_deaths_age_females[[#This Row],[&lt;1]:[85+]])</f>
        <v>545</v>
      </c>
      <c r="E147" s="25">
        <v>1</v>
      </c>
      <c r="F147" s="25">
        <v>1</v>
      </c>
      <c r="G147" s="25">
        <v>19</v>
      </c>
      <c r="H147" s="25">
        <v>80</v>
      </c>
      <c r="I147" s="25">
        <v>77</v>
      </c>
      <c r="J147" s="25">
        <v>151</v>
      </c>
      <c r="K147" s="25">
        <v>216</v>
      </c>
    </row>
    <row r="148" spans="1:11" x14ac:dyDescent="0.3">
      <c r="A148" s="20" t="s">
        <v>65</v>
      </c>
      <c r="B148" s="21">
        <v>35</v>
      </c>
      <c r="C148" s="22">
        <v>44438</v>
      </c>
      <c r="D148" s="26">
        <f>SUM(weekly_all_cause_deaths_age_females[[#This Row],[&lt;1]:[85+]])</f>
        <v>587</v>
      </c>
      <c r="E148" s="25">
        <v>3</v>
      </c>
      <c r="F148" s="25">
        <v>0</v>
      </c>
      <c r="G148" s="25">
        <v>14</v>
      </c>
      <c r="H148" s="25">
        <v>71</v>
      </c>
      <c r="I148" s="25">
        <v>88</v>
      </c>
      <c r="J148" s="25">
        <v>157</v>
      </c>
      <c r="K148" s="25">
        <v>254</v>
      </c>
    </row>
    <row r="149" spans="1:11" x14ac:dyDescent="0.3">
      <c r="A149" s="20" t="s">
        <v>65</v>
      </c>
      <c r="B149" s="21">
        <v>36</v>
      </c>
      <c r="C149" s="22">
        <v>44445</v>
      </c>
      <c r="D149" s="26">
        <f>SUM(weekly_all_cause_deaths_age_females[[#This Row],[&lt;1]:[85+]])</f>
        <v>581</v>
      </c>
      <c r="E149" s="25">
        <v>1</v>
      </c>
      <c r="F149" s="25">
        <v>1</v>
      </c>
      <c r="G149" s="25">
        <v>16</v>
      </c>
      <c r="H149" s="25">
        <v>55</v>
      </c>
      <c r="I149" s="25">
        <v>94</v>
      </c>
      <c r="J149" s="25">
        <v>173</v>
      </c>
      <c r="K149" s="25">
        <v>241</v>
      </c>
    </row>
    <row r="150" spans="1:11" x14ac:dyDescent="0.3">
      <c r="A150" s="20" t="s">
        <v>65</v>
      </c>
      <c r="B150" s="21">
        <v>37</v>
      </c>
      <c r="C150" s="22">
        <v>44452</v>
      </c>
      <c r="D150" s="26">
        <f>SUM(weekly_all_cause_deaths_age_females[[#This Row],[&lt;1]:[85+]])</f>
        <v>632</v>
      </c>
      <c r="E150" s="25">
        <v>2</v>
      </c>
      <c r="F150" s="25">
        <v>0</v>
      </c>
      <c r="G150" s="25">
        <v>8</v>
      </c>
      <c r="H150" s="25">
        <v>75</v>
      </c>
      <c r="I150" s="25">
        <v>109</v>
      </c>
      <c r="J150" s="25">
        <v>186</v>
      </c>
      <c r="K150" s="25">
        <v>252</v>
      </c>
    </row>
    <row r="151" spans="1:11" x14ac:dyDescent="0.3">
      <c r="A151" s="20" t="s">
        <v>65</v>
      </c>
      <c r="B151" s="21">
        <v>38</v>
      </c>
      <c r="C151" s="22">
        <v>44459</v>
      </c>
      <c r="D151" s="27">
        <f>SUM(weekly_all_cause_deaths_age_females[[#This Row],[&lt;1]:[85+]])</f>
        <v>640</v>
      </c>
      <c r="E151" s="25">
        <v>3</v>
      </c>
      <c r="F151" s="25">
        <v>1</v>
      </c>
      <c r="G151" s="25">
        <v>20</v>
      </c>
      <c r="H151" s="25">
        <v>89</v>
      </c>
      <c r="I151" s="25">
        <v>100</v>
      </c>
      <c r="J151" s="25">
        <v>156</v>
      </c>
      <c r="K151" s="25">
        <v>271</v>
      </c>
    </row>
    <row r="152" spans="1:11" x14ac:dyDescent="0.3">
      <c r="A152" s="20" t="s">
        <v>65</v>
      </c>
      <c r="B152" s="21">
        <v>39</v>
      </c>
      <c r="C152" s="22">
        <v>44466</v>
      </c>
      <c r="D152" s="26">
        <f>SUM(weekly_all_cause_deaths_age_females[[#This Row],[&lt;1]:[85+]])</f>
        <v>613</v>
      </c>
      <c r="E152" s="25">
        <v>3</v>
      </c>
      <c r="F152" s="25">
        <v>0</v>
      </c>
      <c r="G152" s="25">
        <v>15</v>
      </c>
      <c r="H152" s="25">
        <v>71</v>
      </c>
      <c r="I152" s="25">
        <v>106</v>
      </c>
      <c r="J152" s="25">
        <v>173</v>
      </c>
      <c r="K152" s="25">
        <v>245</v>
      </c>
    </row>
    <row r="153" spans="1:11" x14ac:dyDescent="0.3">
      <c r="A153" s="20" t="s">
        <v>65</v>
      </c>
      <c r="B153" s="21">
        <v>40</v>
      </c>
      <c r="C153" s="22">
        <v>44473</v>
      </c>
      <c r="D153" s="26">
        <f>SUM(weekly_all_cause_deaths_age_females[[#This Row],[&lt;1]:[85+]])</f>
        <v>678</v>
      </c>
      <c r="E153" s="25">
        <v>3</v>
      </c>
      <c r="F153" s="25">
        <v>1</v>
      </c>
      <c r="G153" s="25">
        <v>21</v>
      </c>
      <c r="H153" s="25">
        <v>69</v>
      </c>
      <c r="I153" s="25">
        <v>108</v>
      </c>
      <c r="J153" s="25">
        <v>218</v>
      </c>
      <c r="K153" s="25">
        <v>258</v>
      </c>
    </row>
    <row r="154" spans="1:11" x14ac:dyDescent="0.3">
      <c r="A154" s="20" t="s">
        <v>65</v>
      </c>
      <c r="B154" s="21">
        <v>41</v>
      </c>
      <c r="C154" s="22">
        <v>44480</v>
      </c>
      <c r="D154" s="26">
        <f>SUM(weekly_all_cause_deaths_age_females[[#This Row],[&lt;1]:[85+]])</f>
        <v>657</v>
      </c>
      <c r="E154" s="25">
        <v>1</v>
      </c>
      <c r="F154" s="25">
        <v>1</v>
      </c>
      <c r="G154" s="25">
        <v>13</v>
      </c>
      <c r="H154" s="25">
        <v>81</v>
      </c>
      <c r="I154" s="25">
        <v>119</v>
      </c>
      <c r="J154" s="25">
        <v>200</v>
      </c>
      <c r="K154" s="25">
        <v>242</v>
      </c>
    </row>
    <row r="155" spans="1:11" x14ac:dyDescent="0.3">
      <c r="A155" s="20" t="s">
        <v>65</v>
      </c>
      <c r="B155" s="21">
        <v>42</v>
      </c>
      <c r="C155" s="22">
        <v>44487</v>
      </c>
      <c r="D155" s="26">
        <f>SUM(weekly_all_cause_deaths_age_females[[#This Row],[&lt;1]:[85+]])</f>
        <v>645</v>
      </c>
      <c r="E155" s="25">
        <v>1</v>
      </c>
      <c r="F155" s="25">
        <v>0</v>
      </c>
      <c r="G155" s="25">
        <v>13</v>
      </c>
      <c r="H155" s="25">
        <v>92</v>
      </c>
      <c r="I155" s="25">
        <v>98</v>
      </c>
      <c r="J155" s="25">
        <v>169</v>
      </c>
      <c r="K155" s="25">
        <v>272</v>
      </c>
    </row>
    <row r="156" spans="1:11" x14ac:dyDescent="0.3">
      <c r="A156" s="20" t="s">
        <v>65</v>
      </c>
      <c r="B156" s="21">
        <v>43</v>
      </c>
      <c r="C156" s="22">
        <v>44494</v>
      </c>
      <c r="D156" s="26">
        <f>SUM(weekly_all_cause_deaths_age_females[[#This Row],[&lt;1]:[85+]])</f>
        <v>680</v>
      </c>
      <c r="E156" s="25">
        <v>4</v>
      </c>
      <c r="F156" s="25">
        <v>1</v>
      </c>
      <c r="G156" s="25">
        <v>14</v>
      </c>
      <c r="H156" s="25">
        <v>79</v>
      </c>
      <c r="I156" s="25">
        <v>101</v>
      </c>
      <c r="J156" s="25">
        <v>190</v>
      </c>
      <c r="K156" s="25">
        <v>291</v>
      </c>
    </row>
    <row r="157" spans="1:11" x14ac:dyDescent="0.3">
      <c r="A157" s="20" t="s">
        <v>65</v>
      </c>
      <c r="B157" s="21">
        <v>44</v>
      </c>
      <c r="C157" s="22">
        <v>44501</v>
      </c>
      <c r="D157" s="27">
        <f>SUM(weekly_all_cause_deaths_age_females[[#This Row],[&lt;1]:[85+]])</f>
        <v>624</v>
      </c>
      <c r="E157" s="31">
        <v>4</v>
      </c>
      <c r="F157" s="31">
        <v>0</v>
      </c>
      <c r="G157" s="31">
        <v>11</v>
      </c>
      <c r="H157" s="31">
        <v>72</v>
      </c>
      <c r="I157" s="31">
        <v>118</v>
      </c>
      <c r="J157" s="31">
        <v>187</v>
      </c>
      <c r="K157" s="31">
        <v>232</v>
      </c>
    </row>
    <row r="158" spans="1:11" x14ac:dyDescent="0.3">
      <c r="A158" s="20" t="s">
        <v>65</v>
      </c>
      <c r="B158" s="21">
        <v>45</v>
      </c>
      <c r="C158" s="22">
        <v>44508</v>
      </c>
      <c r="D158" s="26">
        <f>SUM(weekly_all_cause_deaths_age_females[[#This Row],[&lt;1]:[85+]])</f>
        <v>712</v>
      </c>
      <c r="E158" s="25">
        <v>0</v>
      </c>
      <c r="F158" s="25">
        <v>1</v>
      </c>
      <c r="G158" s="25">
        <v>10</v>
      </c>
      <c r="H158" s="25">
        <v>103</v>
      </c>
      <c r="I158" s="25">
        <v>118</v>
      </c>
      <c r="J158" s="25">
        <v>200</v>
      </c>
      <c r="K158" s="25">
        <v>280</v>
      </c>
    </row>
    <row r="159" spans="1:11" x14ac:dyDescent="0.3">
      <c r="A159" s="20" t="s">
        <v>65</v>
      </c>
      <c r="B159" s="21">
        <v>46</v>
      </c>
      <c r="C159" s="22">
        <v>44515</v>
      </c>
      <c r="D159" s="3">
        <f>SUM(weekly_all_cause_deaths_age_females[[#This Row],[&lt;1]:[85+]])</f>
        <v>650</v>
      </c>
      <c r="E159" s="25">
        <v>2</v>
      </c>
      <c r="F159" s="25">
        <v>2</v>
      </c>
      <c r="G159" s="25">
        <v>19</v>
      </c>
      <c r="H159" s="25">
        <v>77</v>
      </c>
      <c r="I159" s="25">
        <v>115</v>
      </c>
      <c r="J159" s="25">
        <v>185</v>
      </c>
      <c r="K159" s="25">
        <v>250</v>
      </c>
    </row>
    <row r="160" spans="1:11" x14ac:dyDescent="0.3">
      <c r="A160" s="20" t="s">
        <v>65</v>
      </c>
      <c r="B160" s="21">
        <v>47</v>
      </c>
      <c r="C160" s="22">
        <v>44522</v>
      </c>
      <c r="D160" s="82">
        <f>SUM(weekly_all_cause_deaths_age_females[[#This Row],[&lt;1]:[85+]])</f>
        <v>652</v>
      </c>
      <c r="E160" s="31">
        <v>3</v>
      </c>
      <c r="F160" s="31">
        <v>0</v>
      </c>
      <c r="G160" s="31">
        <v>12</v>
      </c>
      <c r="H160" s="31">
        <v>71</v>
      </c>
      <c r="I160" s="31">
        <v>100</v>
      </c>
      <c r="J160" s="31">
        <v>216</v>
      </c>
      <c r="K160" s="31">
        <v>250</v>
      </c>
    </row>
    <row r="161" spans="1:11" x14ac:dyDescent="0.3">
      <c r="A161" s="20" t="s">
        <v>65</v>
      </c>
      <c r="B161" s="21">
        <v>48</v>
      </c>
      <c r="C161" s="22">
        <v>44529</v>
      </c>
      <c r="D161" s="82">
        <f>SUM(weekly_all_cause_deaths_age_females[[#This Row],[&lt;1]:[85+]])</f>
        <v>657</v>
      </c>
      <c r="E161" s="81">
        <v>3</v>
      </c>
      <c r="F161" s="81">
        <v>3</v>
      </c>
      <c r="G161" s="81">
        <v>11</v>
      </c>
      <c r="H161" s="81">
        <v>88</v>
      </c>
      <c r="I161" s="81">
        <v>86</v>
      </c>
      <c r="J161" s="81">
        <v>194</v>
      </c>
      <c r="K161" s="81">
        <v>272</v>
      </c>
    </row>
    <row r="162" spans="1:11" x14ac:dyDescent="0.3">
      <c r="A162" s="20" t="s">
        <v>65</v>
      </c>
      <c r="B162" s="21">
        <v>49</v>
      </c>
      <c r="C162" s="22">
        <v>44536</v>
      </c>
      <c r="D162" s="82">
        <f>SUM(weekly_all_cause_deaths_age_females[[#This Row],[&lt;1]:[85+]])</f>
        <v>636</v>
      </c>
      <c r="E162" s="81">
        <v>3</v>
      </c>
      <c r="F162" s="81">
        <v>1</v>
      </c>
      <c r="G162" s="81">
        <v>14</v>
      </c>
      <c r="H162" s="81">
        <v>76</v>
      </c>
      <c r="I162" s="81">
        <v>97</v>
      </c>
      <c r="J162" s="81">
        <v>195</v>
      </c>
      <c r="K162" s="81">
        <v>250</v>
      </c>
    </row>
    <row r="163" spans="1:11" x14ac:dyDescent="0.3">
      <c r="A163" s="20" t="s">
        <v>65</v>
      </c>
      <c r="B163" s="21">
        <v>50</v>
      </c>
      <c r="C163" s="22">
        <v>44543</v>
      </c>
      <c r="D163" s="82">
        <f>SUM(weekly_all_cause_deaths_age_females[[#This Row],[&lt;1]:[85+]])</f>
        <v>691</v>
      </c>
      <c r="E163" s="81">
        <v>1</v>
      </c>
      <c r="F163" s="81">
        <v>2</v>
      </c>
      <c r="G163" s="81">
        <v>21</v>
      </c>
      <c r="H163" s="81">
        <v>70</v>
      </c>
      <c r="I163" s="81">
        <v>115</v>
      </c>
      <c r="J163" s="81">
        <v>191</v>
      </c>
      <c r="K163" s="81">
        <v>291</v>
      </c>
    </row>
    <row r="164" spans="1:11" x14ac:dyDescent="0.3">
      <c r="A164" s="20" t="s">
        <v>65</v>
      </c>
      <c r="B164" s="21">
        <v>51</v>
      </c>
      <c r="C164" s="22">
        <v>44550</v>
      </c>
      <c r="D164" s="82">
        <f>SUM(weekly_all_cause_deaths_age_females[[#This Row],[&lt;1]:[85+]])</f>
        <v>681</v>
      </c>
      <c r="E164" s="81">
        <v>3</v>
      </c>
      <c r="F164" s="81">
        <v>0</v>
      </c>
      <c r="G164" s="81">
        <v>13</v>
      </c>
      <c r="H164" s="81">
        <v>80</v>
      </c>
      <c r="I164" s="81">
        <v>118</v>
      </c>
      <c r="J164" s="81">
        <v>185</v>
      </c>
      <c r="K164" s="81">
        <v>282</v>
      </c>
    </row>
    <row r="165" spans="1:11" x14ac:dyDescent="0.3">
      <c r="A165" s="20" t="s">
        <v>65</v>
      </c>
      <c r="B165" s="21">
        <v>52</v>
      </c>
      <c r="C165" s="22">
        <v>44557</v>
      </c>
      <c r="D165" s="82">
        <f>SUM(weekly_all_cause_deaths_age_females[[#This Row],[&lt;1]:[85+]])</f>
        <v>549</v>
      </c>
      <c r="E165" s="81">
        <v>0</v>
      </c>
      <c r="F165" s="81">
        <v>0</v>
      </c>
      <c r="G165" s="81">
        <v>9</v>
      </c>
      <c r="H165" s="81">
        <v>73</v>
      </c>
      <c r="I165" s="81">
        <v>76</v>
      </c>
      <c r="J165" s="81">
        <v>169</v>
      </c>
      <c r="K165" s="81">
        <v>222</v>
      </c>
    </row>
    <row r="166" spans="1:11" x14ac:dyDescent="0.3">
      <c r="A166" s="16" t="s">
        <v>66</v>
      </c>
      <c r="B166" s="21">
        <v>1</v>
      </c>
      <c r="C166" s="22">
        <v>44564</v>
      </c>
      <c r="D166" s="82">
        <v>630</v>
      </c>
      <c r="E166" s="81">
        <v>2</v>
      </c>
      <c r="F166" s="81">
        <v>1</v>
      </c>
      <c r="G166" s="81">
        <v>10</v>
      </c>
      <c r="H166" s="81">
        <v>72</v>
      </c>
      <c r="I166" s="81">
        <v>95</v>
      </c>
      <c r="J166" s="81">
        <v>179</v>
      </c>
      <c r="K166" s="81">
        <v>271</v>
      </c>
    </row>
    <row r="167" spans="1:11" x14ac:dyDescent="0.3">
      <c r="A167" s="16" t="s">
        <v>66</v>
      </c>
      <c r="B167" s="21">
        <v>2</v>
      </c>
      <c r="C167" s="22">
        <v>44571</v>
      </c>
      <c r="D167" s="82">
        <v>774</v>
      </c>
      <c r="E167" s="81">
        <v>1</v>
      </c>
      <c r="F167" s="81">
        <v>1</v>
      </c>
      <c r="G167" s="81">
        <v>18</v>
      </c>
      <c r="H167" s="81">
        <v>99</v>
      </c>
      <c r="I167" s="81">
        <v>132</v>
      </c>
      <c r="J167" s="81">
        <v>206</v>
      </c>
      <c r="K167" s="81">
        <v>317</v>
      </c>
    </row>
    <row r="168" spans="1:11" x14ac:dyDescent="0.3">
      <c r="A168" s="16" t="s">
        <v>66</v>
      </c>
      <c r="B168" s="21">
        <v>3</v>
      </c>
      <c r="C168" s="22">
        <v>44578</v>
      </c>
      <c r="D168" s="82">
        <v>707</v>
      </c>
      <c r="E168" s="81">
        <v>0</v>
      </c>
      <c r="F168" s="81">
        <v>0</v>
      </c>
      <c r="G168" s="81">
        <v>23</v>
      </c>
      <c r="H168" s="81">
        <v>84</v>
      </c>
      <c r="I168" s="81">
        <v>105</v>
      </c>
      <c r="J168" s="81">
        <v>189</v>
      </c>
      <c r="K168" s="81">
        <v>306</v>
      </c>
    </row>
    <row r="169" spans="1:11" x14ac:dyDescent="0.3">
      <c r="A169" s="16" t="s">
        <v>66</v>
      </c>
      <c r="B169" s="21">
        <v>4</v>
      </c>
      <c r="C169" s="22">
        <v>44585</v>
      </c>
      <c r="D169" s="82">
        <v>619</v>
      </c>
      <c r="E169" s="81">
        <v>0</v>
      </c>
      <c r="F169" s="81">
        <v>1</v>
      </c>
      <c r="G169" s="81">
        <v>17</v>
      </c>
      <c r="H169" s="81">
        <v>67</v>
      </c>
      <c r="I169" s="81">
        <v>94</v>
      </c>
      <c r="J169" s="81">
        <v>186</v>
      </c>
      <c r="K169" s="81">
        <v>254</v>
      </c>
    </row>
    <row r="170" spans="1:11" x14ac:dyDescent="0.3">
      <c r="A170" s="16" t="s">
        <v>66</v>
      </c>
      <c r="B170" s="21">
        <v>5</v>
      </c>
      <c r="C170" s="22">
        <v>44592</v>
      </c>
      <c r="D170" s="82">
        <v>655</v>
      </c>
      <c r="E170" s="81">
        <v>1</v>
      </c>
      <c r="F170" s="81">
        <v>0</v>
      </c>
      <c r="G170" s="81">
        <v>15</v>
      </c>
      <c r="H170" s="81">
        <v>71</v>
      </c>
      <c r="I170" s="81">
        <v>107</v>
      </c>
      <c r="J170" s="81">
        <v>201</v>
      </c>
      <c r="K170" s="81">
        <v>260</v>
      </c>
    </row>
    <row r="171" spans="1:11" x14ac:dyDescent="0.3">
      <c r="A171" s="16" t="s">
        <v>66</v>
      </c>
      <c r="B171" s="21">
        <v>6</v>
      </c>
      <c r="C171" s="22">
        <v>44599</v>
      </c>
      <c r="D171" s="82">
        <v>627</v>
      </c>
      <c r="E171" s="81">
        <v>2</v>
      </c>
      <c r="F171" s="81">
        <v>0</v>
      </c>
      <c r="G171" s="81">
        <v>18</v>
      </c>
      <c r="H171" s="81">
        <v>80</v>
      </c>
      <c r="I171" s="81">
        <v>109</v>
      </c>
      <c r="J171" s="81">
        <v>180</v>
      </c>
      <c r="K171" s="81">
        <v>238</v>
      </c>
    </row>
    <row r="172" spans="1:11" x14ac:dyDescent="0.3">
      <c r="A172" s="16" t="s">
        <v>66</v>
      </c>
      <c r="B172" s="21">
        <v>7</v>
      </c>
      <c r="C172" s="22">
        <v>44606</v>
      </c>
      <c r="D172" s="82">
        <v>546</v>
      </c>
      <c r="E172" s="81">
        <v>1</v>
      </c>
      <c r="F172" s="81">
        <v>1</v>
      </c>
      <c r="G172" s="81">
        <v>12</v>
      </c>
      <c r="H172" s="81">
        <v>66</v>
      </c>
      <c r="I172" s="81">
        <v>90</v>
      </c>
      <c r="J172" s="81">
        <v>162</v>
      </c>
      <c r="K172" s="81">
        <v>214</v>
      </c>
    </row>
    <row r="173" spans="1:11" x14ac:dyDescent="0.3">
      <c r="A173" s="16" t="s">
        <v>66</v>
      </c>
      <c r="B173" s="21">
        <v>8</v>
      </c>
      <c r="C173" s="22">
        <v>44613</v>
      </c>
      <c r="D173" s="82">
        <v>592</v>
      </c>
      <c r="E173" s="81">
        <v>3</v>
      </c>
      <c r="F173" s="81">
        <v>0</v>
      </c>
      <c r="G173" s="81">
        <v>15</v>
      </c>
      <c r="H173" s="81">
        <v>83</v>
      </c>
      <c r="I173" s="81">
        <v>104</v>
      </c>
      <c r="J173" s="81">
        <v>150</v>
      </c>
      <c r="K173" s="81">
        <v>237</v>
      </c>
    </row>
    <row r="174" spans="1:11" x14ac:dyDescent="0.3">
      <c r="A174" s="16" t="s">
        <v>66</v>
      </c>
      <c r="B174" s="21">
        <v>9</v>
      </c>
      <c r="C174" s="22">
        <v>44620</v>
      </c>
      <c r="D174" s="82">
        <v>596</v>
      </c>
      <c r="E174" s="81">
        <v>2</v>
      </c>
      <c r="F174" s="81">
        <v>0</v>
      </c>
      <c r="G174" s="81">
        <v>16</v>
      </c>
      <c r="H174" s="81">
        <v>71</v>
      </c>
      <c r="I174" s="81">
        <v>95</v>
      </c>
      <c r="J174" s="81">
        <v>155</v>
      </c>
      <c r="K174" s="81">
        <v>257</v>
      </c>
    </row>
    <row r="175" spans="1:11" x14ac:dyDescent="0.3">
      <c r="A175" s="16" t="s">
        <v>66</v>
      </c>
      <c r="B175" s="21">
        <v>10</v>
      </c>
      <c r="C175" s="22">
        <v>44627</v>
      </c>
      <c r="D175" s="82">
        <v>611</v>
      </c>
      <c r="E175" s="81">
        <v>2</v>
      </c>
      <c r="F175" s="81">
        <v>1</v>
      </c>
      <c r="G175" s="81">
        <v>14</v>
      </c>
      <c r="H175" s="81">
        <v>64</v>
      </c>
      <c r="I175" s="81">
        <v>64</v>
      </c>
      <c r="J175" s="81">
        <v>198</v>
      </c>
      <c r="K175" s="81">
        <v>268</v>
      </c>
    </row>
    <row r="176" spans="1:11" x14ac:dyDescent="0.3">
      <c r="A176" s="16" t="s">
        <v>66</v>
      </c>
      <c r="B176" s="21">
        <v>11</v>
      </c>
      <c r="C176" s="22">
        <v>44634</v>
      </c>
      <c r="D176" s="82">
        <v>633</v>
      </c>
      <c r="E176" s="81">
        <v>3</v>
      </c>
      <c r="F176" s="81">
        <v>0</v>
      </c>
      <c r="G176" s="81">
        <v>17</v>
      </c>
      <c r="H176" s="81">
        <v>68</v>
      </c>
      <c r="I176" s="81">
        <v>109</v>
      </c>
      <c r="J176" s="81">
        <v>177</v>
      </c>
      <c r="K176" s="81">
        <v>259</v>
      </c>
    </row>
    <row r="177" spans="1:11" x14ac:dyDescent="0.3">
      <c r="A177" s="16" t="s">
        <v>66</v>
      </c>
      <c r="B177" s="21">
        <v>12</v>
      </c>
      <c r="C177" s="22">
        <v>44641</v>
      </c>
      <c r="D177" s="82">
        <v>617</v>
      </c>
      <c r="E177" s="81">
        <v>2</v>
      </c>
      <c r="F177" s="81">
        <v>0</v>
      </c>
      <c r="G177" s="81">
        <v>10</v>
      </c>
      <c r="H177" s="81">
        <v>50</v>
      </c>
      <c r="I177" s="81">
        <v>93</v>
      </c>
      <c r="J177" s="81">
        <v>196</v>
      </c>
      <c r="K177" s="81">
        <v>266</v>
      </c>
    </row>
    <row r="178" spans="1:11" x14ac:dyDescent="0.3">
      <c r="A178" s="16" t="s">
        <v>66</v>
      </c>
      <c r="B178" s="21">
        <v>13</v>
      </c>
      <c r="C178" s="22">
        <v>44648</v>
      </c>
      <c r="D178" s="82">
        <v>624</v>
      </c>
      <c r="E178" s="81">
        <v>0</v>
      </c>
      <c r="F178" s="81">
        <v>0</v>
      </c>
      <c r="G178" s="81">
        <v>15</v>
      </c>
      <c r="H178" s="81">
        <v>60</v>
      </c>
      <c r="I178" s="81">
        <v>93</v>
      </c>
      <c r="J178" s="81">
        <v>187</v>
      </c>
      <c r="K178" s="81">
        <v>269</v>
      </c>
    </row>
    <row r="179" spans="1:11" x14ac:dyDescent="0.3">
      <c r="A179" s="16" t="s">
        <v>66</v>
      </c>
      <c r="B179" s="21">
        <v>14</v>
      </c>
      <c r="C179" s="22">
        <v>44655</v>
      </c>
      <c r="D179" s="82">
        <v>629</v>
      </c>
      <c r="E179" s="81">
        <v>2</v>
      </c>
      <c r="F179" s="81">
        <v>0</v>
      </c>
      <c r="G179" s="81">
        <v>17</v>
      </c>
      <c r="H179" s="81">
        <v>66</v>
      </c>
      <c r="I179" s="81">
        <v>98</v>
      </c>
      <c r="J179" s="81">
        <v>159</v>
      </c>
      <c r="K179" s="81">
        <v>287</v>
      </c>
    </row>
    <row r="180" spans="1:11" x14ac:dyDescent="0.3">
      <c r="A180" s="16" t="s">
        <v>66</v>
      </c>
      <c r="B180" s="21">
        <v>15</v>
      </c>
      <c r="C180" s="22">
        <v>44662</v>
      </c>
      <c r="D180" s="82">
        <v>557</v>
      </c>
      <c r="E180" s="81">
        <v>2</v>
      </c>
      <c r="F180" s="81">
        <v>0</v>
      </c>
      <c r="G180" s="81">
        <v>8</v>
      </c>
      <c r="H180" s="81">
        <v>49</v>
      </c>
      <c r="I180" s="81">
        <v>92</v>
      </c>
      <c r="J180" s="81">
        <v>170</v>
      </c>
      <c r="K180" s="81">
        <v>236</v>
      </c>
    </row>
    <row r="181" spans="1:11" x14ac:dyDescent="0.3">
      <c r="A181" s="16" t="s">
        <v>66</v>
      </c>
      <c r="B181" s="21">
        <v>16</v>
      </c>
      <c r="C181" s="22">
        <v>44669</v>
      </c>
      <c r="D181" s="82">
        <v>599</v>
      </c>
      <c r="E181" s="81">
        <v>0</v>
      </c>
      <c r="F181" s="81">
        <v>1</v>
      </c>
      <c r="G181" s="81">
        <v>15</v>
      </c>
      <c r="H181" s="81">
        <v>72</v>
      </c>
      <c r="I181" s="81">
        <v>90</v>
      </c>
      <c r="J181" s="81">
        <v>164</v>
      </c>
      <c r="K181" s="81">
        <v>257</v>
      </c>
    </row>
    <row r="182" spans="1:11" x14ac:dyDescent="0.3">
      <c r="A182" s="16" t="s">
        <v>66</v>
      </c>
      <c r="B182" s="21">
        <v>17</v>
      </c>
      <c r="C182" s="22">
        <v>44676</v>
      </c>
      <c r="D182" s="82">
        <v>649</v>
      </c>
      <c r="E182" s="81">
        <v>0</v>
      </c>
      <c r="F182" s="81">
        <v>1</v>
      </c>
      <c r="G182" s="81">
        <v>16</v>
      </c>
      <c r="H182" s="81">
        <v>83</v>
      </c>
      <c r="I182" s="81">
        <v>99</v>
      </c>
      <c r="J182" s="81">
        <v>180</v>
      </c>
      <c r="K182" s="81">
        <v>270</v>
      </c>
    </row>
    <row r="183" spans="1:11" x14ac:dyDescent="0.3">
      <c r="A183" s="16" t="s">
        <v>66</v>
      </c>
      <c r="B183" s="21">
        <v>18</v>
      </c>
      <c r="C183" s="22">
        <v>44683</v>
      </c>
      <c r="D183" s="82">
        <v>549</v>
      </c>
      <c r="E183" s="81">
        <v>2</v>
      </c>
      <c r="F183" s="81">
        <v>0</v>
      </c>
      <c r="G183" s="81">
        <v>18</v>
      </c>
      <c r="H183" s="81">
        <v>67</v>
      </c>
      <c r="I183" s="81">
        <v>88</v>
      </c>
      <c r="J183" s="81">
        <v>152</v>
      </c>
      <c r="K183" s="81">
        <v>222</v>
      </c>
    </row>
    <row r="184" spans="1:11" x14ac:dyDescent="0.3">
      <c r="A184" s="16" t="s">
        <v>66</v>
      </c>
      <c r="B184" s="21">
        <v>19</v>
      </c>
      <c r="C184" s="22">
        <v>44690</v>
      </c>
      <c r="D184" s="82">
        <v>628</v>
      </c>
      <c r="E184" s="81">
        <v>2</v>
      </c>
      <c r="F184" s="81">
        <v>1</v>
      </c>
      <c r="G184" s="81">
        <v>23</v>
      </c>
      <c r="H184" s="81">
        <v>79</v>
      </c>
      <c r="I184" s="81">
        <v>101</v>
      </c>
      <c r="J184" s="81">
        <v>188</v>
      </c>
      <c r="K184" s="81">
        <v>234</v>
      </c>
    </row>
    <row r="185" spans="1:11" x14ac:dyDescent="0.3">
      <c r="A185" s="16" t="s">
        <v>66</v>
      </c>
      <c r="B185" s="21">
        <v>20</v>
      </c>
      <c r="C185" s="22">
        <v>44697</v>
      </c>
      <c r="D185" s="82">
        <v>626</v>
      </c>
      <c r="E185" s="81">
        <v>4</v>
      </c>
      <c r="F185" s="81">
        <v>0</v>
      </c>
      <c r="G185" s="81">
        <v>16</v>
      </c>
      <c r="H185" s="81">
        <v>67</v>
      </c>
      <c r="I185" s="81">
        <v>123</v>
      </c>
      <c r="J185" s="81">
        <v>161</v>
      </c>
      <c r="K185" s="81">
        <v>255</v>
      </c>
    </row>
    <row r="186" spans="1:11" x14ac:dyDescent="0.3">
      <c r="A186" s="16" t="s">
        <v>66</v>
      </c>
      <c r="B186" s="21">
        <v>21</v>
      </c>
      <c r="C186" s="22">
        <v>44704</v>
      </c>
      <c r="D186" s="82">
        <v>558</v>
      </c>
      <c r="E186" s="81">
        <v>0</v>
      </c>
      <c r="F186" s="81">
        <v>0</v>
      </c>
      <c r="G186" s="81">
        <v>21</v>
      </c>
      <c r="H186" s="81">
        <v>66</v>
      </c>
      <c r="I186" s="81">
        <v>87</v>
      </c>
      <c r="J186" s="81">
        <v>143</v>
      </c>
      <c r="K186" s="81">
        <v>241</v>
      </c>
    </row>
    <row r="187" spans="1:11" x14ac:dyDescent="0.3">
      <c r="A187" s="16" t="s">
        <v>66</v>
      </c>
      <c r="B187" s="21">
        <v>22</v>
      </c>
      <c r="C187" s="22">
        <v>44711</v>
      </c>
      <c r="D187" s="82">
        <v>405</v>
      </c>
      <c r="E187" s="81">
        <v>1</v>
      </c>
      <c r="F187" s="81">
        <v>1</v>
      </c>
      <c r="G187" s="81">
        <v>6</v>
      </c>
      <c r="H187" s="81">
        <v>50</v>
      </c>
      <c r="I187" s="81">
        <v>61</v>
      </c>
      <c r="J187" s="81">
        <v>120</v>
      </c>
      <c r="K187" s="81">
        <v>166</v>
      </c>
    </row>
    <row r="188" spans="1:11" x14ac:dyDescent="0.3">
      <c r="A188" s="16" t="s">
        <v>66</v>
      </c>
      <c r="B188" s="21">
        <v>23</v>
      </c>
      <c r="C188" s="22">
        <v>44718</v>
      </c>
      <c r="D188" s="82">
        <v>612</v>
      </c>
      <c r="E188" s="81">
        <v>1</v>
      </c>
      <c r="F188" s="81">
        <v>1</v>
      </c>
      <c r="G188" s="81">
        <v>13</v>
      </c>
      <c r="H188" s="81">
        <v>62</v>
      </c>
      <c r="I188" s="81">
        <v>102</v>
      </c>
      <c r="J188" s="81">
        <v>178</v>
      </c>
      <c r="K188" s="81">
        <v>255</v>
      </c>
    </row>
    <row r="189" spans="1:11" x14ac:dyDescent="0.3">
      <c r="A189" s="16" t="s">
        <v>66</v>
      </c>
      <c r="B189" s="21">
        <v>24</v>
      </c>
      <c r="C189" s="22">
        <v>44725</v>
      </c>
      <c r="D189" s="82">
        <v>565</v>
      </c>
      <c r="E189" s="81">
        <v>0</v>
      </c>
      <c r="F189" s="81">
        <v>0</v>
      </c>
      <c r="G189" s="81">
        <v>10</v>
      </c>
      <c r="H189" s="81">
        <v>69</v>
      </c>
      <c r="I189" s="81">
        <v>96</v>
      </c>
      <c r="J189" s="81">
        <v>165</v>
      </c>
      <c r="K189" s="81">
        <v>225</v>
      </c>
    </row>
    <row r="190" spans="1:11" x14ac:dyDescent="0.3">
      <c r="A190" s="16" t="s">
        <v>66</v>
      </c>
      <c r="B190" s="21">
        <v>25</v>
      </c>
      <c r="C190" s="22">
        <v>44732</v>
      </c>
      <c r="D190" s="82" t="s">
        <v>210</v>
      </c>
      <c r="E190" s="81" t="s">
        <v>210</v>
      </c>
      <c r="F190" s="81" t="s">
        <v>210</v>
      </c>
      <c r="G190" s="81" t="s">
        <v>210</v>
      </c>
      <c r="H190" s="81" t="s">
        <v>210</v>
      </c>
      <c r="I190" s="81" t="s">
        <v>210</v>
      </c>
      <c r="J190" s="81" t="s">
        <v>210</v>
      </c>
      <c r="K190" s="81" t="s">
        <v>210</v>
      </c>
    </row>
    <row r="191" spans="1:11" x14ac:dyDescent="0.3">
      <c r="A191" s="16" t="s">
        <v>66</v>
      </c>
      <c r="B191" s="21">
        <v>26</v>
      </c>
      <c r="C191" s="22">
        <v>44739</v>
      </c>
      <c r="D191" s="82" t="s">
        <v>210</v>
      </c>
      <c r="E191" s="81" t="s">
        <v>210</v>
      </c>
      <c r="F191" s="81" t="s">
        <v>210</v>
      </c>
      <c r="G191" s="81" t="s">
        <v>210</v>
      </c>
      <c r="H191" s="81" t="s">
        <v>210</v>
      </c>
      <c r="I191" s="81" t="s">
        <v>210</v>
      </c>
      <c r="J191" s="81" t="s">
        <v>210</v>
      </c>
      <c r="K191" s="81" t="s">
        <v>210</v>
      </c>
    </row>
    <row r="192" spans="1:11" x14ac:dyDescent="0.3">
      <c r="A192" s="16" t="s">
        <v>66</v>
      </c>
      <c r="B192" s="21">
        <v>27</v>
      </c>
      <c r="C192" s="22">
        <v>44746</v>
      </c>
      <c r="D192" s="82" t="s">
        <v>210</v>
      </c>
      <c r="E192" s="81" t="s">
        <v>210</v>
      </c>
      <c r="F192" s="81" t="s">
        <v>210</v>
      </c>
      <c r="G192" s="81" t="s">
        <v>210</v>
      </c>
      <c r="H192" s="81" t="s">
        <v>210</v>
      </c>
      <c r="I192" s="81" t="s">
        <v>210</v>
      </c>
      <c r="J192" s="81" t="s">
        <v>210</v>
      </c>
      <c r="K192" s="81" t="s">
        <v>210</v>
      </c>
    </row>
    <row r="193" spans="1:11" x14ac:dyDescent="0.3">
      <c r="A193" s="16" t="s">
        <v>66</v>
      </c>
      <c r="B193" s="21">
        <v>28</v>
      </c>
      <c r="C193" s="22">
        <v>44753</v>
      </c>
      <c r="D193" s="82" t="s">
        <v>210</v>
      </c>
      <c r="E193" s="81" t="s">
        <v>210</v>
      </c>
      <c r="F193" s="81" t="s">
        <v>210</v>
      </c>
      <c r="G193" s="81" t="s">
        <v>210</v>
      </c>
      <c r="H193" s="81" t="s">
        <v>210</v>
      </c>
      <c r="I193" s="81" t="s">
        <v>210</v>
      </c>
      <c r="J193" s="81" t="s">
        <v>210</v>
      </c>
      <c r="K193" s="81" t="s">
        <v>210</v>
      </c>
    </row>
    <row r="194" spans="1:11" x14ac:dyDescent="0.3">
      <c r="A194" s="16" t="s">
        <v>66</v>
      </c>
      <c r="B194" s="21">
        <v>29</v>
      </c>
      <c r="C194" s="22">
        <v>44760</v>
      </c>
      <c r="D194" s="82" t="s">
        <v>210</v>
      </c>
      <c r="E194" s="81" t="s">
        <v>210</v>
      </c>
      <c r="F194" s="81" t="s">
        <v>210</v>
      </c>
      <c r="G194" s="81" t="s">
        <v>210</v>
      </c>
      <c r="H194" s="81" t="s">
        <v>210</v>
      </c>
      <c r="I194" s="81" t="s">
        <v>210</v>
      </c>
      <c r="J194" s="81" t="s">
        <v>210</v>
      </c>
      <c r="K194" s="81" t="s">
        <v>210</v>
      </c>
    </row>
    <row r="195" spans="1:11" x14ac:dyDescent="0.3">
      <c r="A195" s="16" t="s">
        <v>66</v>
      </c>
      <c r="B195" s="21">
        <v>30</v>
      </c>
      <c r="C195" s="22">
        <v>44767</v>
      </c>
      <c r="D195" s="82" t="s">
        <v>210</v>
      </c>
      <c r="E195" s="81" t="s">
        <v>210</v>
      </c>
      <c r="F195" s="81" t="s">
        <v>210</v>
      </c>
      <c r="G195" s="81" t="s">
        <v>210</v>
      </c>
      <c r="H195" s="81" t="s">
        <v>210</v>
      </c>
      <c r="I195" s="81" t="s">
        <v>210</v>
      </c>
      <c r="J195" s="81" t="s">
        <v>210</v>
      </c>
      <c r="K195" s="81" t="s">
        <v>210</v>
      </c>
    </row>
    <row r="196" spans="1:11" x14ac:dyDescent="0.3">
      <c r="A196" s="16" t="s">
        <v>66</v>
      </c>
      <c r="B196" s="21">
        <v>31</v>
      </c>
      <c r="C196" s="22">
        <v>44774</v>
      </c>
      <c r="D196" s="82" t="s">
        <v>210</v>
      </c>
      <c r="E196" s="81" t="s">
        <v>210</v>
      </c>
      <c r="F196" s="81" t="s">
        <v>210</v>
      </c>
      <c r="G196" s="81" t="s">
        <v>210</v>
      </c>
      <c r="H196" s="81" t="s">
        <v>210</v>
      </c>
      <c r="I196" s="81" t="s">
        <v>210</v>
      </c>
      <c r="J196" s="81" t="s">
        <v>210</v>
      </c>
      <c r="K196" s="81" t="s">
        <v>210</v>
      </c>
    </row>
    <row r="197" spans="1:11" x14ac:dyDescent="0.3">
      <c r="A197" s="16" t="s">
        <v>66</v>
      </c>
      <c r="B197" s="21">
        <v>32</v>
      </c>
      <c r="C197" s="22">
        <v>44781</v>
      </c>
      <c r="D197" s="82" t="s">
        <v>210</v>
      </c>
      <c r="E197" s="81" t="s">
        <v>210</v>
      </c>
      <c r="F197" s="81" t="s">
        <v>210</v>
      </c>
      <c r="G197" s="81" t="s">
        <v>210</v>
      </c>
      <c r="H197" s="81" t="s">
        <v>210</v>
      </c>
      <c r="I197" s="81" t="s">
        <v>210</v>
      </c>
      <c r="J197" s="81" t="s">
        <v>210</v>
      </c>
      <c r="K197" s="81" t="s">
        <v>210</v>
      </c>
    </row>
    <row r="198" spans="1:11" x14ac:dyDescent="0.3">
      <c r="A198" s="16" t="s">
        <v>66</v>
      </c>
      <c r="B198" s="21">
        <v>33</v>
      </c>
      <c r="C198" s="22">
        <v>44788</v>
      </c>
      <c r="D198" s="82" t="s">
        <v>210</v>
      </c>
      <c r="E198" s="81" t="s">
        <v>210</v>
      </c>
      <c r="F198" s="81" t="s">
        <v>210</v>
      </c>
      <c r="G198" s="81" t="s">
        <v>210</v>
      </c>
      <c r="H198" s="81" t="s">
        <v>210</v>
      </c>
      <c r="I198" s="81" t="s">
        <v>210</v>
      </c>
      <c r="J198" s="81" t="s">
        <v>210</v>
      </c>
      <c r="K198" s="81" t="s">
        <v>210</v>
      </c>
    </row>
    <row r="199" spans="1:11" x14ac:dyDescent="0.3">
      <c r="A199" s="16" t="s">
        <v>66</v>
      </c>
      <c r="B199" s="21">
        <v>34</v>
      </c>
      <c r="C199" s="22">
        <v>44795</v>
      </c>
      <c r="D199" s="82" t="s">
        <v>210</v>
      </c>
      <c r="E199" s="81" t="s">
        <v>210</v>
      </c>
      <c r="F199" s="81" t="s">
        <v>210</v>
      </c>
      <c r="G199" s="81" t="s">
        <v>210</v>
      </c>
      <c r="H199" s="81" t="s">
        <v>210</v>
      </c>
      <c r="I199" s="81" t="s">
        <v>210</v>
      </c>
      <c r="J199" s="81" t="s">
        <v>210</v>
      </c>
      <c r="K199" s="81" t="s">
        <v>210</v>
      </c>
    </row>
    <row r="200" spans="1:11" x14ac:dyDescent="0.3">
      <c r="A200" s="16" t="s">
        <v>66</v>
      </c>
      <c r="B200" s="21">
        <v>35</v>
      </c>
      <c r="C200" s="22">
        <v>44802</v>
      </c>
      <c r="D200" s="82" t="s">
        <v>210</v>
      </c>
      <c r="E200" s="81" t="s">
        <v>210</v>
      </c>
      <c r="F200" s="81" t="s">
        <v>210</v>
      </c>
      <c r="G200" s="81" t="s">
        <v>210</v>
      </c>
      <c r="H200" s="81" t="s">
        <v>210</v>
      </c>
      <c r="I200" s="81" t="s">
        <v>210</v>
      </c>
      <c r="J200" s="81" t="s">
        <v>210</v>
      </c>
      <c r="K200" s="81" t="s">
        <v>210</v>
      </c>
    </row>
    <row r="201" spans="1:11" x14ac:dyDescent="0.3">
      <c r="A201" s="16" t="s">
        <v>66</v>
      </c>
      <c r="B201" s="21">
        <v>36</v>
      </c>
      <c r="C201" s="22">
        <v>44809</v>
      </c>
      <c r="D201" s="82" t="s">
        <v>210</v>
      </c>
      <c r="E201" s="81" t="s">
        <v>210</v>
      </c>
      <c r="F201" s="81" t="s">
        <v>210</v>
      </c>
      <c r="G201" s="81" t="s">
        <v>210</v>
      </c>
      <c r="H201" s="81" t="s">
        <v>210</v>
      </c>
      <c r="I201" s="81" t="s">
        <v>210</v>
      </c>
      <c r="J201" s="81" t="s">
        <v>210</v>
      </c>
      <c r="K201" s="81" t="s">
        <v>210</v>
      </c>
    </row>
    <row r="202" spans="1:11" x14ac:dyDescent="0.3">
      <c r="A202" s="16" t="s">
        <v>66</v>
      </c>
      <c r="B202" s="21">
        <v>37</v>
      </c>
      <c r="C202" s="22">
        <v>44816</v>
      </c>
      <c r="D202" s="82" t="s">
        <v>210</v>
      </c>
      <c r="E202" s="81" t="s">
        <v>210</v>
      </c>
      <c r="F202" s="81" t="s">
        <v>210</v>
      </c>
      <c r="G202" s="81" t="s">
        <v>210</v>
      </c>
      <c r="H202" s="81" t="s">
        <v>210</v>
      </c>
      <c r="I202" s="81" t="s">
        <v>210</v>
      </c>
      <c r="J202" s="81" t="s">
        <v>210</v>
      </c>
      <c r="K202" s="81" t="s">
        <v>210</v>
      </c>
    </row>
    <row r="203" spans="1:11" x14ac:dyDescent="0.3">
      <c r="A203" s="16" t="s">
        <v>66</v>
      </c>
      <c r="B203" s="21">
        <v>38</v>
      </c>
      <c r="C203" s="22">
        <v>44823</v>
      </c>
      <c r="D203" s="82" t="s">
        <v>210</v>
      </c>
      <c r="E203" s="81" t="s">
        <v>210</v>
      </c>
      <c r="F203" s="81" t="s">
        <v>210</v>
      </c>
      <c r="G203" s="81" t="s">
        <v>210</v>
      </c>
      <c r="H203" s="81" t="s">
        <v>210</v>
      </c>
      <c r="I203" s="81" t="s">
        <v>210</v>
      </c>
      <c r="J203" s="81" t="s">
        <v>210</v>
      </c>
      <c r="K203" s="81" t="s">
        <v>210</v>
      </c>
    </row>
    <row r="204" spans="1:11" x14ac:dyDescent="0.3">
      <c r="A204" s="16" t="s">
        <v>66</v>
      </c>
      <c r="B204" s="21">
        <v>39</v>
      </c>
      <c r="C204" s="22">
        <v>44830</v>
      </c>
      <c r="D204" s="82" t="s">
        <v>210</v>
      </c>
      <c r="E204" s="81" t="s">
        <v>210</v>
      </c>
      <c r="F204" s="81" t="s">
        <v>210</v>
      </c>
      <c r="G204" s="81" t="s">
        <v>210</v>
      </c>
      <c r="H204" s="81" t="s">
        <v>210</v>
      </c>
      <c r="I204" s="81" t="s">
        <v>210</v>
      </c>
      <c r="J204" s="81" t="s">
        <v>210</v>
      </c>
      <c r="K204" s="81" t="s">
        <v>210</v>
      </c>
    </row>
    <row r="205" spans="1:11" x14ac:dyDescent="0.3">
      <c r="A205" s="16" t="s">
        <v>66</v>
      </c>
      <c r="B205" s="21">
        <v>40</v>
      </c>
      <c r="C205" s="22">
        <v>44837</v>
      </c>
      <c r="D205" s="82" t="s">
        <v>210</v>
      </c>
      <c r="E205" s="81" t="s">
        <v>210</v>
      </c>
      <c r="F205" s="81" t="s">
        <v>210</v>
      </c>
      <c r="G205" s="81" t="s">
        <v>210</v>
      </c>
      <c r="H205" s="81" t="s">
        <v>210</v>
      </c>
      <c r="I205" s="81" t="s">
        <v>210</v>
      </c>
      <c r="J205" s="81" t="s">
        <v>210</v>
      </c>
      <c r="K205" s="81" t="s">
        <v>210</v>
      </c>
    </row>
    <row r="206" spans="1:11" x14ac:dyDescent="0.3">
      <c r="A206" s="16" t="s">
        <v>66</v>
      </c>
      <c r="B206" s="21">
        <v>41</v>
      </c>
      <c r="C206" s="22">
        <v>44844</v>
      </c>
      <c r="D206" s="82" t="s">
        <v>210</v>
      </c>
      <c r="E206" s="81" t="s">
        <v>210</v>
      </c>
      <c r="F206" s="81" t="s">
        <v>210</v>
      </c>
      <c r="G206" s="81" t="s">
        <v>210</v>
      </c>
      <c r="H206" s="81" t="s">
        <v>210</v>
      </c>
      <c r="I206" s="81" t="s">
        <v>210</v>
      </c>
      <c r="J206" s="81" t="s">
        <v>210</v>
      </c>
      <c r="K206" s="81" t="s">
        <v>210</v>
      </c>
    </row>
    <row r="207" spans="1:11" x14ac:dyDescent="0.3">
      <c r="A207" s="16" t="s">
        <v>66</v>
      </c>
      <c r="B207" s="21">
        <v>42</v>
      </c>
      <c r="C207" s="22">
        <v>44851</v>
      </c>
      <c r="D207" s="82" t="s">
        <v>210</v>
      </c>
      <c r="E207" s="81" t="s">
        <v>210</v>
      </c>
      <c r="F207" s="81" t="s">
        <v>210</v>
      </c>
      <c r="G207" s="81" t="s">
        <v>210</v>
      </c>
      <c r="H207" s="81" t="s">
        <v>210</v>
      </c>
      <c r="I207" s="81" t="s">
        <v>210</v>
      </c>
      <c r="J207" s="81" t="s">
        <v>210</v>
      </c>
      <c r="K207" s="81" t="s">
        <v>210</v>
      </c>
    </row>
    <row r="208" spans="1:11" x14ac:dyDescent="0.3">
      <c r="A208" s="16" t="s">
        <v>66</v>
      </c>
      <c r="B208" s="21">
        <v>43</v>
      </c>
      <c r="C208" s="22">
        <v>44858</v>
      </c>
      <c r="D208" s="82" t="s">
        <v>210</v>
      </c>
      <c r="E208" s="81" t="s">
        <v>210</v>
      </c>
      <c r="F208" s="81" t="s">
        <v>210</v>
      </c>
      <c r="G208" s="81" t="s">
        <v>210</v>
      </c>
      <c r="H208" s="81" t="s">
        <v>210</v>
      </c>
      <c r="I208" s="81" t="s">
        <v>210</v>
      </c>
      <c r="J208" s="81" t="s">
        <v>210</v>
      </c>
      <c r="K208" s="81" t="s">
        <v>210</v>
      </c>
    </row>
    <row r="209" spans="1:11" x14ac:dyDescent="0.3">
      <c r="A209" s="16" t="s">
        <v>66</v>
      </c>
      <c r="B209" s="21">
        <v>44</v>
      </c>
      <c r="C209" s="22">
        <v>44865</v>
      </c>
      <c r="D209" s="82" t="s">
        <v>210</v>
      </c>
      <c r="E209" s="81" t="s">
        <v>210</v>
      </c>
      <c r="F209" s="81" t="s">
        <v>210</v>
      </c>
      <c r="G209" s="81" t="s">
        <v>210</v>
      </c>
      <c r="H209" s="81" t="s">
        <v>210</v>
      </c>
      <c r="I209" s="81" t="s">
        <v>210</v>
      </c>
      <c r="J209" s="81" t="s">
        <v>210</v>
      </c>
      <c r="K209" s="81" t="s">
        <v>210</v>
      </c>
    </row>
    <row r="210" spans="1:11" x14ac:dyDescent="0.3">
      <c r="A210" s="16" t="s">
        <v>66</v>
      </c>
      <c r="B210" s="21">
        <v>45</v>
      </c>
      <c r="C210" s="22">
        <v>44872</v>
      </c>
      <c r="D210" s="82" t="s">
        <v>210</v>
      </c>
      <c r="E210" s="81" t="s">
        <v>210</v>
      </c>
      <c r="F210" s="81" t="s">
        <v>210</v>
      </c>
      <c r="G210" s="81" t="s">
        <v>210</v>
      </c>
      <c r="H210" s="81" t="s">
        <v>210</v>
      </c>
      <c r="I210" s="81" t="s">
        <v>210</v>
      </c>
      <c r="J210" s="81" t="s">
        <v>210</v>
      </c>
      <c r="K210" s="81" t="s">
        <v>210</v>
      </c>
    </row>
    <row r="211" spans="1:11" x14ac:dyDescent="0.3">
      <c r="A211" s="16" t="s">
        <v>66</v>
      </c>
      <c r="B211" s="21">
        <v>46</v>
      </c>
      <c r="C211" s="22">
        <v>44879</v>
      </c>
      <c r="D211" s="82" t="s">
        <v>210</v>
      </c>
      <c r="E211" s="81" t="s">
        <v>210</v>
      </c>
      <c r="F211" s="81" t="s">
        <v>210</v>
      </c>
      <c r="G211" s="81" t="s">
        <v>210</v>
      </c>
      <c r="H211" s="81" t="s">
        <v>210</v>
      </c>
      <c r="I211" s="81" t="s">
        <v>210</v>
      </c>
      <c r="J211" s="81" t="s">
        <v>210</v>
      </c>
      <c r="K211" s="81" t="s">
        <v>210</v>
      </c>
    </row>
    <row r="212" spans="1:11" x14ac:dyDescent="0.3">
      <c r="A212" s="16" t="s">
        <v>66</v>
      </c>
      <c r="B212" s="21">
        <v>47</v>
      </c>
      <c r="C212" s="22">
        <v>44886</v>
      </c>
      <c r="D212" s="82" t="s">
        <v>210</v>
      </c>
      <c r="E212" s="81" t="s">
        <v>210</v>
      </c>
      <c r="F212" s="81" t="s">
        <v>210</v>
      </c>
      <c r="G212" s="81" t="s">
        <v>210</v>
      </c>
      <c r="H212" s="81" t="s">
        <v>210</v>
      </c>
      <c r="I212" s="81" t="s">
        <v>210</v>
      </c>
      <c r="J212" s="81" t="s">
        <v>210</v>
      </c>
      <c r="K212" s="81" t="s">
        <v>210</v>
      </c>
    </row>
    <row r="213" spans="1:11" x14ac:dyDescent="0.3">
      <c r="A213" s="16" t="s">
        <v>66</v>
      </c>
      <c r="B213" s="21">
        <v>48</v>
      </c>
      <c r="C213" s="22">
        <v>44893</v>
      </c>
      <c r="D213" s="82" t="s">
        <v>210</v>
      </c>
      <c r="E213" s="81" t="s">
        <v>210</v>
      </c>
      <c r="F213" s="81" t="s">
        <v>210</v>
      </c>
      <c r="G213" s="81" t="s">
        <v>210</v>
      </c>
      <c r="H213" s="81" t="s">
        <v>210</v>
      </c>
      <c r="I213" s="81" t="s">
        <v>210</v>
      </c>
      <c r="J213" s="81" t="s">
        <v>210</v>
      </c>
      <c r="K213" s="81" t="s">
        <v>210</v>
      </c>
    </row>
    <row r="214" spans="1:11" x14ac:dyDescent="0.3">
      <c r="A214" s="16" t="s">
        <v>66</v>
      </c>
      <c r="B214" s="21">
        <v>49</v>
      </c>
      <c r="C214" s="22">
        <v>44900</v>
      </c>
      <c r="D214" s="82" t="s">
        <v>210</v>
      </c>
      <c r="E214" s="81" t="s">
        <v>210</v>
      </c>
      <c r="F214" s="81" t="s">
        <v>210</v>
      </c>
      <c r="G214" s="81" t="s">
        <v>210</v>
      </c>
      <c r="H214" s="81" t="s">
        <v>210</v>
      </c>
      <c r="I214" s="81" t="s">
        <v>210</v>
      </c>
      <c r="J214" s="81" t="s">
        <v>210</v>
      </c>
      <c r="K214" s="81" t="s">
        <v>210</v>
      </c>
    </row>
    <row r="215" spans="1:11" x14ac:dyDescent="0.3">
      <c r="A215" s="16" t="s">
        <v>66</v>
      </c>
      <c r="B215" s="21">
        <v>50</v>
      </c>
      <c r="C215" s="22">
        <v>44907</v>
      </c>
      <c r="D215" s="82" t="s">
        <v>210</v>
      </c>
      <c r="E215" s="81" t="s">
        <v>210</v>
      </c>
      <c r="F215" s="81" t="s">
        <v>210</v>
      </c>
      <c r="G215" s="81" t="s">
        <v>210</v>
      </c>
      <c r="H215" s="81" t="s">
        <v>210</v>
      </c>
      <c r="I215" s="81" t="s">
        <v>210</v>
      </c>
      <c r="J215" s="81" t="s">
        <v>210</v>
      </c>
      <c r="K215" s="81" t="s">
        <v>210</v>
      </c>
    </row>
    <row r="216" spans="1:11" x14ac:dyDescent="0.3">
      <c r="A216" s="16" t="s">
        <v>66</v>
      </c>
      <c r="B216" s="21">
        <v>51</v>
      </c>
      <c r="C216" s="22">
        <v>44914</v>
      </c>
      <c r="D216" s="82" t="s">
        <v>210</v>
      </c>
      <c r="E216" s="81" t="s">
        <v>210</v>
      </c>
      <c r="F216" s="81" t="s">
        <v>210</v>
      </c>
      <c r="G216" s="81" t="s">
        <v>210</v>
      </c>
      <c r="H216" s="81" t="s">
        <v>210</v>
      </c>
      <c r="I216" s="81" t="s">
        <v>210</v>
      </c>
      <c r="J216" s="81" t="s">
        <v>210</v>
      </c>
      <c r="K216" s="81" t="s">
        <v>210</v>
      </c>
    </row>
    <row r="217" spans="1:11" x14ac:dyDescent="0.3">
      <c r="A217" s="16" t="s">
        <v>66</v>
      </c>
      <c r="B217" s="21">
        <v>52</v>
      </c>
      <c r="C217" s="22">
        <v>44921</v>
      </c>
      <c r="D217" s="82" t="s">
        <v>210</v>
      </c>
      <c r="E217" s="81" t="s">
        <v>210</v>
      </c>
      <c r="F217" s="81" t="s">
        <v>210</v>
      </c>
      <c r="G217" s="81" t="s">
        <v>210</v>
      </c>
      <c r="H217" s="81" t="s">
        <v>210</v>
      </c>
      <c r="I217" s="81" t="s">
        <v>210</v>
      </c>
      <c r="J217" s="81" t="s">
        <v>210</v>
      </c>
      <c r="K217" s="81" t="s">
        <v>210</v>
      </c>
    </row>
    <row r="219" spans="1:11" x14ac:dyDescent="0.3">
      <c r="A219" s="28" t="s">
        <v>85</v>
      </c>
      <c r="B219" s="29"/>
      <c r="E219" s="30"/>
      <c r="F219" s="30"/>
    </row>
    <row r="220" spans="1:11" ht="31.8" thickBot="1" x14ac:dyDescent="0.35">
      <c r="A220" s="8" t="s">
        <v>64</v>
      </c>
      <c r="B220" s="19" t="s">
        <v>59</v>
      </c>
      <c r="C220" s="19" t="s">
        <v>119</v>
      </c>
      <c r="D220" s="9" t="s">
        <v>62</v>
      </c>
      <c r="E220" s="10" t="s">
        <v>63</v>
      </c>
      <c r="F220" s="10" t="s">
        <v>67</v>
      </c>
      <c r="G220" s="10" t="s">
        <v>68</v>
      </c>
      <c r="H220" s="10" t="s">
        <v>176</v>
      </c>
      <c r="I220" s="10" t="s">
        <v>69</v>
      </c>
      <c r="J220" s="10" t="s">
        <v>70</v>
      </c>
      <c r="K220" s="8" t="s">
        <v>71</v>
      </c>
    </row>
    <row r="221" spans="1:11" x14ac:dyDescent="0.3">
      <c r="A221" s="20" t="s">
        <v>65</v>
      </c>
      <c r="B221" s="21">
        <v>1</v>
      </c>
      <c r="C221" s="22">
        <v>44200</v>
      </c>
      <c r="D221" s="23">
        <f>SUM(weekly_all_cause_deaths_age_males[[#This Row],[&lt;1]:[85+]])</f>
        <v>862</v>
      </c>
      <c r="E221" s="1">
        <v>1</v>
      </c>
      <c r="F221" s="1">
        <v>0</v>
      </c>
      <c r="G221" s="1">
        <v>47</v>
      </c>
      <c r="H221" s="1">
        <v>135</v>
      </c>
      <c r="I221" s="1">
        <v>198</v>
      </c>
      <c r="J221" s="1">
        <v>235</v>
      </c>
      <c r="K221" s="1">
        <v>246</v>
      </c>
    </row>
    <row r="222" spans="1:11" x14ac:dyDescent="0.3">
      <c r="A222" s="20" t="s">
        <v>65</v>
      </c>
      <c r="B222" s="21">
        <v>2</v>
      </c>
      <c r="C222" s="22">
        <v>44207</v>
      </c>
      <c r="D222" s="3">
        <f>SUM(weekly_all_cause_deaths_age_males[[#This Row],[&lt;1]:[85+]])</f>
        <v>783</v>
      </c>
      <c r="E222" s="2">
        <v>4</v>
      </c>
      <c r="F222" s="2">
        <v>2</v>
      </c>
      <c r="G222" s="2">
        <v>40</v>
      </c>
      <c r="H222" s="2">
        <v>130</v>
      </c>
      <c r="I222" s="2">
        <v>173</v>
      </c>
      <c r="J222" s="2">
        <v>220</v>
      </c>
      <c r="K222" s="2">
        <v>214</v>
      </c>
    </row>
    <row r="223" spans="1:11" x14ac:dyDescent="0.3">
      <c r="A223" s="20" t="s">
        <v>65</v>
      </c>
      <c r="B223" s="21">
        <v>3</v>
      </c>
      <c r="C223" s="22">
        <v>44214</v>
      </c>
      <c r="D223" s="3">
        <f>SUM(weekly_all_cause_deaths_age_males[[#This Row],[&lt;1]:[85+]])</f>
        <v>795</v>
      </c>
      <c r="E223" s="2">
        <v>1</v>
      </c>
      <c r="F223" s="2">
        <v>0</v>
      </c>
      <c r="G223" s="2">
        <v>40</v>
      </c>
      <c r="H223" s="2">
        <v>143</v>
      </c>
      <c r="I223" s="2">
        <v>160</v>
      </c>
      <c r="J223" s="2">
        <v>230</v>
      </c>
      <c r="K223" s="2">
        <v>221</v>
      </c>
    </row>
    <row r="224" spans="1:11" x14ac:dyDescent="0.3">
      <c r="A224" s="20" t="s">
        <v>65</v>
      </c>
      <c r="B224" s="21">
        <v>4</v>
      </c>
      <c r="C224" s="22">
        <v>44221</v>
      </c>
      <c r="D224" s="3">
        <f>SUM(weekly_all_cause_deaths_age_males[[#This Row],[&lt;1]:[85+]])</f>
        <v>800</v>
      </c>
      <c r="E224" s="2">
        <v>0</v>
      </c>
      <c r="F224" s="2">
        <v>0</v>
      </c>
      <c r="G224" s="2">
        <v>32</v>
      </c>
      <c r="H224" s="2">
        <v>127</v>
      </c>
      <c r="I224" s="2">
        <v>163</v>
      </c>
      <c r="J224" s="2">
        <v>263</v>
      </c>
      <c r="K224" s="2">
        <v>215</v>
      </c>
    </row>
    <row r="225" spans="1:11" x14ac:dyDescent="0.3">
      <c r="A225" s="20" t="s">
        <v>65</v>
      </c>
      <c r="B225" s="21">
        <v>5</v>
      </c>
      <c r="C225" s="22">
        <v>44228</v>
      </c>
      <c r="D225" s="3">
        <f>SUM(weekly_all_cause_deaths_age_males[[#This Row],[&lt;1]:[85+]])</f>
        <v>744</v>
      </c>
      <c r="E225" s="2">
        <v>2</v>
      </c>
      <c r="F225" s="2">
        <v>0</v>
      </c>
      <c r="G225" s="2">
        <v>33</v>
      </c>
      <c r="H225" s="2">
        <v>115</v>
      </c>
      <c r="I225" s="2">
        <v>143</v>
      </c>
      <c r="J225" s="2">
        <v>238</v>
      </c>
      <c r="K225" s="2">
        <v>213</v>
      </c>
    </row>
    <row r="226" spans="1:11" x14ac:dyDescent="0.3">
      <c r="A226" s="20" t="s">
        <v>65</v>
      </c>
      <c r="B226" s="21">
        <v>6</v>
      </c>
      <c r="C226" s="22">
        <v>44235</v>
      </c>
      <c r="D226" s="3">
        <f>SUM(weekly_all_cause_deaths_age_males[[#This Row],[&lt;1]:[85+]])</f>
        <v>718</v>
      </c>
      <c r="E226" s="2">
        <v>3</v>
      </c>
      <c r="F226" s="2">
        <v>2</v>
      </c>
      <c r="G226" s="2">
        <v>26</v>
      </c>
      <c r="H226" s="2">
        <v>120</v>
      </c>
      <c r="I226" s="2">
        <v>155</v>
      </c>
      <c r="J226" s="2">
        <v>237</v>
      </c>
      <c r="K226" s="2">
        <v>175</v>
      </c>
    </row>
    <row r="227" spans="1:11" x14ac:dyDescent="0.3">
      <c r="A227" s="20" t="s">
        <v>65</v>
      </c>
      <c r="B227" s="21">
        <v>7</v>
      </c>
      <c r="C227" s="22">
        <v>44242</v>
      </c>
      <c r="D227" s="3">
        <f>SUM(weekly_all_cause_deaths_age_males[[#This Row],[&lt;1]:[85+]])</f>
        <v>707</v>
      </c>
      <c r="E227" s="2">
        <v>1</v>
      </c>
      <c r="F227" s="2">
        <v>1</v>
      </c>
      <c r="G227" s="2">
        <v>27</v>
      </c>
      <c r="H227" s="2">
        <v>121</v>
      </c>
      <c r="I227" s="2">
        <v>153</v>
      </c>
      <c r="J227" s="2">
        <v>212</v>
      </c>
      <c r="K227" s="2">
        <v>192</v>
      </c>
    </row>
    <row r="228" spans="1:11" x14ac:dyDescent="0.3">
      <c r="A228" s="20" t="s">
        <v>65</v>
      </c>
      <c r="B228" s="21">
        <v>8</v>
      </c>
      <c r="C228" s="22">
        <v>44249</v>
      </c>
      <c r="D228" s="3">
        <f>SUM(weekly_all_cause_deaths_age_males[[#This Row],[&lt;1]:[85+]])</f>
        <v>631</v>
      </c>
      <c r="E228" s="2">
        <v>1</v>
      </c>
      <c r="F228" s="2">
        <v>0</v>
      </c>
      <c r="G228" s="2">
        <v>28</v>
      </c>
      <c r="H228" s="2">
        <v>109</v>
      </c>
      <c r="I228" s="2">
        <v>138</v>
      </c>
      <c r="J228" s="2">
        <v>204</v>
      </c>
      <c r="K228" s="2">
        <v>151</v>
      </c>
    </row>
    <row r="229" spans="1:11" x14ac:dyDescent="0.3">
      <c r="A229" s="20" t="s">
        <v>65</v>
      </c>
      <c r="B229" s="21">
        <v>9</v>
      </c>
      <c r="C229" s="22">
        <v>44256</v>
      </c>
      <c r="D229" s="3">
        <f>SUM(weekly_all_cause_deaths_age_males[[#This Row],[&lt;1]:[85+]])</f>
        <v>598</v>
      </c>
      <c r="E229" s="2">
        <v>0</v>
      </c>
      <c r="F229" s="2">
        <v>2</v>
      </c>
      <c r="G229" s="2">
        <v>35</v>
      </c>
      <c r="H229" s="2">
        <v>131</v>
      </c>
      <c r="I229" s="2">
        <v>131</v>
      </c>
      <c r="J229" s="2">
        <v>148</v>
      </c>
      <c r="K229" s="2">
        <v>151</v>
      </c>
    </row>
    <row r="230" spans="1:11" x14ac:dyDescent="0.3">
      <c r="A230" s="20" t="s">
        <v>65</v>
      </c>
      <c r="B230" s="21">
        <v>10</v>
      </c>
      <c r="C230" s="22">
        <v>44263</v>
      </c>
      <c r="D230" s="3">
        <f>SUM(weekly_all_cause_deaths_age_males[[#This Row],[&lt;1]:[85+]])</f>
        <v>583</v>
      </c>
      <c r="E230" s="2">
        <v>3</v>
      </c>
      <c r="F230" s="2">
        <v>2</v>
      </c>
      <c r="G230" s="2">
        <v>28</v>
      </c>
      <c r="H230" s="2">
        <v>109</v>
      </c>
      <c r="I230" s="2">
        <v>115</v>
      </c>
      <c r="J230" s="2">
        <v>181</v>
      </c>
      <c r="K230" s="2">
        <v>145</v>
      </c>
    </row>
    <row r="231" spans="1:11" x14ac:dyDescent="0.3">
      <c r="A231" s="20" t="s">
        <v>65</v>
      </c>
      <c r="B231" s="21">
        <v>11</v>
      </c>
      <c r="C231" s="22">
        <v>44270</v>
      </c>
      <c r="D231" s="3">
        <f>SUM(weekly_all_cause_deaths_age_males[[#This Row],[&lt;1]:[85+]])</f>
        <v>577</v>
      </c>
      <c r="E231" s="2">
        <v>1</v>
      </c>
      <c r="F231" s="2">
        <v>1</v>
      </c>
      <c r="G231" s="2">
        <v>23</v>
      </c>
      <c r="H231" s="2">
        <v>131</v>
      </c>
      <c r="I231" s="2">
        <v>110</v>
      </c>
      <c r="J231" s="2">
        <v>163</v>
      </c>
      <c r="K231" s="2">
        <v>148</v>
      </c>
    </row>
    <row r="232" spans="1:11" x14ac:dyDescent="0.3">
      <c r="A232" s="20" t="s">
        <v>65</v>
      </c>
      <c r="B232" s="21">
        <v>12</v>
      </c>
      <c r="C232" s="22">
        <v>44277</v>
      </c>
      <c r="D232" s="3">
        <f>SUM(weekly_all_cause_deaths_age_males[[#This Row],[&lt;1]:[85+]])</f>
        <v>527</v>
      </c>
      <c r="E232" s="2">
        <v>1</v>
      </c>
      <c r="F232" s="2">
        <v>0</v>
      </c>
      <c r="G232" s="2">
        <v>39</v>
      </c>
      <c r="H232" s="2">
        <v>109</v>
      </c>
      <c r="I232" s="2">
        <v>106</v>
      </c>
      <c r="J232" s="2">
        <v>154</v>
      </c>
      <c r="K232" s="2">
        <v>118</v>
      </c>
    </row>
    <row r="233" spans="1:11" x14ac:dyDescent="0.3">
      <c r="A233" s="20" t="s">
        <v>65</v>
      </c>
      <c r="B233" s="21">
        <v>13</v>
      </c>
      <c r="C233" s="22">
        <v>44284</v>
      </c>
      <c r="D233" s="3">
        <f>SUM(weekly_all_cause_deaths_age_males[[#This Row],[&lt;1]:[85+]])</f>
        <v>515</v>
      </c>
      <c r="E233" s="2">
        <v>1</v>
      </c>
      <c r="F233" s="2">
        <v>0</v>
      </c>
      <c r="G233" s="2">
        <v>24</v>
      </c>
      <c r="H233" s="2">
        <v>94</v>
      </c>
      <c r="I233" s="2">
        <v>112</v>
      </c>
      <c r="J233" s="2">
        <v>155</v>
      </c>
      <c r="K233" s="2">
        <v>129</v>
      </c>
    </row>
    <row r="234" spans="1:11" x14ac:dyDescent="0.3">
      <c r="A234" s="20" t="s">
        <v>65</v>
      </c>
      <c r="B234" s="21">
        <v>14</v>
      </c>
      <c r="C234" s="22">
        <v>44291</v>
      </c>
      <c r="D234" s="3">
        <f>SUM(weekly_all_cause_deaths_age_males[[#This Row],[&lt;1]:[85+]])</f>
        <v>534</v>
      </c>
      <c r="E234" s="31">
        <v>2</v>
      </c>
      <c r="F234" s="31">
        <v>3</v>
      </c>
      <c r="G234" s="31">
        <v>21</v>
      </c>
      <c r="H234" s="31">
        <v>97</v>
      </c>
      <c r="I234" s="31">
        <v>126</v>
      </c>
      <c r="J234" s="31">
        <v>147</v>
      </c>
      <c r="K234" s="31">
        <v>138</v>
      </c>
    </row>
    <row r="235" spans="1:11" x14ac:dyDescent="0.3">
      <c r="A235" s="20" t="s">
        <v>65</v>
      </c>
      <c r="B235" s="21">
        <v>15</v>
      </c>
      <c r="C235" s="22">
        <v>44298</v>
      </c>
      <c r="D235" s="3">
        <f>SUM(weekly_all_cause_deaths_age_males[[#This Row],[&lt;1]:[85+]])</f>
        <v>565</v>
      </c>
      <c r="E235" s="25">
        <v>4</v>
      </c>
      <c r="F235" s="25">
        <v>0</v>
      </c>
      <c r="G235" s="25">
        <v>24</v>
      </c>
      <c r="H235" s="25">
        <v>128</v>
      </c>
      <c r="I235" s="25">
        <v>120</v>
      </c>
      <c r="J235" s="25">
        <v>141</v>
      </c>
      <c r="K235" s="25">
        <v>148</v>
      </c>
    </row>
    <row r="236" spans="1:11" x14ac:dyDescent="0.3">
      <c r="A236" s="20" t="s">
        <v>65</v>
      </c>
      <c r="B236" s="21">
        <v>16</v>
      </c>
      <c r="C236" s="22">
        <v>44305</v>
      </c>
      <c r="D236" s="3">
        <f>SUM(weekly_all_cause_deaths_age_males[[#This Row],[&lt;1]:[85+]])</f>
        <v>570</v>
      </c>
      <c r="E236" s="25">
        <v>1</v>
      </c>
      <c r="F236" s="25">
        <v>0</v>
      </c>
      <c r="G236" s="25">
        <v>30</v>
      </c>
      <c r="H236" s="25">
        <v>101</v>
      </c>
      <c r="I236" s="25">
        <v>127</v>
      </c>
      <c r="J236" s="25">
        <v>165</v>
      </c>
      <c r="K236" s="25">
        <v>146</v>
      </c>
    </row>
    <row r="237" spans="1:11" x14ac:dyDescent="0.3">
      <c r="A237" s="20" t="s">
        <v>65</v>
      </c>
      <c r="B237" s="21">
        <v>17</v>
      </c>
      <c r="C237" s="22">
        <v>44312</v>
      </c>
      <c r="D237" s="3">
        <f>SUM(weekly_all_cause_deaths_age_males[[#This Row],[&lt;1]:[85+]])</f>
        <v>521</v>
      </c>
      <c r="E237" s="25">
        <v>2</v>
      </c>
      <c r="F237" s="25">
        <v>2</v>
      </c>
      <c r="G237" s="25">
        <v>30</v>
      </c>
      <c r="H237" s="25">
        <v>79</v>
      </c>
      <c r="I237" s="25">
        <v>111</v>
      </c>
      <c r="J237" s="25">
        <v>182</v>
      </c>
      <c r="K237" s="25">
        <v>115</v>
      </c>
    </row>
    <row r="238" spans="1:11" x14ac:dyDescent="0.3">
      <c r="A238" s="20" t="s">
        <v>65</v>
      </c>
      <c r="B238" s="21">
        <v>18</v>
      </c>
      <c r="C238" s="22">
        <v>44319</v>
      </c>
      <c r="D238" s="26">
        <f>SUM(weekly_all_cause_deaths_age_males[[#This Row],[&lt;1]:[85+]])</f>
        <v>492</v>
      </c>
      <c r="E238" s="25">
        <v>1</v>
      </c>
      <c r="F238" s="25">
        <v>0</v>
      </c>
      <c r="G238" s="25">
        <v>21</v>
      </c>
      <c r="H238" s="25">
        <v>86</v>
      </c>
      <c r="I238" s="25">
        <v>133</v>
      </c>
      <c r="J238" s="25">
        <v>143</v>
      </c>
      <c r="K238" s="25">
        <v>108</v>
      </c>
    </row>
    <row r="239" spans="1:11" x14ac:dyDescent="0.3">
      <c r="A239" s="20" t="s">
        <v>65</v>
      </c>
      <c r="B239" s="21">
        <v>19</v>
      </c>
      <c r="C239" s="22">
        <v>44326</v>
      </c>
      <c r="D239" s="26">
        <f>SUM(weekly_all_cause_deaths_age_males[[#This Row],[&lt;1]:[85+]])</f>
        <v>550</v>
      </c>
      <c r="E239" s="25">
        <v>1</v>
      </c>
      <c r="F239" s="25">
        <v>1</v>
      </c>
      <c r="G239" s="25">
        <v>22</v>
      </c>
      <c r="H239" s="25">
        <v>105</v>
      </c>
      <c r="I239" s="25">
        <v>138</v>
      </c>
      <c r="J239" s="25">
        <v>150</v>
      </c>
      <c r="K239" s="25">
        <v>133</v>
      </c>
    </row>
    <row r="240" spans="1:11" x14ac:dyDescent="0.3">
      <c r="A240" s="20" t="s">
        <v>65</v>
      </c>
      <c r="B240" s="21">
        <v>20</v>
      </c>
      <c r="C240" s="22">
        <v>44333</v>
      </c>
      <c r="D240" s="26">
        <f>SUM(weekly_all_cause_deaths_age_males[[#This Row],[&lt;1]:[85+]])</f>
        <v>535</v>
      </c>
      <c r="E240" s="25">
        <v>2</v>
      </c>
      <c r="F240" s="25">
        <v>1</v>
      </c>
      <c r="G240" s="25">
        <v>27</v>
      </c>
      <c r="H240" s="25">
        <v>95</v>
      </c>
      <c r="I240" s="25">
        <v>113</v>
      </c>
      <c r="J240" s="25">
        <v>174</v>
      </c>
      <c r="K240" s="25">
        <v>123</v>
      </c>
    </row>
    <row r="241" spans="1:11" x14ac:dyDescent="0.3">
      <c r="A241" s="20" t="s">
        <v>65</v>
      </c>
      <c r="B241" s="21">
        <v>21</v>
      </c>
      <c r="C241" s="22">
        <v>44340</v>
      </c>
      <c r="D241" s="26">
        <f>SUM(weekly_all_cause_deaths_age_males[[#This Row],[&lt;1]:[85+]])</f>
        <v>542</v>
      </c>
      <c r="E241" s="25">
        <v>3</v>
      </c>
      <c r="F241" s="25">
        <v>2</v>
      </c>
      <c r="G241" s="25">
        <v>23</v>
      </c>
      <c r="H241" s="25">
        <v>92</v>
      </c>
      <c r="I241" s="25">
        <v>128</v>
      </c>
      <c r="J241" s="25">
        <v>158</v>
      </c>
      <c r="K241" s="25">
        <v>136</v>
      </c>
    </row>
    <row r="242" spans="1:11" x14ac:dyDescent="0.3">
      <c r="A242" s="20" t="s">
        <v>65</v>
      </c>
      <c r="B242" s="21">
        <v>22</v>
      </c>
      <c r="C242" s="22">
        <v>44347</v>
      </c>
      <c r="D242" s="27">
        <f>SUM(weekly_all_cause_deaths_age_males[[#This Row],[&lt;1]:[85+]])</f>
        <v>516</v>
      </c>
      <c r="E242" s="25">
        <v>3</v>
      </c>
      <c r="F242" s="25">
        <v>1</v>
      </c>
      <c r="G242" s="25">
        <v>27</v>
      </c>
      <c r="H242" s="25">
        <v>92</v>
      </c>
      <c r="I242" s="25">
        <v>106</v>
      </c>
      <c r="J242" s="25">
        <v>160</v>
      </c>
      <c r="K242" s="25">
        <v>127</v>
      </c>
    </row>
    <row r="243" spans="1:11" x14ac:dyDescent="0.3">
      <c r="A243" s="20" t="s">
        <v>65</v>
      </c>
      <c r="B243" s="21">
        <v>23</v>
      </c>
      <c r="C243" s="22">
        <v>44354</v>
      </c>
      <c r="D243" s="26">
        <f>SUM(weekly_all_cause_deaths_age_males[[#This Row],[&lt;1]:[85+]])</f>
        <v>569</v>
      </c>
      <c r="E243" s="25">
        <v>0</v>
      </c>
      <c r="F243" s="25">
        <v>0</v>
      </c>
      <c r="G243" s="25">
        <v>34</v>
      </c>
      <c r="H243" s="25">
        <v>107</v>
      </c>
      <c r="I243" s="25">
        <v>110</v>
      </c>
      <c r="J243" s="25">
        <v>179</v>
      </c>
      <c r="K243" s="25">
        <v>139</v>
      </c>
    </row>
    <row r="244" spans="1:11" x14ac:dyDescent="0.3">
      <c r="A244" s="20" t="s">
        <v>65</v>
      </c>
      <c r="B244" s="21">
        <v>24</v>
      </c>
      <c r="C244" s="22">
        <v>44361</v>
      </c>
      <c r="D244" s="26">
        <f>SUM(weekly_all_cause_deaths_age_males[[#This Row],[&lt;1]:[85+]])</f>
        <v>528</v>
      </c>
      <c r="E244" s="25">
        <v>2</v>
      </c>
      <c r="F244" s="25">
        <v>2</v>
      </c>
      <c r="G244" s="25">
        <v>41</v>
      </c>
      <c r="H244" s="25">
        <v>86</v>
      </c>
      <c r="I244" s="25">
        <v>104</v>
      </c>
      <c r="J244" s="25">
        <v>166</v>
      </c>
      <c r="K244" s="25">
        <v>127</v>
      </c>
    </row>
    <row r="245" spans="1:11" x14ac:dyDescent="0.3">
      <c r="A245" s="20" t="s">
        <v>65</v>
      </c>
      <c r="B245" s="21">
        <v>25</v>
      </c>
      <c r="C245" s="22">
        <v>44368</v>
      </c>
      <c r="D245" s="26">
        <f>SUM(weekly_all_cause_deaths_age_males[[#This Row],[&lt;1]:[85+]])</f>
        <v>534</v>
      </c>
      <c r="E245" s="25">
        <v>1</v>
      </c>
      <c r="F245" s="25">
        <v>2</v>
      </c>
      <c r="G245" s="25">
        <v>31</v>
      </c>
      <c r="H245" s="25">
        <v>101</v>
      </c>
      <c r="I245" s="25">
        <v>125</v>
      </c>
      <c r="J245" s="25">
        <v>164</v>
      </c>
      <c r="K245" s="25">
        <v>110</v>
      </c>
    </row>
    <row r="246" spans="1:11" x14ac:dyDescent="0.3">
      <c r="A246" s="20" t="s">
        <v>65</v>
      </c>
      <c r="B246" s="21">
        <v>26</v>
      </c>
      <c r="C246" s="22">
        <v>44375</v>
      </c>
      <c r="D246" s="3">
        <f>SUM(weekly_all_cause_deaths_age_males[[#This Row],[&lt;1]:[85+]])</f>
        <v>530</v>
      </c>
      <c r="E246" s="25">
        <v>1</v>
      </c>
      <c r="F246" s="25">
        <v>0</v>
      </c>
      <c r="G246" s="25">
        <v>21</v>
      </c>
      <c r="H246" s="25">
        <v>104</v>
      </c>
      <c r="I246" s="25">
        <v>119</v>
      </c>
      <c r="J246" s="25">
        <v>155</v>
      </c>
      <c r="K246" s="25">
        <v>130</v>
      </c>
    </row>
    <row r="247" spans="1:11" x14ac:dyDescent="0.3">
      <c r="A247" s="20" t="s">
        <v>65</v>
      </c>
      <c r="B247" s="21">
        <v>27</v>
      </c>
      <c r="C247" s="22">
        <v>44382</v>
      </c>
      <c r="D247" s="26">
        <f>SUM(weekly_all_cause_deaths_age_males[[#This Row],[&lt;1]:[85+]])</f>
        <v>533</v>
      </c>
      <c r="E247" s="25">
        <v>1</v>
      </c>
      <c r="F247" s="25">
        <v>1</v>
      </c>
      <c r="G247" s="25">
        <v>21</v>
      </c>
      <c r="H247" s="25">
        <v>117</v>
      </c>
      <c r="I247" s="25">
        <v>102</v>
      </c>
      <c r="J247" s="25">
        <v>164</v>
      </c>
      <c r="K247" s="25">
        <v>127</v>
      </c>
    </row>
    <row r="248" spans="1:11" x14ac:dyDescent="0.3">
      <c r="A248" s="20" t="s">
        <v>65</v>
      </c>
      <c r="B248" s="21">
        <v>28</v>
      </c>
      <c r="C248" s="22">
        <v>44389</v>
      </c>
      <c r="D248" s="26">
        <f>SUM(weekly_all_cause_deaths_age_males[[#This Row],[&lt;1]:[85+]])</f>
        <v>565</v>
      </c>
      <c r="E248" s="25">
        <v>3</v>
      </c>
      <c r="F248" s="25">
        <v>2</v>
      </c>
      <c r="G248" s="25">
        <v>36</v>
      </c>
      <c r="H248" s="25">
        <v>109</v>
      </c>
      <c r="I248" s="25">
        <v>115</v>
      </c>
      <c r="J248" s="25">
        <v>171</v>
      </c>
      <c r="K248" s="25">
        <v>129</v>
      </c>
    </row>
    <row r="249" spans="1:11" x14ac:dyDescent="0.3">
      <c r="A249" s="20" t="s">
        <v>65</v>
      </c>
      <c r="B249" s="21">
        <v>29</v>
      </c>
      <c r="C249" s="22">
        <v>44396</v>
      </c>
      <c r="D249" s="3">
        <f>SUM(weekly_all_cause_deaths_age_males[[#This Row],[&lt;1]:[85+]])</f>
        <v>539</v>
      </c>
      <c r="E249" s="25">
        <v>1</v>
      </c>
      <c r="F249" s="25">
        <v>0</v>
      </c>
      <c r="G249" s="25">
        <v>28</v>
      </c>
      <c r="H249" s="25">
        <v>97</v>
      </c>
      <c r="I249" s="25">
        <v>110</v>
      </c>
      <c r="J249" s="25">
        <v>154</v>
      </c>
      <c r="K249" s="25">
        <v>149</v>
      </c>
    </row>
    <row r="250" spans="1:11" x14ac:dyDescent="0.3">
      <c r="A250" s="20" t="s">
        <v>65</v>
      </c>
      <c r="B250" s="21">
        <v>30</v>
      </c>
      <c r="C250" s="22">
        <v>44403</v>
      </c>
      <c r="D250" s="3">
        <f>SUM(weekly_all_cause_deaths_age_males[[#This Row],[&lt;1]:[85+]])</f>
        <v>567</v>
      </c>
      <c r="E250" s="25">
        <v>3</v>
      </c>
      <c r="F250" s="25">
        <v>3</v>
      </c>
      <c r="G250" s="25">
        <v>31</v>
      </c>
      <c r="H250" s="25">
        <v>86</v>
      </c>
      <c r="I250" s="25">
        <v>128</v>
      </c>
      <c r="J250" s="25">
        <v>183</v>
      </c>
      <c r="K250" s="25">
        <v>133</v>
      </c>
    </row>
    <row r="251" spans="1:11" x14ac:dyDescent="0.3">
      <c r="A251" s="20" t="s">
        <v>65</v>
      </c>
      <c r="B251" s="21">
        <v>31</v>
      </c>
      <c r="C251" s="22">
        <v>44410</v>
      </c>
      <c r="D251" s="26">
        <f>SUM(weekly_all_cause_deaths_age_males[[#This Row],[&lt;1]:[85+]])</f>
        <v>522</v>
      </c>
      <c r="E251" s="25">
        <v>0</v>
      </c>
      <c r="F251" s="25">
        <v>2</v>
      </c>
      <c r="G251" s="25">
        <v>27</v>
      </c>
      <c r="H251" s="25">
        <v>90</v>
      </c>
      <c r="I251" s="25">
        <v>113</v>
      </c>
      <c r="J251" s="25">
        <v>156</v>
      </c>
      <c r="K251" s="25">
        <v>134</v>
      </c>
    </row>
    <row r="252" spans="1:11" x14ac:dyDescent="0.3">
      <c r="A252" s="20" t="s">
        <v>65</v>
      </c>
      <c r="B252" s="21">
        <v>32</v>
      </c>
      <c r="C252" s="22">
        <v>44417</v>
      </c>
      <c r="D252" s="26">
        <f>SUM(weekly_all_cause_deaths_age_males[[#This Row],[&lt;1]:[85+]])</f>
        <v>573</v>
      </c>
      <c r="E252" s="25">
        <v>0</v>
      </c>
      <c r="F252" s="25">
        <v>0</v>
      </c>
      <c r="G252" s="25">
        <v>41</v>
      </c>
      <c r="H252" s="25">
        <v>106</v>
      </c>
      <c r="I252" s="25">
        <v>110</v>
      </c>
      <c r="J252" s="25">
        <v>157</v>
      </c>
      <c r="K252" s="25">
        <v>159</v>
      </c>
    </row>
    <row r="253" spans="1:11" x14ac:dyDescent="0.3">
      <c r="A253" s="20" t="s">
        <v>65</v>
      </c>
      <c r="B253" s="21">
        <v>33</v>
      </c>
      <c r="C253" s="22">
        <v>44424</v>
      </c>
      <c r="D253" s="26">
        <f>SUM(weekly_all_cause_deaths_age_males[[#This Row],[&lt;1]:[85+]])</f>
        <v>584</v>
      </c>
      <c r="E253" s="25">
        <v>3</v>
      </c>
      <c r="F253" s="25">
        <v>0</v>
      </c>
      <c r="G253" s="25">
        <v>20</v>
      </c>
      <c r="H253" s="25">
        <v>93</v>
      </c>
      <c r="I253" s="25">
        <v>140</v>
      </c>
      <c r="J253" s="25">
        <v>187</v>
      </c>
      <c r="K253" s="25">
        <v>141</v>
      </c>
    </row>
    <row r="254" spans="1:11" x14ac:dyDescent="0.3">
      <c r="A254" s="20" t="s">
        <v>65</v>
      </c>
      <c r="B254" s="21">
        <v>34</v>
      </c>
      <c r="C254" s="22">
        <v>44431</v>
      </c>
      <c r="D254" s="26">
        <f>SUM(weekly_all_cause_deaths_age_males[[#This Row],[&lt;1]:[85+]])</f>
        <v>584</v>
      </c>
      <c r="E254" s="25">
        <v>1</v>
      </c>
      <c r="F254" s="25">
        <v>1</v>
      </c>
      <c r="G254" s="25">
        <v>27</v>
      </c>
      <c r="H254" s="25">
        <v>104</v>
      </c>
      <c r="I254" s="25">
        <v>110</v>
      </c>
      <c r="J254" s="25">
        <v>183</v>
      </c>
      <c r="K254" s="25">
        <v>158</v>
      </c>
    </row>
    <row r="255" spans="1:11" x14ac:dyDescent="0.3">
      <c r="A255" s="20" t="s">
        <v>65</v>
      </c>
      <c r="B255" s="21">
        <v>35</v>
      </c>
      <c r="C255" s="22">
        <v>44438</v>
      </c>
      <c r="D255" s="26">
        <f>SUM(weekly_all_cause_deaths_age_males[[#This Row],[&lt;1]:[85+]])</f>
        <v>593</v>
      </c>
      <c r="E255" s="25">
        <v>2</v>
      </c>
      <c r="F255" s="25">
        <v>0</v>
      </c>
      <c r="G255" s="25">
        <v>24</v>
      </c>
      <c r="H255" s="25">
        <v>99</v>
      </c>
      <c r="I255" s="25">
        <v>128</v>
      </c>
      <c r="J255" s="25">
        <v>200</v>
      </c>
      <c r="K255" s="25">
        <v>140</v>
      </c>
    </row>
    <row r="256" spans="1:11" x14ac:dyDescent="0.3">
      <c r="A256" s="20" t="s">
        <v>65</v>
      </c>
      <c r="B256" s="21">
        <v>36</v>
      </c>
      <c r="C256" s="22">
        <v>44445</v>
      </c>
      <c r="D256" s="26">
        <f>SUM(weekly_all_cause_deaths_age_males[[#This Row],[&lt;1]:[85+]])</f>
        <v>549</v>
      </c>
      <c r="E256" s="25">
        <v>3</v>
      </c>
      <c r="F256" s="25">
        <v>3</v>
      </c>
      <c r="G256" s="25">
        <v>30</v>
      </c>
      <c r="H256" s="25">
        <v>108</v>
      </c>
      <c r="I256" s="25">
        <v>122</v>
      </c>
      <c r="J256" s="25">
        <v>156</v>
      </c>
      <c r="K256" s="25">
        <v>127</v>
      </c>
    </row>
    <row r="257" spans="1:11" x14ac:dyDescent="0.3">
      <c r="A257" s="20" t="s">
        <v>65</v>
      </c>
      <c r="B257" s="21">
        <v>37</v>
      </c>
      <c r="C257" s="22">
        <v>44452</v>
      </c>
      <c r="D257" s="26">
        <f>SUM(weekly_all_cause_deaths_age_males[[#This Row],[&lt;1]:[85+]])</f>
        <v>627</v>
      </c>
      <c r="E257" s="25">
        <v>5</v>
      </c>
      <c r="F257" s="25">
        <v>0</v>
      </c>
      <c r="G257" s="25">
        <v>29</v>
      </c>
      <c r="H257" s="25">
        <v>119</v>
      </c>
      <c r="I257" s="25">
        <v>156</v>
      </c>
      <c r="J257" s="25">
        <v>171</v>
      </c>
      <c r="K257" s="25">
        <v>147</v>
      </c>
    </row>
    <row r="258" spans="1:11" x14ac:dyDescent="0.3">
      <c r="A258" s="20" t="s">
        <v>65</v>
      </c>
      <c r="B258" s="21">
        <v>38</v>
      </c>
      <c r="C258" s="22">
        <v>44459</v>
      </c>
      <c r="D258" s="27">
        <f>SUM(weekly_all_cause_deaths_age_males[[#This Row],[&lt;1]:[85+]])</f>
        <v>588</v>
      </c>
      <c r="E258" s="25">
        <v>2</v>
      </c>
      <c r="F258" s="25">
        <v>1</v>
      </c>
      <c r="G258" s="25">
        <v>24</v>
      </c>
      <c r="H258" s="25">
        <v>99</v>
      </c>
      <c r="I258" s="25">
        <v>124</v>
      </c>
      <c r="J258" s="25">
        <v>195</v>
      </c>
      <c r="K258" s="25">
        <v>143</v>
      </c>
    </row>
    <row r="259" spans="1:11" x14ac:dyDescent="0.3">
      <c r="A259" s="20" t="s">
        <v>65</v>
      </c>
      <c r="B259" s="21">
        <v>39</v>
      </c>
      <c r="C259" s="22">
        <v>44466</v>
      </c>
      <c r="D259" s="26">
        <f>SUM(weekly_all_cause_deaths_age_males[[#This Row],[&lt;1]:[85+]])</f>
        <v>642</v>
      </c>
      <c r="E259" s="25">
        <v>1</v>
      </c>
      <c r="F259" s="25">
        <v>0</v>
      </c>
      <c r="G259" s="25">
        <v>30</v>
      </c>
      <c r="H259" s="25">
        <v>98</v>
      </c>
      <c r="I259" s="25">
        <v>143</v>
      </c>
      <c r="J259" s="25">
        <v>203</v>
      </c>
      <c r="K259" s="25">
        <v>167</v>
      </c>
    </row>
    <row r="260" spans="1:11" x14ac:dyDescent="0.3">
      <c r="A260" s="20" t="s">
        <v>65</v>
      </c>
      <c r="B260" s="21">
        <v>40</v>
      </c>
      <c r="C260" s="22">
        <v>44473</v>
      </c>
      <c r="D260" s="26">
        <f>SUM(weekly_all_cause_deaths_age_males[[#This Row],[&lt;1]:[85+]])</f>
        <v>690</v>
      </c>
      <c r="E260" s="25">
        <v>6</v>
      </c>
      <c r="F260" s="25">
        <v>0</v>
      </c>
      <c r="G260" s="25">
        <v>23</v>
      </c>
      <c r="H260" s="25">
        <v>131</v>
      </c>
      <c r="I260" s="25">
        <v>136</v>
      </c>
      <c r="J260" s="25">
        <v>203</v>
      </c>
      <c r="K260" s="25">
        <v>191</v>
      </c>
    </row>
    <row r="261" spans="1:11" x14ac:dyDescent="0.3">
      <c r="A261" s="20" t="s">
        <v>65</v>
      </c>
      <c r="B261" s="21">
        <v>41</v>
      </c>
      <c r="C261" s="22">
        <v>44480</v>
      </c>
      <c r="D261" s="26">
        <f>SUM(weekly_all_cause_deaths_age_males[[#This Row],[&lt;1]:[85+]])</f>
        <v>688</v>
      </c>
      <c r="E261" s="25">
        <v>2</v>
      </c>
      <c r="F261" s="25">
        <v>1</v>
      </c>
      <c r="G261" s="25">
        <v>34</v>
      </c>
      <c r="H261" s="25">
        <v>130</v>
      </c>
      <c r="I261" s="25">
        <v>141</v>
      </c>
      <c r="J261" s="25">
        <v>207</v>
      </c>
      <c r="K261" s="25">
        <v>173</v>
      </c>
    </row>
    <row r="262" spans="1:11" x14ac:dyDescent="0.3">
      <c r="A262" s="20" t="s">
        <v>65</v>
      </c>
      <c r="B262" s="21">
        <v>42</v>
      </c>
      <c r="C262" s="22">
        <v>44487</v>
      </c>
      <c r="D262" s="26">
        <f>SUM(weekly_all_cause_deaths_age_males[[#This Row],[&lt;1]:[85+]])</f>
        <v>678</v>
      </c>
      <c r="E262" s="25">
        <v>1</v>
      </c>
      <c r="F262" s="25">
        <v>1</v>
      </c>
      <c r="G262" s="25">
        <v>29</v>
      </c>
      <c r="H262" s="25">
        <v>119</v>
      </c>
      <c r="I262" s="25">
        <v>157</v>
      </c>
      <c r="J262" s="25">
        <v>213</v>
      </c>
      <c r="K262" s="25">
        <v>158</v>
      </c>
    </row>
    <row r="263" spans="1:11" x14ac:dyDescent="0.3">
      <c r="A263" s="20" t="s">
        <v>65</v>
      </c>
      <c r="B263" s="21">
        <v>43</v>
      </c>
      <c r="C263" s="22">
        <v>44494</v>
      </c>
      <c r="D263" s="26">
        <f>SUM(weekly_all_cause_deaths_age_males[[#This Row],[&lt;1]:[85+]])</f>
        <v>662</v>
      </c>
      <c r="E263" s="25">
        <v>2</v>
      </c>
      <c r="F263" s="25">
        <v>0</v>
      </c>
      <c r="G263" s="25">
        <v>22</v>
      </c>
      <c r="H263" s="25">
        <v>107</v>
      </c>
      <c r="I263" s="25">
        <v>150</v>
      </c>
      <c r="J263" s="25">
        <v>232</v>
      </c>
      <c r="K263" s="25">
        <v>149</v>
      </c>
    </row>
    <row r="264" spans="1:11" x14ac:dyDescent="0.3">
      <c r="A264" s="20" t="s">
        <v>65</v>
      </c>
      <c r="B264" s="21">
        <v>44</v>
      </c>
      <c r="C264" s="22">
        <v>44501</v>
      </c>
      <c r="D264" s="27">
        <f>SUM(weekly_all_cause_deaths_age_males[[#This Row],[&lt;1]:[85+]])</f>
        <v>674</v>
      </c>
      <c r="E264" s="31">
        <v>3</v>
      </c>
      <c r="F264" s="31">
        <v>0</v>
      </c>
      <c r="G264" s="31">
        <v>27</v>
      </c>
      <c r="H264" s="31">
        <v>126</v>
      </c>
      <c r="I264" s="31">
        <v>149</v>
      </c>
      <c r="J264" s="31">
        <v>192</v>
      </c>
      <c r="K264" s="31">
        <v>177</v>
      </c>
    </row>
    <row r="265" spans="1:11" x14ac:dyDescent="0.3">
      <c r="A265" s="20" t="s">
        <v>65</v>
      </c>
      <c r="B265" s="21">
        <v>45</v>
      </c>
      <c r="C265" s="22">
        <v>44508</v>
      </c>
      <c r="D265" s="26">
        <f>SUM(weekly_all_cause_deaths_age_males[[#This Row],[&lt;1]:[85+]])</f>
        <v>626</v>
      </c>
      <c r="E265" s="25">
        <v>1</v>
      </c>
      <c r="F265" s="25">
        <v>1</v>
      </c>
      <c r="G265" s="25">
        <v>24</v>
      </c>
      <c r="H265" s="25">
        <v>109</v>
      </c>
      <c r="I265" s="25">
        <v>146</v>
      </c>
      <c r="J265" s="25">
        <v>199</v>
      </c>
      <c r="K265" s="25">
        <v>146</v>
      </c>
    </row>
    <row r="266" spans="1:11" x14ac:dyDescent="0.3">
      <c r="A266" s="20" t="s">
        <v>65</v>
      </c>
      <c r="B266" s="21">
        <v>46</v>
      </c>
      <c r="C266" s="22">
        <v>44515</v>
      </c>
      <c r="D266" s="3">
        <f>SUM(weekly_all_cause_deaths_age_males[[#This Row],[&lt;1]:[85+]])</f>
        <v>627</v>
      </c>
      <c r="E266" s="25">
        <v>2</v>
      </c>
      <c r="F266" s="25">
        <v>1</v>
      </c>
      <c r="G266" s="25">
        <v>33</v>
      </c>
      <c r="H266" s="25">
        <v>97</v>
      </c>
      <c r="I266" s="25">
        <v>117</v>
      </c>
      <c r="J266" s="25">
        <v>213</v>
      </c>
      <c r="K266" s="25">
        <v>164</v>
      </c>
    </row>
    <row r="267" spans="1:11" x14ac:dyDescent="0.3">
      <c r="A267" s="20" t="s">
        <v>65</v>
      </c>
      <c r="B267" s="21">
        <v>47</v>
      </c>
      <c r="C267" s="22">
        <v>44522</v>
      </c>
      <c r="D267" s="27">
        <f>SUM(weekly_all_cause_deaths_age_males[[#This Row],[&lt;1]:[85+]])</f>
        <v>634</v>
      </c>
      <c r="E267" s="31">
        <v>1</v>
      </c>
      <c r="F267" s="31">
        <v>0</v>
      </c>
      <c r="G267" s="31">
        <v>33</v>
      </c>
      <c r="H267" s="31">
        <v>121</v>
      </c>
      <c r="I267" s="31">
        <v>133</v>
      </c>
      <c r="J267" s="31">
        <v>186</v>
      </c>
      <c r="K267" s="31">
        <v>160</v>
      </c>
    </row>
    <row r="268" spans="1:11" x14ac:dyDescent="0.3">
      <c r="A268" s="20" t="s">
        <v>65</v>
      </c>
      <c r="B268" s="21">
        <v>48</v>
      </c>
      <c r="C268" s="22">
        <v>44529</v>
      </c>
      <c r="D268" s="27">
        <f>SUM(weekly_all_cause_deaths_age_males[[#This Row],[&lt;1]:[85+]])</f>
        <v>676</v>
      </c>
      <c r="E268" s="81">
        <v>0</v>
      </c>
      <c r="F268" s="81">
        <v>2</v>
      </c>
      <c r="G268" s="81">
        <v>36</v>
      </c>
      <c r="H268" s="81">
        <v>124</v>
      </c>
      <c r="I268" s="81">
        <v>150</v>
      </c>
      <c r="J268" s="81">
        <v>202</v>
      </c>
      <c r="K268" s="81">
        <v>162</v>
      </c>
    </row>
    <row r="269" spans="1:11" x14ac:dyDescent="0.3">
      <c r="A269" s="20" t="s">
        <v>65</v>
      </c>
      <c r="B269" s="21">
        <v>49</v>
      </c>
      <c r="C269" s="22">
        <v>44536</v>
      </c>
      <c r="D269" s="27">
        <f>SUM(weekly_all_cause_deaths_age_males[[#This Row],[&lt;1]:[85+]])</f>
        <v>690</v>
      </c>
      <c r="E269" s="81">
        <v>1</v>
      </c>
      <c r="F269" s="81">
        <v>0</v>
      </c>
      <c r="G269" s="81">
        <v>36</v>
      </c>
      <c r="H269" s="81">
        <v>114</v>
      </c>
      <c r="I269" s="81">
        <v>149</v>
      </c>
      <c r="J269" s="81">
        <v>193</v>
      </c>
      <c r="K269" s="81">
        <v>197</v>
      </c>
    </row>
    <row r="270" spans="1:11" x14ac:dyDescent="0.3">
      <c r="A270" s="20" t="s">
        <v>65</v>
      </c>
      <c r="B270" s="21">
        <v>50</v>
      </c>
      <c r="C270" s="22">
        <v>44543</v>
      </c>
      <c r="D270" s="27">
        <f>SUM(weekly_all_cause_deaths_age_males[[#This Row],[&lt;1]:[85+]])</f>
        <v>668</v>
      </c>
      <c r="E270" s="81">
        <v>2</v>
      </c>
      <c r="F270" s="81">
        <v>1</v>
      </c>
      <c r="G270" s="81">
        <v>24</v>
      </c>
      <c r="H270" s="81">
        <v>124</v>
      </c>
      <c r="I270" s="81">
        <v>138</v>
      </c>
      <c r="J270" s="81">
        <v>202</v>
      </c>
      <c r="K270" s="81">
        <v>177</v>
      </c>
    </row>
    <row r="271" spans="1:11" x14ac:dyDescent="0.3">
      <c r="A271" s="20" t="s">
        <v>65</v>
      </c>
      <c r="B271" s="21">
        <v>51</v>
      </c>
      <c r="C271" s="22">
        <v>44550</v>
      </c>
      <c r="D271" s="27">
        <f>SUM(weekly_all_cause_deaths_age_males[[#This Row],[&lt;1]:[85+]])</f>
        <v>656</v>
      </c>
      <c r="E271" s="81">
        <v>1</v>
      </c>
      <c r="F271" s="81">
        <v>1</v>
      </c>
      <c r="G271" s="81">
        <v>18</v>
      </c>
      <c r="H271" s="81">
        <v>110</v>
      </c>
      <c r="I271" s="81">
        <v>141</v>
      </c>
      <c r="J271" s="81">
        <v>215</v>
      </c>
      <c r="K271" s="81">
        <v>170</v>
      </c>
    </row>
    <row r="272" spans="1:11" x14ac:dyDescent="0.3">
      <c r="A272" s="20" t="s">
        <v>65</v>
      </c>
      <c r="B272" s="21">
        <v>52</v>
      </c>
      <c r="C272" s="22">
        <v>44557</v>
      </c>
      <c r="D272" s="27">
        <f>SUM(weekly_all_cause_deaths_age_males[[#This Row],[&lt;1]:[85+]])</f>
        <v>536</v>
      </c>
      <c r="E272" s="81">
        <v>1</v>
      </c>
      <c r="F272" s="81">
        <v>0</v>
      </c>
      <c r="G272" s="81">
        <v>21</v>
      </c>
      <c r="H272" s="81">
        <v>72</v>
      </c>
      <c r="I272" s="81">
        <v>97</v>
      </c>
      <c r="J272" s="81">
        <v>191</v>
      </c>
      <c r="K272" s="81">
        <v>154</v>
      </c>
    </row>
    <row r="273" spans="1:11" x14ac:dyDescent="0.3">
      <c r="A273" s="16" t="s">
        <v>66</v>
      </c>
      <c r="B273" s="21">
        <v>1</v>
      </c>
      <c r="C273" s="22">
        <v>44564</v>
      </c>
      <c r="D273" s="27">
        <v>601</v>
      </c>
      <c r="E273" s="81">
        <v>2</v>
      </c>
      <c r="F273" s="81">
        <v>1</v>
      </c>
      <c r="G273" s="81">
        <v>22</v>
      </c>
      <c r="H273" s="81">
        <v>92</v>
      </c>
      <c r="I273" s="81">
        <v>128</v>
      </c>
      <c r="J273" s="81">
        <v>198</v>
      </c>
      <c r="K273" s="81">
        <v>158</v>
      </c>
    </row>
    <row r="274" spans="1:11" x14ac:dyDescent="0.3">
      <c r="A274" s="16" t="s">
        <v>66</v>
      </c>
      <c r="B274" s="21">
        <v>2</v>
      </c>
      <c r="C274" s="22">
        <v>44571</v>
      </c>
      <c r="D274" s="27">
        <v>743</v>
      </c>
      <c r="E274" s="81">
        <v>1</v>
      </c>
      <c r="F274" s="81">
        <v>1</v>
      </c>
      <c r="G274" s="81">
        <v>38</v>
      </c>
      <c r="H274" s="81">
        <v>140</v>
      </c>
      <c r="I274" s="81">
        <v>161</v>
      </c>
      <c r="J274" s="81">
        <v>203</v>
      </c>
      <c r="K274" s="81">
        <v>199</v>
      </c>
    </row>
    <row r="275" spans="1:11" x14ac:dyDescent="0.3">
      <c r="A275" s="16" t="s">
        <v>66</v>
      </c>
      <c r="B275" s="21">
        <v>3</v>
      </c>
      <c r="C275" s="22">
        <v>44578</v>
      </c>
      <c r="D275" s="27">
        <v>640</v>
      </c>
      <c r="E275" s="81">
        <v>3</v>
      </c>
      <c r="F275" s="81">
        <v>0</v>
      </c>
      <c r="G275" s="81">
        <v>33</v>
      </c>
      <c r="H275" s="81">
        <v>124</v>
      </c>
      <c r="I275" s="81">
        <v>132</v>
      </c>
      <c r="J275" s="81">
        <v>184</v>
      </c>
      <c r="K275" s="81">
        <v>164</v>
      </c>
    </row>
    <row r="276" spans="1:11" x14ac:dyDescent="0.3">
      <c r="A276" s="16" t="s">
        <v>66</v>
      </c>
      <c r="B276" s="21">
        <v>4</v>
      </c>
      <c r="C276" s="22">
        <v>44585</v>
      </c>
      <c r="D276" s="27">
        <v>642</v>
      </c>
      <c r="E276" s="81">
        <v>1</v>
      </c>
      <c r="F276" s="81">
        <v>2</v>
      </c>
      <c r="G276" s="81">
        <v>37</v>
      </c>
      <c r="H276" s="81">
        <v>125</v>
      </c>
      <c r="I276" s="81">
        <v>132</v>
      </c>
      <c r="J276" s="81">
        <v>190</v>
      </c>
      <c r="K276" s="81">
        <v>155</v>
      </c>
    </row>
    <row r="277" spans="1:11" x14ac:dyDescent="0.3">
      <c r="A277" s="16" t="s">
        <v>66</v>
      </c>
      <c r="B277" s="21">
        <v>5</v>
      </c>
      <c r="C277" s="22">
        <v>44592</v>
      </c>
      <c r="D277" s="27">
        <v>605</v>
      </c>
      <c r="E277" s="81">
        <v>0</v>
      </c>
      <c r="F277" s="81">
        <v>0</v>
      </c>
      <c r="G277" s="81">
        <v>21</v>
      </c>
      <c r="H277" s="81">
        <v>104</v>
      </c>
      <c r="I277" s="81">
        <v>124</v>
      </c>
      <c r="J277" s="81">
        <v>206</v>
      </c>
      <c r="K277" s="81">
        <v>150</v>
      </c>
    </row>
    <row r="278" spans="1:11" x14ac:dyDescent="0.3">
      <c r="A278" s="16" t="s">
        <v>66</v>
      </c>
      <c r="B278" s="21">
        <v>6</v>
      </c>
      <c r="C278" s="22">
        <v>44599</v>
      </c>
      <c r="D278" s="27">
        <v>611</v>
      </c>
      <c r="E278" s="81">
        <v>1</v>
      </c>
      <c r="F278" s="81">
        <v>1</v>
      </c>
      <c r="G278" s="81">
        <v>24</v>
      </c>
      <c r="H278" s="81">
        <v>104</v>
      </c>
      <c r="I278" s="81">
        <v>152</v>
      </c>
      <c r="J278" s="81">
        <v>173</v>
      </c>
      <c r="K278" s="81">
        <v>156</v>
      </c>
    </row>
    <row r="279" spans="1:11" x14ac:dyDescent="0.3">
      <c r="A279" s="16" t="s">
        <v>66</v>
      </c>
      <c r="B279" s="21">
        <v>7</v>
      </c>
      <c r="C279" s="22">
        <v>44606</v>
      </c>
      <c r="D279" s="27">
        <v>612</v>
      </c>
      <c r="E279" s="81">
        <v>0</v>
      </c>
      <c r="F279" s="81">
        <v>1</v>
      </c>
      <c r="G279" s="81">
        <v>32</v>
      </c>
      <c r="H279" s="81">
        <v>110</v>
      </c>
      <c r="I279" s="81">
        <v>123</v>
      </c>
      <c r="J279" s="81">
        <v>184</v>
      </c>
      <c r="K279" s="81">
        <v>162</v>
      </c>
    </row>
    <row r="280" spans="1:11" x14ac:dyDescent="0.3">
      <c r="A280" s="16" t="s">
        <v>66</v>
      </c>
      <c r="B280" s="21">
        <v>8</v>
      </c>
      <c r="C280" s="22">
        <v>44613</v>
      </c>
      <c r="D280" s="27">
        <v>598</v>
      </c>
      <c r="E280" s="81">
        <v>0</v>
      </c>
      <c r="F280" s="81">
        <v>0</v>
      </c>
      <c r="G280" s="81">
        <v>20</v>
      </c>
      <c r="H280" s="81">
        <v>102</v>
      </c>
      <c r="I280" s="81">
        <v>128</v>
      </c>
      <c r="J280" s="81">
        <v>202</v>
      </c>
      <c r="K280" s="81">
        <v>146</v>
      </c>
    </row>
    <row r="281" spans="1:11" x14ac:dyDescent="0.3">
      <c r="A281" s="16" t="s">
        <v>66</v>
      </c>
      <c r="B281" s="21">
        <v>9</v>
      </c>
      <c r="C281" s="22">
        <v>44620</v>
      </c>
      <c r="D281" s="27">
        <v>596</v>
      </c>
      <c r="E281" s="81">
        <v>1</v>
      </c>
      <c r="F281" s="81">
        <v>2</v>
      </c>
      <c r="G281" s="81">
        <v>31</v>
      </c>
      <c r="H281" s="81">
        <v>103</v>
      </c>
      <c r="I281" s="81">
        <v>123</v>
      </c>
      <c r="J281" s="81">
        <v>186</v>
      </c>
      <c r="K281" s="81">
        <v>150</v>
      </c>
    </row>
    <row r="282" spans="1:11" x14ac:dyDescent="0.3">
      <c r="A282" s="16" t="s">
        <v>66</v>
      </c>
      <c r="B282" s="21">
        <v>10</v>
      </c>
      <c r="C282" s="22">
        <v>44627</v>
      </c>
      <c r="D282" s="27">
        <v>611</v>
      </c>
      <c r="E282" s="81">
        <v>6</v>
      </c>
      <c r="F282" s="81">
        <v>1</v>
      </c>
      <c r="G282" s="81">
        <v>22</v>
      </c>
      <c r="H282" s="81">
        <v>114</v>
      </c>
      <c r="I282" s="81">
        <v>135</v>
      </c>
      <c r="J282" s="81">
        <v>181</v>
      </c>
      <c r="K282" s="81">
        <v>152</v>
      </c>
    </row>
    <row r="283" spans="1:11" x14ac:dyDescent="0.3">
      <c r="A283" s="16" t="s">
        <v>66</v>
      </c>
      <c r="B283" s="21">
        <v>11</v>
      </c>
      <c r="C283" s="22">
        <v>44634</v>
      </c>
      <c r="D283" s="27">
        <v>634</v>
      </c>
      <c r="E283" s="81">
        <v>3</v>
      </c>
      <c r="F283" s="81">
        <v>2</v>
      </c>
      <c r="G283" s="81">
        <v>24</v>
      </c>
      <c r="H283" s="81">
        <v>101</v>
      </c>
      <c r="I283" s="81">
        <v>131</v>
      </c>
      <c r="J283" s="81">
        <v>191</v>
      </c>
      <c r="K283" s="81">
        <v>182</v>
      </c>
    </row>
    <row r="284" spans="1:11" x14ac:dyDescent="0.3">
      <c r="A284" s="16" t="s">
        <v>66</v>
      </c>
      <c r="B284" s="21">
        <v>12</v>
      </c>
      <c r="C284" s="22">
        <v>44641</v>
      </c>
      <c r="D284" s="27">
        <v>631</v>
      </c>
      <c r="E284" s="81">
        <v>3</v>
      </c>
      <c r="F284" s="81">
        <v>1</v>
      </c>
      <c r="G284" s="81">
        <v>29</v>
      </c>
      <c r="H284" s="81">
        <v>111</v>
      </c>
      <c r="I284" s="81">
        <v>114</v>
      </c>
      <c r="J284" s="81">
        <v>187</v>
      </c>
      <c r="K284" s="81">
        <v>186</v>
      </c>
    </row>
    <row r="285" spans="1:11" x14ac:dyDescent="0.3">
      <c r="A285" s="16" t="s">
        <v>66</v>
      </c>
      <c r="B285" s="21">
        <v>13</v>
      </c>
      <c r="C285" s="22">
        <v>44648</v>
      </c>
      <c r="D285" s="27">
        <v>647</v>
      </c>
      <c r="E285" s="81">
        <v>4</v>
      </c>
      <c r="F285" s="81">
        <v>0</v>
      </c>
      <c r="G285" s="81">
        <v>27</v>
      </c>
      <c r="H285" s="81">
        <v>104</v>
      </c>
      <c r="I285" s="81">
        <v>131</v>
      </c>
      <c r="J285" s="81">
        <v>211</v>
      </c>
      <c r="K285" s="81">
        <v>170</v>
      </c>
    </row>
    <row r="286" spans="1:11" x14ac:dyDescent="0.3">
      <c r="A286" s="16" t="s">
        <v>66</v>
      </c>
      <c r="B286" s="21">
        <v>14</v>
      </c>
      <c r="C286" s="22">
        <v>44655</v>
      </c>
      <c r="D286" s="27">
        <v>607</v>
      </c>
      <c r="E286" s="81">
        <v>2</v>
      </c>
      <c r="F286" s="81">
        <v>1</v>
      </c>
      <c r="G286" s="81">
        <v>28</v>
      </c>
      <c r="H286" s="81">
        <v>96</v>
      </c>
      <c r="I286" s="81">
        <v>108</v>
      </c>
      <c r="J286" s="81">
        <v>203</v>
      </c>
      <c r="K286" s="81">
        <v>169</v>
      </c>
    </row>
    <row r="287" spans="1:11" x14ac:dyDescent="0.3">
      <c r="A287" s="16" t="s">
        <v>66</v>
      </c>
      <c r="B287" s="21">
        <v>15</v>
      </c>
      <c r="C287" s="22">
        <v>44662</v>
      </c>
      <c r="D287" s="27">
        <v>494</v>
      </c>
      <c r="E287" s="81">
        <v>0</v>
      </c>
      <c r="F287" s="81">
        <v>2</v>
      </c>
      <c r="G287" s="81">
        <v>23</v>
      </c>
      <c r="H287" s="81">
        <v>71</v>
      </c>
      <c r="I287" s="81">
        <v>107</v>
      </c>
      <c r="J287" s="81">
        <v>166</v>
      </c>
      <c r="K287" s="81">
        <v>125</v>
      </c>
    </row>
    <row r="288" spans="1:11" x14ac:dyDescent="0.3">
      <c r="A288" s="16" t="s">
        <v>66</v>
      </c>
      <c r="B288" s="21">
        <v>16</v>
      </c>
      <c r="C288" s="22">
        <v>44669</v>
      </c>
      <c r="D288" s="27">
        <v>657</v>
      </c>
      <c r="E288" s="81">
        <v>6</v>
      </c>
      <c r="F288" s="81">
        <v>0</v>
      </c>
      <c r="G288" s="81">
        <v>22</v>
      </c>
      <c r="H288" s="81">
        <v>90</v>
      </c>
      <c r="I288" s="81">
        <v>144</v>
      </c>
      <c r="J288" s="81">
        <v>212</v>
      </c>
      <c r="K288" s="81">
        <v>183</v>
      </c>
    </row>
    <row r="289" spans="1:11" x14ac:dyDescent="0.3">
      <c r="A289" s="16" t="s">
        <v>66</v>
      </c>
      <c r="B289" s="21">
        <v>17</v>
      </c>
      <c r="C289" s="22">
        <v>44676</v>
      </c>
      <c r="D289" s="27">
        <v>619</v>
      </c>
      <c r="E289" s="81">
        <v>2</v>
      </c>
      <c r="F289" s="81">
        <v>0</v>
      </c>
      <c r="G289" s="81">
        <v>30</v>
      </c>
      <c r="H289" s="81">
        <v>115</v>
      </c>
      <c r="I289" s="81">
        <v>117</v>
      </c>
      <c r="J289" s="81">
        <v>190</v>
      </c>
      <c r="K289" s="81">
        <v>165</v>
      </c>
    </row>
    <row r="290" spans="1:11" x14ac:dyDescent="0.3">
      <c r="A290" s="16" t="s">
        <v>66</v>
      </c>
      <c r="B290" s="21">
        <v>18</v>
      </c>
      <c r="C290" s="22">
        <v>44683</v>
      </c>
      <c r="D290" s="27">
        <v>544</v>
      </c>
      <c r="E290" s="81">
        <v>1</v>
      </c>
      <c r="F290" s="81">
        <v>0</v>
      </c>
      <c r="G290" s="81">
        <v>34</v>
      </c>
      <c r="H290" s="81">
        <v>98</v>
      </c>
      <c r="I290" s="81">
        <v>105</v>
      </c>
      <c r="J290" s="81">
        <v>169</v>
      </c>
      <c r="K290" s="81">
        <v>137</v>
      </c>
    </row>
    <row r="291" spans="1:11" x14ac:dyDescent="0.3">
      <c r="A291" s="16" t="s">
        <v>66</v>
      </c>
      <c r="B291" s="21">
        <v>19</v>
      </c>
      <c r="C291" s="22">
        <v>44690</v>
      </c>
      <c r="D291" s="27">
        <v>616</v>
      </c>
      <c r="E291" s="81">
        <v>1</v>
      </c>
      <c r="F291" s="81">
        <v>0</v>
      </c>
      <c r="G291" s="81">
        <v>14</v>
      </c>
      <c r="H291" s="81">
        <v>111</v>
      </c>
      <c r="I291" s="81">
        <v>149</v>
      </c>
      <c r="J291" s="81">
        <v>198</v>
      </c>
      <c r="K291" s="81">
        <v>143</v>
      </c>
    </row>
    <row r="292" spans="1:11" x14ac:dyDescent="0.3">
      <c r="A292" s="16" t="s">
        <v>66</v>
      </c>
      <c r="B292" s="21">
        <v>20</v>
      </c>
      <c r="C292" s="22">
        <v>44697</v>
      </c>
      <c r="D292" s="27">
        <v>588</v>
      </c>
      <c r="E292" s="81">
        <v>0</v>
      </c>
      <c r="F292" s="81">
        <v>2</v>
      </c>
      <c r="G292" s="81">
        <v>26</v>
      </c>
      <c r="H292" s="81">
        <v>119</v>
      </c>
      <c r="I292" s="81">
        <v>120</v>
      </c>
      <c r="J292" s="81">
        <v>173</v>
      </c>
      <c r="K292" s="81">
        <v>148</v>
      </c>
    </row>
    <row r="293" spans="1:11" x14ac:dyDescent="0.3">
      <c r="A293" s="16" t="s">
        <v>66</v>
      </c>
      <c r="B293" s="21">
        <v>21</v>
      </c>
      <c r="C293" s="22">
        <v>44704</v>
      </c>
      <c r="D293" s="27">
        <v>542</v>
      </c>
      <c r="E293" s="81">
        <v>1</v>
      </c>
      <c r="F293" s="81">
        <v>0</v>
      </c>
      <c r="G293" s="81">
        <v>30</v>
      </c>
      <c r="H293" s="81">
        <v>97</v>
      </c>
      <c r="I293" s="81">
        <v>113</v>
      </c>
      <c r="J293" s="81">
        <v>157</v>
      </c>
      <c r="K293" s="81">
        <v>144</v>
      </c>
    </row>
    <row r="294" spans="1:11" x14ac:dyDescent="0.3">
      <c r="A294" s="16" t="s">
        <v>66</v>
      </c>
      <c r="B294" s="21">
        <v>22</v>
      </c>
      <c r="C294" s="22">
        <v>44711</v>
      </c>
      <c r="D294" s="27">
        <v>443</v>
      </c>
      <c r="E294" s="81">
        <v>3</v>
      </c>
      <c r="F294" s="81">
        <v>0</v>
      </c>
      <c r="G294" s="81">
        <v>20</v>
      </c>
      <c r="H294" s="81">
        <v>84</v>
      </c>
      <c r="I294" s="81">
        <v>90</v>
      </c>
      <c r="J294" s="81">
        <v>127</v>
      </c>
      <c r="K294" s="81">
        <v>119</v>
      </c>
    </row>
    <row r="295" spans="1:11" x14ac:dyDescent="0.3">
      <c r="A295" s="16" t="s">
        <v>66</v>
      </c>
      <c r="B295" s="21">
        <v>23</v>
      </c>
      <c r="C295" s="22">
        <v>44718</v>
      </c>
      <c r="D295" s="27">
        <v>595</v>
      </c>
      <c r="E295" s="81">
        <v>3</v>
      </c>
      <c r="F295" s="81">
        <v>1</v>
      </c>
      <c r="G295" s="81">
        <v>30</v>
      </c>
      <c r="H295" s="81">
        <v>105</v>
      </c>
      <c r="I295" s="81">
        <v>132</v>
      </c>
      <c r="J295" s="81">
        <v>159</v>
      </c>
      <c r="K295" s="81">
        <v>165</v>
      </c>
    </row>
    <row r="296" spans="1:11" x14ac:dyDescent="0.3">
      <c r="A296" s="16" t="s">
        <v>66</v>
      </c>
      <c r="B296" s="21">
        <v>24</v>
      </c>
      <c r="C296" s="22">
        <v>44725</v>
      </c>
      <c r="D296" s="27">
        <v>613</v>
      </c>
      <c r="E296" s="81">
        <v>3</v>
      </c>
      <c r="F296" s="81">
        <v>0</v>
      </c>
      <c r="G296" s="81">
        <v>24</v>
      </c>
      <c r="H296" s="81">
        <v>111</v>
      </c>
      <c r="I296" s="81">
        <v>133</v>
      </c>
      <c r="J296" s="81">
        <v>182</v>
      </c>
      <c r="K296" s="81">
        <v>160</v>
      </c>
    </row>
    <row r="297" spans="1:11" x14ac:dyDescent="0.3">
      <c r="A297" s="16" t="s">
        <v>66</v>
      </c>
      <c r="B297" s="21">
        <v>25</v>
      </c>
      <c r="C297" s="22">
        <v>44732</v>
      </c>
      <c r="D297" s="27" t="s">
        <v>210</v>
      </c>
      <c r="E297" s="81" t="s">
        <v>210</v>
      </c>
      <c r="F297" s="81" t="s">
        <v>210</v>
      </c>
      <c r="G297" s="81" t="s">
        <v>210</v>
      </c>
      <c r="H297" s="81" t="s">
        <v>210</v>
      </c>
      <c r="I297" s="81" t="s">
        <v>210</v>
      </c>
      <c r="J297" s="81" t="s">
        <v>210</v>
      </c>
      <c r="K297" s="81" t="s">
        <v>210</v>
      </c>
    </row>
    <row r="298" spans="1:11" x14ac:dyDescent="0.3">
      <c r="A298" s="16" t="s">
        <v>66</v>
      </c>
      <c r="B298" s="21">
        <v>26</v>
      </c>
      <c r="C298" s="22">
        <v>44739</v>
      </c>
      <c r="D298" s="27" t="s">
        <v>210</v>
      </c>
      <c r="E298" s="81" t="s">
        <v>210</v>
      </c>
      <c r="F298" s="81" t="s">
        <v>210</v>
      </c>
      <c r="G298" s="81" t="s">
        <v>210</v>
      </c>
      <c r="H298" s="81" t="s">
        <v>210</v>
      </c>
      <c r="I298" s="81" t="s">
        <v>210</v>
      </c>
      <c r="J298" s="81" t="s">
        <v>210</v>
      </c>
      <c r="K298" s="81" t="s">
        <v>210</v>
      </c>
    </row>
    <row r="299" spans="1:11" x14ac:dyDescent="0.3">
      <c r="A299" s="16" t="s">
        <v>66</v>
      </c>
      <c r="B299" s="21">
        <v>27</v>
      </c>
      <c r="C299" s="22">
        <v>44746</v>
      </c>
      <c r="D299" s="27" t="s">
        <v>210</v>
      </c>
      <c r="E299" s="81" t="s">
        <v>210</v>
      </c>
      <c r="F299" s="81" t="s">
        <v>210</v>
      </c>
      <c r="G299" s="81" t="s">
        <v>210</v>
      </c>
      <c r="H299" s="81" t="s">
        <v>210</v>
      </c>
      <c r="I299" s="81" t="s">
        <v>210</v>
      </c>
      <c r="J299" s="81" t="s">
        <v>210</v>
      </c>
      <c r="K299" s="81" t="s">
        <v>210</v>
      </c>
    </row>
    <row r="300" spans="1:11" x14ac:dyDescent="0.3">
      <c r="A300" s="16" t="s">
        <v>66</v>
      </c>
      <c r="B300" s="21">
        <v>28</v>
      </c>
      <c r="C300" s="22">
        <v>44753</v>
      </c>
      <c r="D300" s="27" t="s">
        <v>210</v>
      </c>
      <c r="E300" s="81" t="s">
        <v>210</v>
      </c>
      <c r="F300" s="81" t="s">
        <v>210</v>
      </c>
      <c r="G300" s="81" t="s">
        <v>210</v>
      </c>
      <c r="H300" s="81" t="s">
        <v>210</v>
      </c>
      <c r="I300" s="81" t="s">
        <v>210</v>
      </c>
      <c r="J300" s="81" t="s">
        <v>210</v>
      </c>
      <c r="K300" s="81" t="s">
        <v>210</v>
      </c>
    </row>
    <row r="301" spans="1:11" x14ac:dyDescent="0.3">
      <c r="A301" s="16" t="s">
        <v>66</v>
      </c>
      <c r="B301" s="21">
        <v>29</v>
      </c>
      <c r="C301" s="22">
        <v>44760</v>
      </c>
      <c r="D301" s="27" t="s">
        <v>210</v>
      </c>
      <c r="E301" s="81" t="s">
        <v>210</v>
      </c>
      <c r="F301" s="81" t="s">
        <v>210</v>
      </c>
      <c r="G301" s="81" t="s">
        <v>210</v>
      </c>
      <c r="H301" s="81" t="s">
        <v>210</v>
      </c>
      <c r="I301" s="81" t="s">
        <v>210</v>
      </c>
      <c r="J301" s="81" t="s">
        <v>210</v>
      </c>
      <c r="K301" s="81" t="s">
        <v>210</v>
      </c>
    </row>
    <row r="302" spans="1:11" x14ac:dyDescent="0.3">
      <c r="A302" s="16" t="s">
        <v>66</v>
      </c>
      <c r="B302" s="21">
        <v>30</v>
      </c>
      <c r="C302" s="22">
        <v>44767</v>
      </c>
      <c r="D302" s="27" t="s">
        <v>210</v>
      </c>
      <c r="E302" s="81" t="s">
        <v>210</v>
      </c>
      <c r="F302" s="81" t="s">
        <v>210</v>
      </c>
      <c r="G302" s="81" t="s">
        <v>210</v>
      </c>
      <c r="H302" s="81" t="s">
        <v>210</v>
      </c>
      <c r="I302" s="81" t="s">
        <v>210</v>
      </c>
      <c r="J302" s="81" t="s">
        <v>210</v>
      </c>
      <c r="K302" s="81" t="s">
        <v>210</v>
      </c>
    </row>
    <row r="303" spans="1:11" x14ac:dyDescent="0.3">
      <c r="A303" s="16" t="s">
        <v>66</v>
      </c>
      <c r="B303" s="21">
        <v>31</v>
      </c>
      <c r="C303" s="22">
        <v>44774</v>
      </c>
      <c r="D303" s="27" t="s">
        <v>210</v>
      </c>
      <c r="E303" s="81" t="s">
        <v>210</v>
      </c>
      <c r="F303" s="81" t="s">
        <v>210</v>
      </c>
      <c r="G303" s="81" t="s">
        <v>210</v>
      </c>
      <c r="H303" s="81" t="s">
        <v>210</v>
      </c>
      <c r="I303" s="81" t="s">
        <v>210</v>
      </c>
      <c r="J303" s="81" t="s">
        <v>210</v>
      </c>
      <c r="K303" s="81" t="s">
        <v>210</v>
      </c>
    </row>
    <row r="304" spans="1:11" x14ac:dyDescent="0.3">
      <c r="A304" s="16" t="s">
        <v>66</v>
      </c>
      <c r="B304" s="21">
        <v>32</v>
      </c>
      <c r="C304" s="22">
        <v>44781</v>
      </c>
      <c r="D304" s="27" t="s">
        <v>210</v>
      </c>
      <c r="E304" s="81" t="s">
        <v>210</v>
      </c>
      <c r="F304" s="81" t="s">
        <v>210</v>
      </c>
      <c r="G304" s="81" t="s">
        <v>210</v>
      </c>
      <c r="H304" s="81" t="s">
        <v>210</v>
      </c>
      <c r="I304" s="81" t="s">
        <v>210</v>
      </c>
      <c r="J304" s="81" t="s">
        <v>210</v>
      </c>
      <c r="K304" s="81" t="s">
        <v>210</v>
      </c>
    </row>
    <row r="305" spans="1:11" x14ac:dyDescent="0.3">
      <c r="A305" s="16" t="s">
        <v>66</v>
      </c>
      <c r="B305" s="21">
        <v>33</v>
      </c>
      <c r="C305" s="22">
        <v>44788</v>
      </c>
      <c r="D305" s="27" t="s">
        <v>210</v>
      </c>
      <c r="E305" s="81" t="s">
        <v>210</v>
      </c>
      <c r="F305" s="81" t="s">
        <v>210</v>
      </c>
      <c r="G305" s="81" t="s">
        <v>210</v>
      </c>
      <c r="H305" s="81" t="s">
        <v>210</v>
      </c>
      <c r="I305" s="81" t="s">
        <v>210</v>
      </c>
      <c r="J305" s="81" t="s">
        <v>210</v>
      </c>
      <c r="K305" s="81" t="s">
        <v>210</v>
      </c>
    </row>
    <row r="306" spans="1:11" x14ac:dyDescent="0.3">
      <c r="A306" s="16" t="s">
        <v>66</v>
      </c>
      <c r="B306" s="21">
        <v>34</v>
      </c>
      <c r="C306" s="22">
        <v>44795</v>
      </c>
      <c r="D306" s="27" t="s">
        <v>210</v>
      </c>
      <c r="E306" s="81" t="s">
        <v>210</v>
      </c>
      <c r="F306" s="81" t="s">
        <v>210</v>
      </c>
      <c r="G306" s="81" t="s">
        <v>210</v>
      </c>
      <c r="H306" s="81" t="s">
        <v>210</v>
      </c>
      <c r="I306" s="81" t="s">
        <v>210</v>
      </c>
      <c r="J306" s="81" t="s">
        <v>210</v>
      </c>
      <c r="K306" s="81" t="s">
        <v>210</v>
      </c>
    </row>
    <row r="307" spans="1:11" x14ac:dyDescent="0.3">
      <c r="A307" s="16" t="s">
        <v>66</v>
      </c>
      <c r="B307" s="21">
        <v>35</v>
      </c>
      <c r="C307" s="22">
        <v>44802</v>
      </c>
      <c r="D307" s="27" t="s">
        <v>210</v>
      </c>
      <c r="E307" s="81" t="s">
        <v>210</v>
      </c>
      <c r="F307" s="81" t="s">
        <v>210</v>
      </c>
      <c r="G307" s="81" t="s">
        <v>210</v>
      </c>
      <c r="H307" s="81" t="s">
        <v>210</v>
      </c>
      <c r="I307" s="81" t="s">
        <v>210</v>
      </c>
      <c r="J307" s="81" t="s">
        <v>210</v>
      </c>
      <c r="K307" s="81" t="s">
        <v>210</v>
      </c>
    </row>
    <row r="308" spans="1:11" x14ac:dyDescent="0.3">
      <c r="A308" s="16" t="s">
        <v>66</v>
      </c>
      <c r="B308" s="21">
        <v>36</v>
      </c>
      <c r="C308" s="22">
        <v>44809</v>
      </c>
      <c r="D308" s="27" t="s">
        <v>210</v>
      </c>
      <c r="E308" s="81" t="s">
        <v>210</v>
      </c>
      <c r="F308" s="81" t="s">
        <v>210</v>
      </c>
      <c r="G308" s="81" t="s">
        <v>210</v>
      </c>
      <c r="H308" s="81" t="s">
        <v>210</v>
      </c>
      <c r="I308" s="81" t="s">
        <v>210</v>
      </c>
      <c r="J308" s="81" t="s">
        <v>210</v>
      </c>
      <c r="K308" s="81" t="s">
        <v>210</v>
      </c>
    </row>
    <row r="309" spans="1:11" x14ac:dyDescent="0.3">
      <c r="A309" s="16" t="s">
        <v>66</v>
      </c>
      <c r="B309" s="21">
        <v>37</v>
      </c>
      <c r="C309" s="22">
        <v>44816</v>
      </c>
      <c r="D309" s="27" t="s">
        <v>210</v>
      </c>
      <c r="E309" s="81" t="s">
        <v>210</v>
      </c>
      <c r="F309" s="81" t="s">
        <v>210</v>
      </c>
      <c r="G309" s="81" t="s">
        <v>210</v>
      </c>
      <c r="H309" s="81" t="s">
        <v>210</v>
      </c>
      <c r="I309" s="81" t="s">
        <v>210</v>
      </c>
      <c r="J309" s="81" t="s">
        <v>210</v>
      </c>
      <c r="K309" s="81" t="s">
        <v>210</v>
      </c>
    </row>
    <row r="310" spans="1:11" x14ac:dyDescent="0.3">
      <c r="A310" s="16" t="s">
        <v>66</v>
      </c>
      <c r="B310" s="21">
        <v>38</v>
      </c>
      <c r="C310" s="22">
        <v>44823</v>
      </c>
      <c r="D310" s="27" t="s">
        <v>210</v>
      </c>
      <c r="E310" s="81" t="s">
        <v>210</v>
      </c>
      <c r="F310" s="81" t="s">
        <v>210</v>
      </c>
      <c r="G310" s="81" t="s">
        <v>210</v>
      </c>
      <c r="H310" s="81" t="s">
        <v>210</v>
      </c>
      <c r="I310" s="81" t="s">
        <v>210</v>
      </c>
      <c r="J310" s="81" t="s">
        <v>210</v>
      </c>
      <c r="K310" s="81" t="s">
        <v>210</v>
      </c>
    </row>
    <row r="311" spans="1:11" x14ac:dyDescent="0.3">
      <c r="A311" s="16" t="s">
        <v>66</v>
      </c>
      <c r="B311" s="21">
        <v>39</v>
      </c>
      <c r="C311" s="22">
        <v>44830</v>
      </c>
      <c r="D311" s="27" t="s">
        <v>210</v>
      </c>
      <c r="E311" s="81" t="s">
        <v>210</v>
      </c>
      <c r="F311" s="81" t="s">
        <v>210</v>
      </c>
      <c r="G311" s="81" t="s">
        <v>210</v>
      </c>
      <c r="H311" s="81" t="s">
        <v>210</v>
      </c>
      <c r="I311" s="81" t="s">
        <v>210</v>
      </c>
      <c r="J311" s="81" t="s">
        <v>210</v>
      </c>
      <c r="K311" s="81" t="s">
        <v>210</v>
      </c>
    </row>
    <row r="312" spans="1:11" x14ac:dyDescent="0.3">
      <c r="A312" s="16" t="s">
        <v>66</v>
      </c>
      <c r="B312" s="21">
        <v>40</v>
      </c>
      <c r="C312" s="22">
        <v>44837</v>
      </c>
      <c r="D312" s="27" t="s">
        <v>210</v>
      </c>
      <c r="E312" s="81" t="s">
        <v>210</v>
      </c>
      <c r="F312" s="81" t="s">
        <v>210</v>
      </c>
      <c r="G312" s="81" t="s">
        <v>210</v>
      </c>
      <c r="H312" s="81" t="s">
        <v>210</v>
      </c>
      <c r="I312" s="81" t="s">
        <v>210</v>
      </c>
      <c r="J312" s="81" t="s">
        <v>210</v>
      </c>
      <c r="K312" s="81" t="s">
        <v>210</v>
      </c>
    </row>
    <row r="313" spans="1:11" x14ac:dyDescent="0.3">
      <c r="A313" s="16" t="s">
        <v>66</v>
      </c>
      <c r="B313" s="21">
        <v>41</v>
      </c>
      <c r="C313" s="22">
        <v>44844</v>
      </c>
      <c r="D313" s="27" t="s">
        <v>210</v>
      </c>
      <c r="E313" s="81" t="s">
        <v>210</v>
      </c>
      <c r="F313" s="81" t="s">
        <v>210</v>
      </c>
      <c r="G313" s="81" t="s">
        <v>210</v>
      </c>
      <c r="H313" s="81" t="s">
        <v>210</v>
      </c>
      <c r="I313" s="81" t="s">
        <v>210</v>
      </c>
      <c r="J313" s="81" t="s">
        <v>210</v>
      </c>
      <c r="K313" s="81" t="s">
        <v>210</v>
      </c>
    </row>
    <row r="314" spans="1:11" x14ac:dyDescent="0.3">
      <c r="A314" s="16" t="s">
        <v>66</v>
      </c>
      <c r="B314" s="21">
        <v>42</v>
      </c>
      <c r="C314" s="22">
        <v>44851</v>
      </c>
      <c r="D314" s="27" t="s">
        <v>210</v>
      </c>
      <c r="E314" s="81" t="s">
        <v>210</v>
      </c>
      <c r="F314" s="81" t="s">
        <v>210</v>
      </c>
      <c r="G314" s="81" t="s">
        <v>210</v>
      </c>
      <c r="H314" s="81" t="s">
        <v>210</v>
      </c>
      <c r="I314" s="81" t="s">
        <v>210</v>
      </c>
      <c r="J314" s="81" t="s">
        <v>210</v>
      </c>
      <c r="K314" s="81" t="s">
        <v>210</v>
      </c>
    </row>
    <row r="315" spans="1:11" x14ac:dyDescent="0.3">
      <c r="A315" s="16" t="s">
        <v>66</v>
      </c>
      <c r="B315" s="21">
        <v>43</v>
      </c>
      <c r="C315" s="22">
        <v>44858</v>
      </c>
      <c r="D315" s="27" t="s">
        <v>210</v>
      </c>
      <c r="E315" s="81" t="s">
        <v>210</v>
      </c>
      <c r="F315" s="81" t="s">
        <v>210</v>
      </c>
      <c r="G315" s="81" t="s">
        <v>210</v>
      </c>
      <c r="H315" s="81" t="s">
        <v>210</v>
      </c>
      <c r="I315" s="81" t="s">
        <v>210</v>
      </c>
      <c r="J315" s="81" t="s">
        <v>210</v>
      </c>
      <c r="K315" s="81" t="s">
        <v>210</v>
      </c>
    </row>
    <row r="316" spans="1:11" x14ac:dyDescent="0.3">
      <c r="A316" s="16" t="s">
        <v>66</v>
      </c>
      <c r="B316" s="21">
        <v>44</v>
      </c>
      <c r="C316" s="22">
        <v>44865</v>
      </c>
      <c r="D316" s="27" t="s">
        <v>210</v>
      </c>
      <c r="E316" s="81" t="s">
        <v>210</v>
      </c>
      <c r="F316" s="81" t="s">
        <v>210</v>
      </c>
      <c r="G316" s="81" t="s">
        <v>210</v>
      </c>
      <c r="H316" s="81" t="s">
        <v>210</v>
      </c>
      <c r="I316" s="81" t="s">
        <v>210</v>
      </c>
      <c r="J316" s="81" t="s">
        <v>210</v>
      </c>
      <c r="K316" s="81" t="s">
        <v>210</v>
      </c>
    </row>
    <row r="317" spans="1:11" x14ac:dyDescent="0.3">
      <c r="A317" s="16" t="s">
        <v>66</v>
      </c>
      <c r="B317" s="21">
        <v>45</v>
      </c>
      <c r="C317" s="22">
        <v>44872</v>
      </c>
      <c r="D317" s="27" t="s">
        <v>210</v>
      </c>
      <c r="E317" s="81" t="s">
        <v>210</v>
      </c>
      <c r="F317" s="81" t="s">
        <v>210</v>
      </c>
      <c r="G317" s="81" t="s">
        <v>210</v>
      </c>
      <c r="H317" s="81" t="s">
        <v>210</v>
      </c>
      <c r="I317" s="81" t="s">
        <v>210</v>
      </c>
      <c r="J317" s="81" t="s">
        <v>210</v>
      </c>
      <c r="K317" s="81" t="s">
        <v>210</v>
      </c>
    </row>
    <row r="318" spans="1:11" x14ac:dyDescent="0.3">
      <c r="A318" s="16" t="s">
        <v>66</v>
      </c>
      <c r="B318" s="21">
        <v>46</v>
      </c>
      <c r="C318" s="22">
        <v>44879</v>
      </c>
      <c r="D318" s="27" t="s">
        <v>210</v>
      </c>
      <c r="E318" s="81" t="s">
        <v>210</v>
      </c>
      <c r="F318" s="81" t="s">
        <v>210</v>
      </c>
      <c r="G318" s="81" t="s">
        <v>210</v>
      </c>
      <c r="H318" s="81" t="s">
        <v>210</v>
      </c>
      <c r="I318" s="81" t="s">
        <v>210</v>
      </c>
      <c r="J318" s="81" t="s">
        <v>210</v>
      </c>
      <c r="K318" s="81" t="s">
        <v>210</v>
      </c>
    </row>
    <row r="319" spans="1:11" x14ac:dyDescent="0.3">
      <c r="A319" s="16" t="s">
        <v>66</v>
      </c>
      <c r="B319" s="21">
        <v>47</v>
      </c>
      <c r="C319" s="22">
        <v>44886</v>
      </c>
      <c r="D319" s="27" t="s">
        <v>210</v>
      </c>
      <c r="E319" s="81" t="s">
        <v>210</v>
      </c>
      <c r="F319" s="81" t="s">
        <v>210</v>
      </c>
      <c r="G319" s="81" t="s">
        <v>210</v>
      </c>
      <c r="H319" s="81" t="s">
        <v>210</v>
      </c>
      <c r="I319" s="81" t="s">
        <v>210</v>
      </c>
      <c r="J319" s="81" t="s">
        <v>210</v>
      </c>
      <c r="K319" s="81" t="s">
        <v>210</v>
      </c>
    </row>
    <row r="320" spans="1:11" x14ac:dyDescent="0.3">
      <c r="A320" s="16" t="s">
        <v>66</v>
      </c>
      <c r="B320" s="21">
        <v>48</v>
      </c>
      <c r="C320" s="22">
        <v>44893</v>
      </c>
      <c r="D320" s="27" t="s">
        <v>210</v>
      </c>
      <c r="E320" s="81" t="s">
        <v>210</v>
      </c>
      <c r="F320" s="81" t="s">
        <v>210</v>
      </c>
      <c r="G320" s="81" t="s">
        <v>210</v>
      </c>
      <c r="H320" s="81" t="s">
        <v>210</v>
      </c>
      <c r="I320" s="81" t="s">
        <v>210</v>
      </c>
      <c r="J320" s="81" t="s">
        <v>210</v>
      </c>
      <c r="K320" s="81" t="s">
        <v>210</v>
      </c>
    </row>
    <row r="321" spans="1:11" x14ac:dyDescent="0.3">
      <c r="A321" s="16" t="s">
        <v>66</v>
      </c>
      <c r="B321" s="21">
        <v>49</v>
      </c>
      <c r="C321" s="22">
        <v>44900</v>
      </c>
      <c r="D321" s="27" t="s">
        <v>210</v>
      </c>
      <c r="E321" s="81" t="s">
        <v>210</v>
      </c>
      <c r="F321" s="81" t="s">
        <v>210</v>
      </c>
      <c r="G321" s="81" t="s">
        <v>210</v>
      </c>
      <c r="H321" s="81" t="s">
        <v>210</v>
      </c>
      <c r="I321" s="81" t="s">
        <v>210</v>
      </c>
      <c r="J321" s="81" t="s">
        <v>210</v>
      </c>
      <c r="K321" s="81" t="s">
        <v>210</v>
      </c>
    </row>
    <row r="322" spans="1:11" x14ac:dyDescent="0.3">
      <c r="A322" s="16" t="s">
        <v>66</v>
      </c>
      <c r="B322" s="21">
        <v>50</v>
      </c>
      <c r="C322" s="22">
        <v>44907</v>
      </c>
      <c r="D322" s="27" t="s">
        <v>210</v>
      </c>
      <c r="E322" s="81" t="s">
        <v>210</v>
      </c>
      <c r="F322" s="81" t="s">
        <v>210</v>
      </c>
      <c r="G322" s="81" t="s">
        <v>210</v>
      </c>
      <c r="H322" s="81" t="s">
        <v>210</v>
      </c>
      <c r="I322" s="81" t="s">
        <v>210</v>
      </c>
      <c r="J322" s="81" t="s">
        <v>210</v>
      </c>
      <c r="K322" s="81" t="s">
        <v>210</v>
      </c>
    </row>
    <row r="323" spans="1:11" x14ac:dyDescent="0.3">
      <c r="A323" s="16" t="s">
        <v>66</v>
      </c>
      <c r="B323" s="21">
        <v>51</v>
      </c>
      <c r="C323" s="22">
        <v>44914</v>
      </c>
      <c r="D323" s="27" t="s">
        <v>210</v>
      </c>
      <c r="E323" s="81" t="s">
        <v>210</v>
      </c>
      <c r="F323" s="81" t="s">
        <v>210</v>
      </c>
      <c r="G323" s="81" t="s">
        <v>210</v>
      </c>
      <c r="H323" s="81" t="s">
        <v>210</v>
      </c>
      <c r="I323" s="81" t="s">
        <v>210</v>
      </c>
      <c r="J323" s="81" t="s">
        <v>210</v>
      </c>
      <c r="K323" s="81" t="s">
        <v>210</v>
      </c>
    </row>
    <row r="324" spans="1:11" x14ac:dyDescent="0.3">
      <c r="A324" s="16" t="s">
        <v>66</v>
      </c>
      <c r="B324" s="21">
        <v>52</v>
      </c>
      <c r="C324" s="22">
        <v>44921</v>
      </c>
      <c r="D324" s="27" t="s">
        <v>210</v>
      </c>
      <c r="E324" s="81" t="s">
        <v>210</v>
      </c>
      <c r="F324" s="81" t="s">
        <v>210</v>
      </c>
      <c r="G324" s="81" t="s">
        <v>210</v>
      </c>
      <c r="H324" s="81" t="s">
        <v>210</v>
      </c>
      <c r="I324" s="81" t="s">
        <v>210</v>
      </c>
      <c r="J324" s="81" t="s">
        <v>210</v>
      </c>
      <c r="K324" s="81" t="s">
        <v>210</v>
      </c>
    </row>
  </sheetData>
  <hyperlinks>
    <hyperlink ref="A4" location="Contents!A1" display="Back to table of contents"/>
  </hyperlinks>
  <pageMargins left="0.7" right="0.7" top="0.75" bottom="0.75" header="0.3" footer="0.3"/>
  <tableParts count="3">
    <tablePart r:id="rId1"/>
    <tablePart r:id="rId2"/>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9"/>
  <sheetViews>
    <sheetView zoomScaleNormal="100" workbookViewId="0"/>
  </sheetViews>
  <sheetFormatPr defaultColWidth="9.109375" defaultRowHeight="15.6" x14ac:dyDescent="0.3"/>
  <cols>
    <col min="1" max="13" width="16.6640625" style="11" customWidth="1"/>
    <col min="14" max="18" width="16.6640625" style="88" customWidth="1"/>
    <col min="19" max="16384" width="9.109375" style="11"/>
  </cols>
  <sheetData>
    <row r="1" spans="1:18" s="5" customFormat="1" x14ac:dyDescent="0.3">
      <c r="A1" s="4" t="s">
        <v>201</v>
      </c>
      <c r="N1" s="24"/>
      <c r="O1" s="24"/>
      <c r="P1" s="24"/>
      <c r="Q1" s="24"/>
      <c r="R1" s="24"/>
    </row>
    <row r="2" spans="1:18" s="5" customFormat="1" ht="15" x14ac:dyDescent="0.25">
      <c r="A2" s="6" t="s">
        <v>148</v>
      </c>
      <c r="N2" s="24"/>
      <c r="O2" s="24"/>
      <c r="P2" s="24"/>
      <c r="Q2" s="24"/>
      <c r="R2" s="24"/>
    </row>
    <row r="3" spans="1:18" s="5" customFormat="1" ht="15" x14ac:dyDescent="0.25">
      <c r="A3" s="6" t="s">
        <v>49</v>
      </c>
      <c r="N3" s="24"/>
      <c r="O3" s="24"/>
      <c r="P3" s="24"/>
      <c r="Q3" s="24"/>
      <c r="R3" s="24"/>
    </row>
    <row r="4" spans="1:18" s="5" customFormat="1" ht="30" customHeight="1" x14ac:dyDescent="0.25">
      <c r="A4" s="7" t="s">
        <v>53</v>
      </c>
      <c r="N4" s="24"/>
      <c r="O4" s="24"/>
      <c r="P4" s="24"/>
      <c r="Q4" s="24"/>
      <c r="R4" s="24"/>
    </row>
    <row r="5" spans="1:18" ht="47.1" customHeight="1" thickBot="1" x14ac:dyDescent="0.35">
      <c r="A5" s="18" t="s">
        <v>64</v>
      </c>
      <c r="B5" s="19" t="s">
        <v>59</v>
      </c>
      <c r="C5" s="19" t="s">
        <v>119</v>
      </c>
      <c r="D5" s="9" t="s">
        <v>1</v>
      </c>
      <c r="E5" s="10" t="s">
        <v>72</v>
      </c>
      <c r="F5" s="10" t="s">
        <v>73</v>
      </c>
      <c r="G5" s="10" t="s">
        <v>8</v>
      </c>
      <c r="H5" s="10" t="s">
        <v>15</v>
      </c>
      <c r="I5" s="10" t="s">
        <v>74</v>
      </c>
      <c r="J5" s="10" t="s">
        <v>75</v>
      </c>
      <c r="K5" s="10" t="s">
        <v>76</v>
      </c>
      <c r="L5" s="8" t="s">
        <v>17</v>
      </c>
      <c r="M5" s="8" t="s">
        <v>77</v>
      </c>
      <c r="N5" s="8" t="s">
        <v>78</v>
      </c>
      <c r="O5" s="8" t="s">
        <v>79</v>
      </c>
      <c r="P5" s="8" t="s">
        <v>80</v>
      </c>
      <c r="Q5" s="8" t="s">
        <v>81</v>
      </c>
      <c r="R5" s="8" t="s">
        <v>82</v>
      </c>
    </row>
    <row r="6" spans="1:18" ht="30" customHeight="1" x14ac:dyDescent="0.3">
      <c r="A6" s="20" t="s">
        <v>65</v>
      </c>
      <c r="B6" s="21">
        <v>1</v>
      </c>
      <c r="C6" s="22">
        <v>44200</v>
      </c>
      <c r="D6" s="23">
        <f>SUM(weekly_all_cause_deaths_health_board[[#This Row],[Ayrshire and Arran]:[Western Isles]])</f>
        <v>1720</v>
      </c>
      <c r="E6" s="1">
        <f>SUM(weekly_all_cause_deaths_council_area[[#This Row],[East Ayrshire]],weekly_all_cause_deaths_council_area[[#This Row],[South Ayrshire]],weekly_all_cause_deaths_council_area[[#This Row],[North Ayrshire]])</f>
        <v>143</v>
      </c>
      <c r="F6" s="1">
        <f>weekly_all_cause_deaths_council_area[[#This Row],[Scottish Borders ]]</f>
        <v>38</v>
      </c>
      <c r="G6" s="1">
        <f>weekly_all_cause_deaths_council_area[[#This Row],[Dumfries and Galloway]]</f>
        <v>53</v>
      </c>
      <c r="H6" s="1">
        <f>weekly_all_cause_deaths_council_area[[#This Row],[Fife]]</f>
        <v>128</v>
      </c>
      <c r="I6" s="1">
        <f>SUM(weekly_all_cause_deaths_council_area[[#This Row],[Clackmannanshire]],weekly_all_cause_deaths_council_area[[#This Row],[Falkirk]],weekly_all_cause_deaths_council_area[[#This Row],[Stirling]])</f>
        <v>86</v>
      </c>
      <c r="J6" s="1">
        <f>SUM(weekly_all_cause_deaths_council_area[[#This Row],[Aberdeen City]],weekly_all_cause_deaths_council_area[[#This Row],[Aberdeenshire]],weekly_all_cause_deaths_council_area[[#This Row],[Moray]])</f>
        <v>169</v>
      </c>
      <c r="K6" s="1">
        <f>SUM(weekly_all_cause_deaths_council_area[[#This Row],[East Dunbartonshire]],weekly_all_cause_deaths_council_area[[#This Row],[East Renfrewshire]],weekly_all_cause_deaths_council_area[[#This Row],[Glasgow City]],weekly_all_cause_deaths_council_area[[#This Row],[Inverclyde]],weekly_all_cause_deaths_council_area[[#This Row],[Renfrewshire]],weekly_all_cause_deaths_council_area[[#This Row],[West Dunbartonshire]])</f>
        <v>401</v>
      </c>
      <c r="L6" s="1">
        <f>SUM(weekly_all_cause_deaths_council_area[[#This Row],[Highland]],weekly_all_cause_deaths_council_area[[#This Row],[Argyll and Bute]])</f>
        <v>77</v>
      </c>
      <c r="M6" s="1">
        <f>SUM(weekly_all_cause_deaths_council_area[[#This Row],[North Lanarkshire]],weekly_all_cause_deaths_council_area[[#This Row],[South Lanarkshire]])</f>
        <v>254</v>
      </c>
      <c r="N6" s="1">
        <f>SUM(weekly_all_cause_deaths_council_area[[#This Row],[City of Edinburgh]],weekly_all_cause_deaths_council_area[[#This Row],[East Lothian]],weekly_all_cause_deaths_council_area[[#This Row],[Midlothian]],weekly_all_cause_deaths_council_area[[#This Row],[West Lothian]])</f>
        <v>221</v>
      </c>
      <c r="O6" s="2">
        <f>weekly_all_cause_deaths_council_area[[#This Row],[Orkney Islands]]</f>
        <v>4</v>
      </c>
      <c r="P6" s="2">
        <f>weekly_all_cause_deaths_council_area[[#This Row],[Shetland Islands]]</f>
        <v>1</v>
      </c>
      <c r="Q6" s="1">
        <f>SUM(weekly_all_cause_deaths_council_area[[#This Row],[Angus]],weekly_all_cause_deaths_council_area[[#This Row],[Dundee City]],weekly_all_cause_deaths_council_area[[#This Row],[Perth and Kinross]])</f>
        <v>136</v>
      </c>
      <c r="R6" s="1">
        <f>weekly_all_cause_deaths_council_area[[#This Row],[Na h-Eileanan Siar]]</f>
        <v>9</v>
      </c>
    </row>
    <row r="7" spans="1:18" ht="15.9" customHeight="1" x14ac:dyDescent="0.3">
      <c r="A7" s="20" t="s">
        <v>65</v>
      </c>
      <c r="B7" s="21">
        <v>2</v>
      </c>
      <c r="C7" s="22">
        <v>44207</v>
      </c>
      <c r="D7" s="3">
        <f>SUM(weekly_all_cause_deaths_health_board[[#This Row],[Ayrshire and Arran]:[Western Isles]])</f>
        <v>1550</v>
      </c>
      <c r="E7" s="2">
        <f>SUM(weekly_all_cause_deaths_council_area[[#This Row],[East Ayrshire]],weekly_all_cause_deaths_council_area[[#This Row],[South Ayrshire]],weekly_all_cause_deaths_council_area[[#This Row],[North Ayrshire]])</f>
        <v>129</v>
      </c>
      <c r="F7" s="2">
        <f>weekly_all_cause_deaths_council_area[[#This Row],[Scottish Borders ]]</f>
        <v>29</v>
      </c>
      <c r="G7" s="2">
        <f>weekly_all_cause_deaths_council_area[[#This Row],[Dumfries and Galloway]]</f>
        <v>70</v>
      </c>
      <c r="H7" s="2">
        <f>weekly_all_cause_deaths_council_area[[#This Row],[Fife]]</f>
        <v>127</v>
      </c>
      <c r="I7" s="2">
        <f>SUM(weekly_all_cause_deaths_council_area[[#This Row],[Clackmannanshire]],weekly_all_cause_deaths_council_area[[#This Row],[Falkirk]],weekly_all_cause_deaths_council_area[[#This Row],[Stirling]])</f>
        <v>82</v>
      </c>
      <c r="J7" s="2">
        <f>SUM(weekly_all_cause_deaths_council_area[[#This Row],[Aberdeen City]],weekly_all_cause_deaths_council_area[[#This Row],[Aberdeenshire]],weekly_all_cause_deaths_council_area[[#This Row],[Moray]])</f>
        <v>138</v>
      </c>
      <c r="K7" s="2">
        <f>SUM(weekly_all_cause_deaths_council_area[[#This Row],[East Dunbartonshire]],weekly_all_cause_deaths_council_area[[#This Row],[East Renfrewshire]],weekly_all_cause_deaths_council_area[[#This Row],[Glasgow City]],weekly_all_cause_deaths_council_area[[#This Row],[Inverclyde]],weekly_all_cause_deaths_council_area[[#This Row],[Renfrewshire]],weekly_all_cause_deaths_council_area[[#This Row],[West Dunbartonshire]])</f>
        <v>321</v>
      </c>
      <c r="L7" s="2">
        <f>SUM(weekly_all_cause_deaths_council_area[[#This Row],[Highland]],weekly_all_cause_deaths_council_area[[#This Row],[Argyll and Bute]])</f>
        <v>81</v>
      </c>
      <c r="M7" s="81">
        <f>SUM(weekly_all_cause_deaths_council_area[[#This Row],[North Lanarkshire]],weekly_all_cause_deaths_council_area[[#This Row],[South Lanarkshire]])</f>
        <v>189</v>
      </c>
      <c r="N7" s="87">
        <f>SUM(weekly_all_cause_deaths_council_area[[#This Row],[City of Edinburgh]],weekly_all_cause_deaths_council_area[[#This Row],[East Lothian]],weekly_all_cause_deaths_council_area[[#This Row],[Midlothian]],weekly_all_cause_deaths_council_area[[#This Row],[West Lothian]])</f>
        <v>211</v>
      </c>
      <c r="O7" s="2">
        <f>weekly_all_cause_deaths_council_area[[#This Row],[Orkney Islands]]</f>
        <v>5</v>
      </c>
      <c r="P7" s="87">
        <f>weekly_all_cause_deaths_council_area[[#This Row],[Shetland Islands]]</f>
        <v>6</v>
      </c>
      <c r="Q7" s="87">
        <f>SUM(weekly_all_cause_deaths_council_area[[#This Row],[Angus]],weekly_all_cause_deaths_council_area[[#This Row],[Dundee City]],weekly_all_cause_deaths_council_area[[#This Row],[Perth and Kinross]])</f>
        <v>150</v>
      </c>
      <c r="R7" s="2">
        <f>weekly_all_cause_deaths_council_area[[#This Row],[Na h-Eileanan Siar]]</f>
        <v>12</v>
      </c>
    </row>
    <row r="8" spans="1:18" ht="15.9" customHeight="1" x14ac:dyDescent="0.3">
      <c r="A8" s="20" t="s">
        <v>65</v>
      </c>
      <c r="B8" s="21">
        <v>3</v>
      </c>
      <c r="C8" s="22">
        <v>44214</v>
      </c>
      <c r="D8" s="3">
        <f>SUM(weekly_all_cause_deaths_health_board[[#This Row],[Ayrshire and Arran]:[Western Isles]])</f>
        <v>1559</v>
      </c>
      <c r="E8" s="2">
        <f>SUM(weekly_all_cause_deaths_council_area[[#This Row],[East Ayrshire]],weekly_all_cause_deaths_council_area[[#This Row],[South Ayrshire]],weekly_all_cause_deaths_council_area[[#This Row],[North Ayrshire]])</f>
        <v>136</v>
      </c>
      <c r="F8" s="2">
        <f>weekly_all_cause_deaths_council_area[[#This Row],[Scottish Borders ]]</f>
        <v>33</v>
      </c>
      <c r="G8" s="2">
        <f>weekly_all_cause_deaths_council_area[[#This Row],[Dumfries and Galloway]]</f>
        <v>62</v>
      </c>
      <c r="H8" s="2">
        <f>weekly_all_cause_deaths_council_area[[#This Row],[Fife]]</f>
        <v>108</v>
      </c>
      <c r="I8" s="2">
        <f>SUM(weekly_all_cause_deaths_council_area[[#This Row],[Clackmannanshire]],weekly_all_cause_deaths_council_area[[#This Row],[Falkirk]],weekly_all_cause_deaths_council_area[[#This Row],[Stirling]])</f>
        <v>84</v>
      </c>
      <c r="J8" s="2">
        <f>SUM(weekly_all_cause_deaths_council_area[[#This Row],[Aberdeen City]],weekly_all_cause_deaths_council_area[[#This Row],[Aberdeenshire]],weekly_all_cause_deaths_council_area[[#This Row],[Moray]])</f>
        <v>166</v>
      </c>
      <c r="K8" s="2">
        <f>SUM(weekly_all_cause_deaths_council_area[[#This Row],[East Dunbartonshire]],weekly_all_cause_deaths_council_area[[#This Row],[East Renfrewshire]],weekly_all_cause_deaths_council_area[[#This Row],[Glasgow City]],weekly_all_cause_deaths_council_area[[#This Row],[Inverclyde]],weekly_all_cause_deaths_council_area[[#This Row],[Renfrewshire]],weekly_all_cause_deaths_council_area[[#This Row],[West Dunbartonshire]])</f>
        <v>320</v>
      </c>
      <c r="L8" s="2">
        <f>SUM(weekly_all_cause_deaths_council_area[[#This Row],[Highland]],weekly_all_cause_deaths_council_area[[#This Row],[Argyll and Bute]])</f>
        <v>99</v>
      </c>
      <c r="M8" s="81">
        <f>SUM(weekly_all_cause_deaths_council_area[[#This Row],[North Lanarkshire]],weekly_all_cause_deaths_council_area[[#This Row],[South Lanarkshire]])</f>
        <v>210</v>
      </c>
      <c r="N8" s="87">
        <f>SUM(weekly_all_cause_deaths_council_area[[#This Row],[City of Edinburgh]],weekly_all_cause_deaths_council_area[[#This Row],[East Lothian]],weekly_all_cause_deaths_council_area[[#This Row],[Midlothian]],weekly_all_cause_deaths_council_area[[#This Row],[West Lothian]])</f>
        <v>174</v>
      </c>
      <c r="O8" s="2">
        <f>weekly_all_cause_deaths_council_area[[#This Row],[Orkney Islands]]</f>
        <v>4</v>
      </c>
      <c r="P8" s="87">
        <f>weekly_all_cause_deaths_council_area[[#This Row],[Shetland Islands]]</f>
        <v>5</v>
      </c>
      <c r="Q8" s="87">
        <f>SUM(weekly_all_cause_deaths_council_area[[#This Row],[Angus]],weekly_all_cause_deaths_council_area[[#This Row],[Dundee City]],weekly_all_cause_deaths_council_area[[#This Row],[Perth and Kinross]])</f>
        <v>149</v>
      </c>
      <c r="R8" s="2">
        <f>weekly_all_cause_deaths_council_area[[#This Row],[Na h-Eileanan Siar]]</f>
        <v>9</v>
      </c>
    </row>
    <row r="9" spans="1:18" ht="15.9" customHeight="1" x14ac:dyDescent="0.3">
      <c r="A9" s="20" t="s">
        <v>65</v>
      </c>
      <c r="B9" s="21">
        <v>4</v>
      </c>
      <c r="C9" s="22">
        <v>44221</v>
      </c>
      <c r="D9" s="3">
        <f>SUM(weekly_all_cause_deaths_health_board[[#This Row],[Ayrshire and Arran]:[Western Isles]])</f>
        <v>1604</v>
      </c>
      <c r="E9" s="2">
        <f>SUM(weekly_all_cause_deaths_council_area[[#This Row],[East Ayrshire]],weekly_all_cause_deaths_council_area[[#This Row],[South Ayrshire]],weekly_all_cause_deaths_council_area[[#This Row],[North Ayrshire]])</f>
        <v>139</v>
      </c>
      <c r="F9" s="2">
        <f>weekly_all_cause_deaths_council_area[[#This Row],[Scottish Borders ]]</f>
        <v>29</v>
      </c>
      <c r="G9" s="2">
        <f>weekly_all_cause_deaths_council_area[[#This Row],[Dumfries and Galloway]]</f>
        <v>75</v>
      </c>
      <c r="H9" s="2">
        <f>weekly_all_cause_deaths_council_area[[#This Row],[Fife]]</f>
        <v>133</v>
      </c>
      <c r="I9" s="2">
        <f>SUM(weekly_all_cause_deaths_council_area[[#This Row],[Clackmannanshire]],weekly_all_cause_deaths_council_area[[#This Row],[Falkirk]],weekly_all_cause_deaths_council_area[[#This Row],[Stirling]])</f>
        <v>89</v>
      </c>
      <c r="J9" s="2">
        <f>SUM(weekly_all_cause_deaths_council_area[[#This Row],[Aberdeen City]],weekly_all_cause_deaths_council_area[[#This Row],[Aberdeenshire]],weekly_all_cause_deaths_council_area[[#This Row],[Moray]])</f>
        <v>151</v>
      </c>
      <c r="K9" s="2">
        <f>SUM(weekly_all_cause_deaths_council_area[[#This Row],[East Dunbartonshire]],weekly_all_cause_deaths_council_area[[#This Row],[East Renfrewshire]],weekly_all_cause_deaths_council_area[[#This Row],[Glasgow City]],weekly_all_cause_deaths_council_area[[#This Row],[Inverclyde]],weekly_all_cause_deaths_council_area[[#This Row],[Renfrewshire]],weekly_all_cause_deaths_council_area[[#This Row],[West Dunbartonshire]])</f>
        <v>338</v>
      </c>
      <c r="L9" s="2">
        <f>SUM(weekly_all_cause_deaths_council_area[[#This Row],[Highland]],weekly_all_cause_deaths_council_area[[#This Row],[Argyll and Bute]])</f>
        <v>96</v>
      </c>
      <c r="M9" s="81">
        <f>SUM(weekly_all_cause_deaths_council_area[[#This Row],[North Lanarkshire]],weekly_all_cause_deaths_council_area[[#This Row],[South Lanarkshire]])</f>
        <v>197</v>
      </c>
      <c r="N9" s="87">
        <f>SUM(weekly_all_cause_deaths_council_area[[#This Row],[City of Edinburgh]],weekly_all_cause_deaths_council_area[[#This Row],[East Lothian]],weekly_all_cause_deaths_council_area[[#This Row],[Midlothian]],weekly_all_cause_deaths_council_area[[#This Row],[West Lothian]])</f>
        <v>200</v>
      </c>
      <c r="O9" s="2">
        <f>weekly_all_cause_deaths_council_area[[#This Row],[Orkney Islands]]</f>
        <v>10</v>
      </c>
      <c r="P9" s="87">
        <f>weekly_all_cause_deaths_council_area[[#This Row],[Shetland Islands]]</f>
        <v>8</v>
      </c>
      <c r="Q9" s="87">
        <f>SUM(weekly_all_cause_deaths_council_area[[#This Row],[Angus]],weekly_all_cause_deaths_council_area[[#This Row],[Dundee City]],weekly_all_cause_deaths_council_area[[#This Row],[Perth and Kinross]])</f>
        <v>128</v>
      </c>
      <c r="R9" s="2">
        <f>weekly_all_cause_deaths_council_area[[#This Row],[Na h-Eileanan Siar]]</f>
        <v>11</v>
      </c>
    </row>
    <row r="10" spans="1:18" ht="15.9" customHeight="1" x14ac:dyDescent="0.3">
      <c r="A10" s="20" t="s">
        <v>65</v>
      </c>
      <c r="B10" s="21">
        <v>5</v>
      </c>
      <c r="C10" s="22">
        <v>44228</v>
      </c>
      <c r="D10" s="3">
        <f>SUM(weekly_all_cause_deaths_health_board[[#This Row],[Ayrshire and Arran]:[Western Isles]])</f>
        <v>1506</v>
      </c>
      <c r="E10" s="2">
        <f>SUM(weekly_all_cause_deaths_council_area[[#This Row],[East Ayrshire]],weekly_all_cause_deaths_council_area[[#This Row],[South Ayrshire]],weekly_all_cause_deaths_council_area[[#This Row],[North Ayrshire]])</f>
        <v>108</v>
      </c>
      <c r="F10" s="2">
        <f>weekly_all_cause_deaths_council_area[[#This Row],[Scottish Borders ]]</f>
        <v>32</v>
      </c>
      <c r="G10" s="2">
        <f>weekly_all_cause_deaths_council_area[[#This Row],[Dumfries and Galloway]]</f>
        <v>50</v>
      </c>
      <c r="H10" s="2">
        <f>weekly_all_cause_deaths_council_area[[#This Row],[Fife]]</f>
        <v>92</v>
      </c>
      <c r="I10" s="2">
        <f>SUM(weekly_all_cause_deaths_council_area[[#This Row],[Clackmannanshire]],weekly_all_cause_deaths_council_area[[#This Row],[Falkirk]],weekly_all_cause_deaths_council_area[[#This Row],[Stirling]])</f>
        <v>79</v>
      </c>
      <c r="J10" s="2">
        <f>SUM(weekly_all_cause_deaths_council_area[[#This Row],[Aberdeen City]],weekly_all_cause_deaths_council_area[[#This Row],[Aberdeenshire]],weekly_all_cause_deaths_council_area[[#This Row],[Moray]])</f>
        <v>143</v>
      </c>
      <c r="K10" s="2">
        <f>SUM(weekly_all_cause_deaths_council_area[[#This Row],[East Dunbartonshire]],weekly_all_cause_deaths_council_area[[#This Row],[East Renfrewshire]],weekly_all_cause_deaths_council_area[[#This Row],[Glasgow City]],weekly_all_cause_deaths_council_area[[#This Row],[Inverclyde]],weekly_all_cause_deaths_council_area[[#This Row],[Renfrewshire]],weekly_all_cause_deaths_council_area[[#This Row],[West Dunbartonshire]])</f>
        <v>361</v>
      </c>
      <c r="L10" s="2">
        <f>SUM(weekly_all_cause_deaths_council_area[[#This Row],[Highland]],weekly_all_cause_deaths_council_area[[#This Row],[Argyll and Bute]])</f>
        <v>84</v>
      </c>
      <c r="M10" s="81">
        <f>SUM(weekly_all_cause_deaths_council_area[[#This Row],[North Lanarkshire]],weekly_all_cause_deaths_council_area[[#This Row],[South Lanarkshire]])</f>
        <v>189</v>
      </c>
      <c r="N10" s="87">
        <f>SUM(weekly_all_cause_deaths_council_area[[#This Row],[City of Edinburgh]],weekly_all_cause_deaths_council_area[[#This Row],[East Lothian]],weekly_all_cause_deaths_council_area[[#This Row],[Midlothian]],weekly_all_cause_deaths_council_area[[#This Row],[West Lothian]])</f>
        <v>208</v>
      </c>
      <c r="O10" s="2">
        <f>weekly_all_cause_deaths_council_area[[#This Row],[Orkney Islands]]</f>
        <v>7</v>
      </c>
      <c r="P10" s="87">
        <f>weekly_all_cause_deaths_council_area[[#This Row],[Shetland Islands]]</f>
        <v>7</v>
      </c>
      <c r="Q10" s="87">
        <f>SUM(weekly_all_cause_deaths_council_area[[#This Row],[Angus]],weekly_all_cause_deaths_council_area[[#This Row],[Dundee City]],weekly_all_cause_deaths_council_area[[#This Row],[Perth and Kinross]])</f>
        <v>139</v>
      </c>
      <c r="R10" s="2">
        <f>weekly_all_cause_deaths_council_area[[#This Row],[Na h-Eileanan Siar]]</f>
        <v>7</v>
      </c>
    </row>
    <row r="11" spans="1:18" ht="15.9" customHeight="1" x14ac:dyDescent="0.3">
      <c r="A11" s="20" t="s">
        <v>65</v>
      </c>
      <c r="B11" s="21">
        <v>6</v>
      </c>
      <c r="C11" s="22">
        <v>44235</v>
      </c>
      <c r="D11" s="3">
        <f>SUM(weekly_all_cause_deaths_health_board[[#This Row],[Ayrshire and Arran]:[Western Isles]])</f>
        <v>1412</v>
      </c>
      <c r="E11" s="2">
        <f>SUM(weekly_all_cause_deaths_council_area[[#This Row],[East Ayrshire]],weekly_all_cause_deaths_council_area[[#This Row],[South Ayrshire]],weekly_all_cause_deaths_council_area[[#This Row],[North Ayrshire]])</f>
        <v>130</v>
      </c>
      <c r="F11" s="2">
        <f>weekly_all_cause_deaths_council_area[[#This Row],[Scottish Borders ]]</f>
        <v>35</v>
      </c>
      <c r="G11" s="2">
        <f>weekly_all_cause_deaths_council_area[[#This Row],[Dumfries and Galloway]]</f>
        <v>56</v>
      </c>
      <c r="H11" s="2">
        <f>weekly_all_cause_deaths_council_area[[#This Row],[Fife]]</f>
        <v>88</v>
      </c>
      <c r="I11" s="2">
        <f>SUM(weekly_all_cause_deaths_council_area[[#This Row],[Clackmannanshire]],weekly_all_cause_deaths_council_area[[#This Row],[Falkirk]],weekly_all_cause_deaths_council_area[[#This Row],[Stirling]])</f>
        <v>100</v>
      </c>
      <c r="J11" s="2">
        <f>SUM(weekly_all_cause_deaths_council_area[[#This Row],[Aberdeen City]],weekly_all_cause_deaths_council_area[[#This Row],[Aberdeenshire]],weekly_all_cause_deaths_council_area[[#This Row],[Moray]])</f>
        <v>127</v>
      </c>
      <c r="K11" s="2">
        <f>SUM(weekly_all_cause_deaths_council_area[[#This Row],[East Dunbartonshire]],weekly_all_cause_deaths_council_area[[#This Row],[East Renfrewshire]],weekly_all_cause_deaths_council_area[[#This Row],[Glasgow City]],weekly_all_cause_deaths_council_area[[#This Row],[Inverclyde]],weekly_all_cause_deaths_council_area[[#This Row],[Renfrewshire]],weekly_all_cause_deaths_council_area[[#This Row],[West Dunbartonshire]])</f>
        <v>315</v>
      </c>
      <c r="L11" s="2">
        <f>SUM(weekly_all_cause_deaths_council_area[[#This Row],[Highland]],weekly_all_cause_deaths_council_area[[#This Row],[Argyll and Bute]])</f>
        <v>94</v>
      </c>
      <c r="M11" s="81">
        <f>SUM(weekly_all_cause_deaths_council_area[[#This Row],[North Lanarkshire]],weekly_all_cause_deaths_council_area[[#This Row],[South Lanarkshire]])</f>
        <v>174</v>
      </c>
      <c r="N11" s="87">
        <f>SUM(weekly_all_cause_deaths_council_area[[#This Row],[City of Edinburgh]],weekly_all_cause_deaths_council_area[[#This Row],[East Lothian]],weekly_all_cause_deaths_council_area[[#This Row],[Midlothian]],weekly_all_cause_deaths_council_area[[#This Row],[West Lothian]])</f>
        <v>176</v>
      </c>
      <c r="O11" s="2">
        <f>weekly_all_cause_deaths_council_area[[#This Row],[Orkney Islands]]</f>
        <v>5</v>
      </c>
      <c r="P11" s="87">
        <f>weekly_all_cause_deaths_council_area[[#This Row],[Shetland Islands]]</f>
        <v>6</v>
      </c>
      <c r="Q11" s="87">
        <f>SUM(weekly_all_cause_deaths_council_area[[#This Row],[Angus]],weekly_all_cause_deaths_council_area[[#This Row],[Dundee City]],weekly_all_cause_deaths_council_area[[#This Row],[Perth and Kinross]])</f>
        <v>99</v>
      </c>
      <c r="R11" s="2">
        <f>weekly_all_cause_deaths_council_area[[#This Row],[Na h-Eileanan Siar]]</f>
        <v>7</v>
      </c>
    </row>
    <row r="12" spans="1:18" ht="15.9" customHeight="1" x14ac:dyDescent="0.3">
      <c r="A12" s="20" t="s">
        <v>65</v>
      </c>
      <c r="B12" s="21">
        <v>7</v>
      </c>
      <c r="C12" s="22">
        <v>44242</v>
      </c>
      <c r="D12" s="3">
        <f>SUM(weekly_all_cause_deaths_health_board[[#This Row],[Ayrshire and Arran]:[Western Isles]])</f>
        <v>1422</v>
      </c>
      <c r="E12" s="2">
        <f>SUM(weekly_all_cause_deaths_council_area[[#This Row],[East Ayrshire]],weekly_all_cause_deaths_council_area[[#This Row],[South Ayrshire]],weekly_all_cause_deaths_council_area[[#This Row],[North Ayrshire]])</f>
        <v>107</v>
      </c>
      <c r="F12" s="2">
        <f>weekly_all_cause_deaths_council_area[[#This Row],[Scottish Borders ]]</f>
        <v>27</v>
      </c>
      <c r="G12" s="2">
        <f>weekly_all_cause_deaths_council_area[[#This Row],[Dumfries and Galloway]]</f>
        <v>39</v>
      </c>
      <c r="H12" s="2">
        <f>weekly_all_cause_deaths_council_area[[#This Row],[Fife]]</f>
        <v>103</v>
      </c>
      <c r="I12" s="2">
        <f>SUM(weekly_all_cause_deaths_council_area[[#This Row],[Clackmannanshire]],weekly_all_cause_deaths_council_area[[#This Row],[Falkirk]],weekly_all_cause_deaths_council_area[[#This Row],[Stirling]])</f>
        <v>93</v>
      </c>
      <c r="J12" s="2">
        <f>SUM(weekly_all_cause_deaths_council_area[[#This Row],[Aberdeen City]],weekly_all_cause_deaths_council_area[[#This Row],[Aberdeenshire]],weekly_all_cause_deaths_council_area[[#This Row],[Moray]])</f>
        <v>128</v>
      </c>
      <c r="K12" s="2">
        <f>SUM(weekly_all_cause_deaths_council_area[[#This Row],[East Dunbartonshire]],weekly_all_cause_deaths_council_area[[#This Row],[East Renfrewshire]],weekly_all_cause_deaths_council_area[[#This Row],[Glasgow City]],weekly_all_cause_deaths_council_area[[#This Row],[Inverclyde]],weekly_all_cause_deaths_council_area[[#This Row],[Renfrewshire]],weekly_all_cause_deaths_council_area[[#This Row],[West Dunbartonshire]])</f>
        <v>318</v>
      </c>
      <c r="L12" s="2">
        <f>SUM(weekly_all_cause_deaths_council_area[[#This Row],[Highland]],weekly_all_cause_deaths_council_area[[#This Row],[Argyll and Bute]])</f>
        <v>93</v>
      </c>
      <c r="M12" s="81">
        <f>SUM(weekly_all_cause_deaths_council_area[[#This Row],[North Lanarkshire]],weekly_all_cause_deaths_council_area[[#This Row],[South Lanarkshire]])</f>
        <v>191</v>
      </c>
      <c r="N12" s="87">
        <f>SUM(weekly_all_cause_deaths_council_area[[#This Row],[City of Edinburgh]],weekly_all_cause_deaths_council_area[[#This Row],[East Lothian]],weekly_all_cause_deaths_council_area[[#This Row],[Midlothian]],weekly_all_cause_deaths_council_area[[#This Row],[West Lothian]])</f>
        <v>185</v>
      </c>
      <c r="O12" s="2">
        <f>weekly_all_cause_deaths_council_area[[#This Row],[Orkney Islands]]</f>
        <v>6</v>
      </c>
      <c r="P12" s="87">
        <f>weekly_all_cause_deaths_council_area[[#This Row],[Shetland Islands]]</f>
        <v>2</v>
      </c>
      <c r="Q12" s="87">
        <f>SUM(weekly_all_cause_deaths_council_area[[#This Row],[Angus]],weekly_all_cause_deaths_council_area[[#This Row],[Dundee City]],weekly_all_cause_deaths_council_area[[#This Row],[Perth and Kinross]])</f>
        <v>121</v>
      </c>
      <c r="R12" s="2">
        <f>weekly_all_cause_deaths_council_area[[#This Row],[Na h-Eileanan Siar]]</f>
        <v>9</v>
      </c>
    </row>
    <row r="13" spans="1:18" ht="15.9" customHeight="1" x14ac:dyDescent="0.3">
      <c r="A13" s="20" t="s">
        <v>65</v>
      </c>
      <c r="B13" s="21">
        <v>8</v>
      </c>
      <c r="C13" s="22">
        <v>44249</v>
      </c>
      <c r="D13" s="3">
        <f>SUM(weekly_all_cause_deaths_health_board[[#This Row],[Ayrshire and Arran]:[Western Isles]])</f>
        <v>1325</v>
      </c>
      <c r="E13" s="2">
        <f>SUM(weekly_all_cause_deaths_council_area[[#This Row],[East Ayrshire]],weekly_all_cause_deaths_council_area[[#This Row],[South Ayrshire]],weekly_all_cause_deaths_council_area[[#This Row],[North Ayrshire]])</f>
        <v>98</v>
      </c>
      <c r="F13" s="2">
        <f>weekly_all_cause_deaths_council_area[[#This Row],[Scottish Borders ]]</f>
        <v>34</v>
      </c>
      <c r="G13" s="2">
        <f>weekly_all_cause_deaths_council_area[[#This Row],[Dumfries and Galloway]]</f>
        <v>37</v>
      </c>
      <c r="H13" s="2">
        <f>weekly_all_cause_deaths_council_area[[#This Row],[Fife]]</f>
        <v>91</v>
      </c>
      <c r="I13" s="2">
        <f>SUM(weekly_all_cause_deaths_council_area[[#This Row],[Clackmannanshire]],weekly_all_cause_deaths_council_area[[#This Row],[Falkirk]],weekly_all_cause_deaths_council_area[[#This Row],[Stirling]])</f>
        <v>101</v>
      </c>
      <c r="J13" s="2">
        <f>SUM(weekly_all_cause_deaths_council_area[[#This Row],[Aberdeen City]],weekly_all_cause_deaths_council_area[[#This Row],[Aberdeenshire]],weekly_all_cause_deaths_council_area[[#This Row],[Moray]])</f>
        <v>120</v>
      </c>
      <c r="K13" s="2">
        <f>SUM(weekly_all_cause_deaths_council_area[[#This Row],[East Dunbartonshire]],weekly_all_cause_deaths_council_area[[#This Row],[East Renfrewshire]],weekly_all_cause_deaths_council_area[[#This Row],[Glasgow City]],weekly_all_cause_deaths_council_area[[#This Row],[Inverclyde]],weekly_all_cause_deaths_council_area[[#This Row],[Renfrewshire]],weekly_all_cause_deaths_council_area[[#This Row],[West Dunbartonshire]])</f>
        <v>288</v>
      </c>
      <c r="L13" s="2">
        <f>SUM(weekly_all_cause_deaths_council_area[[#This Row],[Highland]],weekly_all_cause_deaths_council_area[[#This Row],[Argyll and Bute]])</f>
        <v>90</v>
      </c>
      <c r="M13" s="81">
        <f>SUM(weekly_all_cause_deaths_council_area[[#This Row],[North Lanarkshire]],weekly_all_cause_deaths_council_area[[#This Row],[South Lanarkshire]])</f>
        <v>163</v>
      </c>
      <c r="N13" s="87">
        <f>SUM(weekly_all_cause_deaths_council_area[[#This Row],[City of Edinburgh]],weekly_all_cause_deaths_council_area[[#This Row],[East Lothian]],weekly_all_cause_deaths_council_area[[#This Row],[Midlothian]],weekly_all_cause_deaths_council_area[[#This Row],[West Lothian]])</f>
        <v>179</v>
      </c>
      <c r="O13" s="2">
        <f>weekly_all_cause_deaths_council_area[[#This Row],[Orkney Islands]]</f>
        <v>6</v>
      </c>
      <c r="P13" s="87">
        <f>weekly_all_cause_deaths_council_area[[#This Row],[Shetland Islands]]</f>
        <v>4</v>
      </c>
      <c r="Q13" s="87">
        <f>SUM(weekly_all_cause_deaths_council_area[[#This Row],[Angus]],weekly_all_cause_deaths_council_area[[#This Row],[Dundee City]],weekly_all_cause_deaths_council_area[[#This Row],[Perth and Kinross]])</f>
        <v>110</v>
      </c>
      <c r="R13" s="2">
        <f>weekly_all_cause_deaths_council_area[[#This Row],[Na h-Eileanan Siar]]</f>
        <v>4</v>
      </c>
    </row>
    <row r="14" spans="1:18" ht="15.9" customHeight="1" x14ac:dyDescent="0.3">
      <c r="A14" s="20" t="s">
        <v>65</v>
      </c>
      <c r="B14" s="21">
        <v>9</v>
      </c>
      <c r="C14" s="22">
        <v>44256</v>
      </c>
      <c r="D14" s="3">
        <f>SUM(weekly_all_cause_deaths_health_board[[#This Row],[Ayrshire and Arran]:[Western Isles]])</f>
        <v>1204</v>
      </c>
      <c r="E14" s="2">
        <f>SUM(weekly_all_cause_deaths_council_area[[#This Row],[East Ayrshire]],weekly_all_cause_deaths_council_area[[#This Row],[South Ayrshire]],weekly_all_cause_deaths_council_area[[#This Row],[North Ayrshire]])</f>
        <v>108</v>
      </c>
      <c r="F14" s="2">
        <f>weekly_all_cause_deaths_council_area[[#This Row],[Scottish Borders ]]</f>
        <v>25</v>
      </c>
      <c r="G14" s="2">
        <f>weekly_all_cause_deaths_council_area[[#This Row],[Dumfries and Galloway]]</f>
        <v>45</v>
      </c>
      <c r="H14" s="2">
        <f>weekly_all_cause_deaths_council_area[[#This Row],[Fife]]</f>
        <v>77</v>
      </c>
      <c r="I14" s="2">
        <f>SUM(weekly_all_cause_deaths_council_area[[#This Row],[Clackmannanshire]],weekly_all_cause_deaths_council_area[[#This Row],[Falkirk]],weekly_all_cause_deaths_council_area[[#This Row],[Stirling]])</f>
        <v>82</v>
      </c>
      <c r="J14" s="2">
        <f>SUM(weekly_all_cause_deaths_council_area[[#This Row],[Aberdeen City]],weekly_all_cause_deaths_council_area[[#This Row],[Aberdeenshire]],weekly_all_cause_deaths_council_area[[#This Row],[Moray]])</f>
        <v>110</v>
      </c>
      <c r="K14" s="2">
        <f>SUM(weekly_all_cause_deaths_council_area[[#This Row],[East Dunbartonshire]],weekly_all_cause_deaths_council_area[[#This Row],[East Renfrewshire]],weekly_all_cause_deaths_council_area[[#This Row],[Glasgow City]],weekly_all_cause_deaths_council_area[[#This Row],[Inverclyde]],weekly_all_cause_deaths_council_area[[#This Row],[Renfrewshire]],weekly_all_cause_deaths_council_area[[#This Row],[West Dunbartonshire]])</f>
        <v>267</v>
      </c>
      <c r="L14" s="2">
        <f>SUM(weekly_all_cause_deaths_council_area[[#This Row],[Highland]],weekly_all_cause_deaths_council_area[[#This Row],[Argyll and Bute]])</f>
        <v>71</v>
      </c>
      <c r="M14" s="81">
        <f>SUM(weekly_all_cause_deaths_council_area[[#This Row],[North Lanarkshire]],weekly_all_cause_deaths_council_area[[#This Row],[South Lanarkshire]])</f>
        <v>150</v>
      </c>
      <c r="N14" s="87">
        <f>SUM(weekly_all_cause_deaths_council_area[[#This Row],[City of Edinburgh]],weekly_all_cause_deaths_council_area[[#This Row],[East Lothian]],weekly_all_cause_deaths_council_area[[#This Row],[Midlothian]],weekly_all_cause_deaths_council_area[[#This Row],[West Lothian]])</f>
        <v>164</v>
      </c>
      <c r="O14" s="2">
        <f>weekly_all_cause_deaths_council_area[[#This Row],[Orkney Islands]]</f>
        <v>4</v>
      </c>
      <c r="P14" s="87">
        <f>weekly_all_cause_deaths_council_area[[#This Row],[Shetland Islands]]</f>
        <v>8</v>
      </c>
      <c r="Q14" s="87">
        <f>SUM(weekly_all_cause_deaths_council_area[[#This Row],[Angus]],weekly_all_cause_deaths_council_area[[#This Row],[Dundee City]],weekly_all_cause_deaths_council_area[[#This Row],[Perth and Kinross]])</f>
        <v>88</v>
      </c>
      <c r="R14" s="2">
        <f>weekly_all_cause_deaths_council_area[[#This Row],[Na h-Eileanan Siar]]</f>
        <v>5</v>
      </c>
    </row>
    <row r="15" spans="1:18" ht="15.9" customHeight="1" x14ac:dyDescent="0.3">
      <c r="A15" s="20" t="s">
        <v>65</v>
      </c>
      <c r="B15" s="21">
        <v>10</v>
      </c>
      <c r="C15" s="22">
        <v>44263</v>
      </c>
      <c r="D15" s="3">
        <f>SUM(weekly_all_cause_deaths_health_board[[#This Row],[Ayrshire and Arran]:[Western Isles]])</f>
        <v>1145</v>
      </c>
      <c r="E15" s="2">
        <f>SUM(weekly_all_cause_deaths_council_area[[#This Row],[East Ayrshire]],weekly_all_cause_deaths_council_area[[#This Row],[South Ayrshire]],weekly_all_cause_deaths_council_area[[#This Row],[North Ayrshire]])</f>
        <v>96</v>
      </c>
      <c r="F15" s="2">
        <f>weekly_all_cause_deaths_council_area[[#This Row],[Scottish Borders ]]</f>
        <v>21</v>
      </c>
      <c r="G15" s="2">
        <f>weekly_all_cause_deaths_council_area[[#This Row],[Dumfries and Galloway]]</f>
        <v>36</v>
      </c>
      <c r="H15" s="2">
        <f>weekly_all_cause_deaths_council_area[[#This Row],[Fife]]</f>
        <v>71</v>
      </c>
      <c r="I15" s="2">
        <f>SUM(weekly_all_cause_deaths_council_area[[#This Row],[Clackmannanshire]],weekly_all_cause_deaths_council_area[[#This Row],[Falkirk]],weekly_all_cause_deaths_council_area[[#This Row],[Stirling]])</f>
        <v>78</v>
      </c>
      <c r="J15" s="2">
        <f>SUM(weekly_all_cause_deaths_council_area[[#This Row],[Aberdeen City]],weekly_all_cause_deaths_council_area[[#This Row],[Aberdeenshire]],weekly_all_cause_deaths_council_area[[#This Row],[Moray]])</f>
        <v>106</v>
      </c>
      <c r="K15" s="2">
        <f>SUM(weekly_all_cause_deaths_council_area[[#This Row],[East Dunbartonshire]],weekly_all_cause_deaths_council_area[[#This Row],[East Renfrewshire]],weekly_all_cause_deaths_council_area[[#This Row],[Glasgow City]],weekly_all_cause_deaths_council_area[[#This Row],[Inverclyde]],weekly_all_cause_deaths_council_area[[#This Row],[Renfrewshire]],weekly_all_cause_deaths_council_area[[#This Row],[West Dunbartonshire]])</f>
        <v>249</v>
      </c>
      <c r="L15" s="2">
        <f>SUM(weekly_all_cause_deaths_council_area[[#This Row],[Highland]],weekly_all_cause_deaths_council_area[[#This Row],[Argyll and Bute]])</f>
        <v>63</v>
      </c>
      <c r="M15" s="81">
        <f>SUM(weekly_all_cause_deaths_council_area[[#This Row],[North Lanarkshire]],weekly_all_cause_deaths_council_area[[#This Row],[South Lanarkshire]])</f>
        <v>145</v>
      </c>
      <c r="N15" s="87">
        <f>SUM(weekly_all_cause_deaths_council_area[[#This Row],[City of Edinburgh]],weekly_all_cause_deaths_council_area[[#This Row],[East Lothian]],weekly_all_cause_deaths_council_area[[#This Row],[Midlothian]],weekly_all_cause_deaths_council_area[[#This Row],[West Lothian]])</f>
        <v>160</v>
      </c>
      <c r="O15" s="2">
        <f>weekly_all_cause_deaths_council_area[[#This Row],[Orkney Islands]]</f>
        <v>7</v>
      </c>
      <c r="P15" s="87">
        <f>weekly_all_cause_deaths_council_area[[#This Row],[Shetland Islands]]</f>
        <v>5</v>
      </c>
      <c r="Q15" s="87">
        <f>SUM(weekly_all_cause_deaths_council_area[[#This Row],[Angus]],weekly_all_cause_deaths_council_area[[#This Row],[Dundee City]],weekly_all_cause_deaths_council_area[[#This Row],[Perth and Kinross]])</f>
        <v>99</v>
      </c>
      <c r="R15" s="2">
        <f>weekly_all_cause_deaths_council_area[[#This Row],[Na h-Eileanan Siar]]</f>
        <v>9</v>
      </c>
    </row>
    <row r="16" spans="1:18" ht="15.9" customHeight="1" x14ac:dyDescent="0.3">
      <c r="A16" s="20" t="s">
        <v>65</v>
      </c>
      <c r="B16" s="21">
        <v>11</v>
      </c>
      <c r="C16" s="22">
        <v>44270</v>
      </c>
      <c r="D16" s="3">
        <f>SUM(weekly_all_cause_deaths_health_board[[#This Row],[Ayrshire and Arran]:[Western Isles]])</f>
        <v>1114</v>
      </c>
      <c r="E16" s="2">
        <f>SUM(weekly_all_cause_deaths_council_area[[#This Row],[East Ayrshire]],weekly_all_cause_deaths_council_area[[#This Row],[South Ayrshire]],weekly_all_cause_deaths_council_area[[#This Row],[North Ayrshire]])</f>
        <v>96</v>
      </c>
      <c r="F16" s="2">
        <f>weekly_all_cause_deaths_council_area[[#This Row],[Scottish Borders ]]</f>
        <v>36</v>
      </c>
      <c r="G16" s="2">
        <f>weekly_all_cause_deaths_council_area[[#This Row],[Dumfries and Galloway]]</f>
        <v>39</v>
      </c>
      <c r="H16" s="2">
        <f>weekly_all_cause_deaths_council_area[[#This Row],[Fife]]</f>
        <v>90</v>
      </c>
      <c r="I16" s="31">
        <f>SUM(weekly_all_cause_deaths_council_area[[#This Row],[Clackmannanshire]],weekly_all_cause_deaths_council_area[[#This Row],[Falkirk]],weekly_all_cause_deaths_council_area[[#This Row],[Stirling]])</f>
        <v>57</v>
      </c>
      <c r="J16" s="31">
        <f>SUM(weekly_all_cause_deaths_council_area[[#This Row],[Aberdeen City]],weekly_all_cause_deaths_council_area[[#This Row],[Aberdeenshire]],weekly_all_cause_deaths_council_area[[#This Row],[Moray]])</f>
        <v>107</v>
      </c>
      <c r="K16" s="31">
        <f>SUM(weekly_all_cause_deaths_council_area[[#This Row],[East Dunbartonshire]],weekly_all_cause_deaths_council_area[[#This Row],[East Renfrewshire]],weekly_all_cause_deaths_council_area[[#This Row],[Glasgow City]],weekly_all_cause_deaths_council_area[[#This Row],[Inverclyde]],weekly_all_cause_deaths_council_area[[#This Row],[Renfrewshire]],weekly_all_cause_deaths_council_area[[#This Row],[West Dunbartonshire]])</f>
        <v>226</v>
      </c>
      <c r="L16" s="31">
        <f>SUM(weekly_all_cause_deaths_council_area[[#This Row],[Highland]],weekly_all_cause_deaths_council_area[[#This Row],[Argyll and Bute]])</f>
        <v>75</v>
      </c>
      <c r="M16" s="81">
        <f>SUM(weekly_all_cause_deaths_council_area[[#This Row],[North Lanarkshire]],weekly_all_cause_deaths_council_area[[#This Row],[South Lanarkshire]])</f>
        <v>127</v>
      </c>
      <c r="N16" s="87">
        <f>SUM(weekly_all_cause_deaths_council_area[[#This Row],[City of Edinburgh]],weekly_all_cause_deaths_council_area[[#This Row],[East Lothian]],weekly_all_cause_deaths_council_area[[#This Row],[Midlothian]],weekly_all_cause_deaths_council_area[[#This Row],[West Lothian]])</f>
        <v>137</v>
      </c>
      <c r="O16" s="2">
        <f>weekly_all_cause_deaths_council_area[[#This Row],[Orkney Islands]]</f>
        <v>3</v>
      </c>
      <c r="P16" s="87">
        <f>weekly_all_cause_deaths_council_area[[#This Row],[Shetland Islands]]</f>
        <v>7</v>
      </c>
      <c r="Q16" s="87">
        <f>SUM(weekly_all_cause_deaths_council_area[[#This Row],[Angus]],weekly_all_cause_deaths_council_area[[#This Row],[Dundee City]],weekly_all_cause_deaths_council_area[[#This Row],[Perth and Kinross]])</f>
        <v>105</v>
      </c>
      <c r="R16" s="2">
        <f>weekly_all_cause_deaths_council_area[[#This Row],[Na h-Eileanan Siar]]</f>
        <v>9</v>
      </c>
    </row>
    <row r="17" spans="1:18" ht="15.9" customHeight="1" x14ac:dyDescent="0.3">
      <c r="A17" s="20" t="s">
        <v>65</v>
      </c>
      <c r="B17" s="21">
        <v>12</v>
      </c>
      <c r="C17" s="22">
        <v>44277</v>
      </c>
      <c r="D17" s="3">
        <f>SUM(weekly_all_cause_deaths_health_board[[#This Row],[Ayrshire and Arran]:[Western Isles]])</f>
        <v>1097</v>
      </c>
      <c r="E17" s="2">
        <f>SUM(weekly_all_cause_deaths_council_area[[#This Row],[East Ayrshire]],weekly_all_cause_deaths_council_area[[#This Row],[South Ayrshire]],weekly_all_cause_deaths_council_area[[#This Row],[North Ayrshire]])</f>
        <v>79</v>
      </c>
      <c r="F17" s="2">
        <f>weekly_all_cause_deaths_council_area[[#This Row],[Scottish Borders ]]</f>
        <v>27</v>
      </c>
      <c r="G17" s="2">
        <f>weekly_all_cause_deaths_council_area[[#This Row],[Dumfries and Galloway]]</f>
        <v>35</v>
      </c>
      <c r="H17" s="2">
        <f>weekly_all_cause_deaths_council_area[[#This Row],[Fife]]</f>
        <v>76</v>
      </c>
      <c r="I17" s="31">
        <f>SUM(weekly_all_cause_deaths_council_area[[#This Row],[Clackmannanshire]],weekly_all_cause_deaths_council_area[[#This Row],[Falkirk]],weekly_all_cause_deaths_council_area[[#This Row],[Stirling]])</f>
        <v>62</v>
      </c>
      <c r="J17" s="31">
        <f>SUM(weekly_all_cause_deaths_council_area[[#This Row],[Aberdeen City]],weekly_all_cause_deaths_council_area[[#This Row],[Aberdeenshire]],weekly_all_cause_deaths_council_area[[#This Row],[Moray]])</f>
        <v>89</v>
      </c>
      <c r="K17" s="31">
        <f>SUM(weekly_all_cause_deaths_council_area[[#This Row],[East Dunbartonshire]],weekly_all_cause_deaths_council_area[[#This Row],[East Renfrewshire]],weekly_all_cause_deaths_council_area[[#This Row],[Glasgow City]],weekly_all_cause_deaths_council_area[[#This Row],[Inverclyde]],weekly_all_cause_deaths_council_area[[#This Row],[Renfrewshire]],weekly_all_cause_deaths_council_area[[#This Row],[West Dunbartonshire]])</f>
        <v>246</v>
      </c>
      <c r="L17" s="31">
        <f>SUM(weekly_all_cause_deaths_council_area[[#This Row],[Highland]],weekly_all_cause_deaths_council_area[[#This Row],[Argyll and Bute]])</f>
        <v>73</v>
      </c>
      <c r="M17" s="81">
        <f>SUM(weekly_all_cause_deaths_council_area[[#This Row],[North Lanarkshire]],weekly_all_cause_deaths_council_area[[#This Row],[South Lanarkshire]])</f>
        <v>153</v>
      </c>
      <c r="N17" s="87">
        <f>SUM(weekly_all_cause_deaths_council_area[[#This Row],[City of Edinburgh]],weekly_all_cause_deaths_council_area[[#This Row],[East Lothian]],weekly_all_cause_deaths_council_area[[#This Row],[Midlothian]],weekly_all_cause_deaths_council_area[[#This Row],[West Lothian]])</f>
        <v>157</v>
      </c>
      <c r="O17" s="2">
        <f>weekly_all_cause_deaths_council_area[[#This Row],[Orkney Islands]]</f>
        <v>9</v>
      </c>
      <c r="P17" s="87">
        <f>weekly_all_cause_deaths_council_area[[#This Row],[Shetland Islands]]</f>
        <v>6</v>
      </c>
      <c r="Q17" s="87">
        <f>SUM(weekly_all_cause_deaths_council_area[[#This Row],[Angus]],weekly_all_cause_deaths_council_area[[#This Row],[Dundee City]],weekly_all_cause_deaths_council_area[[#This Row],[Perth and Kinross]])</f>
        <v>77</v>
      </c>
      <c r="R17" s="2">
        <f>weekly_all_cause_deaths_council_area[[#This Row],[Na h-Eileanan Siar]]</f>
        <v>8</v>
      </c>
    </row>
    <row r="18" spans="1:18" ht="15.9" customHeight="1" x14ac:dyDescent="0.3">
      <c r="A18" s="20" t="s">
        <v>65</v>
      </c>
      <c r="B18" s="21">
        <v>13</v>
      </c>
      <c r="C18" s="22">
        <v>44284</v>
      </c>
      <c r="D18" s="3">
        <f>SUM(weekly_all_cause_deaths_health_board[[#This Row],[Ayrshire and Arran]:[Western Isles]])</f>
        <v>972</v>
      </c>
      <c r="E18" s="2">
        <f>SUM(weekly_all_cause_deaths_council_area[[#This Row],[East Ayrshire]],weekly_all_cause_deaths_council_area[[#This Row],[South Ayrshire]],weekly_all_cause_deaths_council_area[[#This Row],[North Ayrshire]])</f>
        <v>74</v>
      </c>
      <c r="F18" s="2">
        <f>weekly_all_cause_deaths_council_area[[#This Row],[Scottish Borders ]]</f>
        <v>30</v>
      </c>
      <c r="G18" s="2">
        <f>weekly_all_cause_deaths_council_area[[#This Row],[Dumfries and Galloway]]</f>
        <v>28</v>
      </c>
      <c r="H18" s="2">
        <f>weekly_all_cause_deaths_council_area[[#This Row],[Fife]]</f>
        <v>64</v>
      </c>
      <c r="I18" s="2">
        <f>SUM(weekly_all_cause_deaths_council_area[[#This Row],[Clackmannanshire]],weekly_all_cause_deaths_council_area[[#This Row],[Falkirk]],weekly_all_cause_deaths_council_area[[#This Row],[Stirling]])</f>
        <v>52</v>
      </c>
      <c r="J18" s="2">
        <f>SUM(weekly_all_cause_deaths_council_area[[#This Row],[Aberdeen City]],weekly_all_cause_deaths_council_area[[#This Row],[Aberdeenshire]],weekly_all_cause_deaths_council_area[[#This Row],[Moray]])</f>
        <v>104</v>
      </c>
      <c r="K18" s="2">
        <f>SUM(weekly_all_cause_deaths_council_area[[#This Row],[East Dunbartonshire]],weekly_all_cause_deaths_council_area[[#This Row],[East Renfrewshire]],weekly_all_cause_deaths_council_area[[#This Row],[Glasgow City]],weekly_all_cause_deaths_council_area[[#This Row],[Inverclyde]],weekly_all_cause_deaths_council_area[[#This Row],[Renfrewshire]],weekly_all_cause_deaths_council_area[[#This Row],[West Dunbartonshire]])</f>
        <v>211</v>
      </c>
      <c r="L18" s="2">
        <f>SUM(weekly_all_cause_deaths_council_area[[#This Row],[Highland]],weekly_all_cause_deaths_council_area[[#This Row],[Argyll and Bute]])</f>
        <v>63</v>
      </c>
      <c r="M18" s="81">
        <f>SUM(weekly_all_cause_deaths_council_area[[#This Row],[North Lanarkshire]],weekly_all_cause_deaths_council_area[[#This Row],[South Lanarkshire]])</f>
        <v>112</v>
      </c>
      <c r="N18" s="87">
        <f>SUM(weekly_all_cause_deaths_council_area[[#This Row],[City of Edinburgh]],weekly_all_cause_deaths_council_area[[#This Row],[East Lothian]],weekly_all_cause_deaths_council_area[[#This Row],[Midlothian]],weekly_all_cause_deaths_council_area[[#This Row],[West Lothian]])</f>
        <v>125</v>
      </c>
      <c r="O18" s="2">
        <f>weekly_all_cause_deaths_council_area[[#This Row],[Orkney Islands]]</f>
        <v>5</v>
      </c>
      <c r="P18" s="87">
        <f>weekly_all_cause_deaths_council_area[[#This Row],[Shetland Islands]]</f>
        <v>6</v>
      </c>
      <c r="Q18" s="87">
        <f>SUM(weekly_all_cause_deaths_council_area[[#This Row],[Angus]],weekly_all_cause_deaths_council_area[[#This Row],[Dundee City]],weekly_all_cause_deaths_council_area[[#This Row],[Perth and Kinross]])</f>
        <v>90</v>
      </c>
      <c r="R18" s="2">
        <f>weekly_all_cause_deaths_council_area[[#This Row],[Na h-Eileanan Siar]]</f>
        <v>8</v>
      </c>
    </row>
    <row r="19" spans="1:18" ht="15.9" customHeight="1" x14ac:dyDescent="0.3">
      <c r="A19" s="20" t="s">
        <v>65</v>
      </c>
      <c r="B19" s="21">
        <v>14</v>
      </c>
      <c r="C19" s="22">
        <v>44291</v>
      </c>
      <c r="D19" s="3">
        <f>SUM(weekly_all_cause_deaths_health_board[[#This Row],[Ayrshire and Arran]:[Western Isles]])</f>
        <v>1058</v>
      </c>
      <c r="E19" s="31">
        <f>SUM(weekly_all_cause_deaths_council_area[[#This Row],[East Ayrshire]],weekly_all_cause_deaths_council_area[[#This Row],[South Ayrshire]],weekly_all_cause_deaths_council_area[[#This Row],[North Ayrshire]])</f>
        <v>100</v>
      </c>
      <c r="F19" s="31">
        <f>weekly_all_cause_deaths_council_area[[#This Row],[Scottish Borders ]]</f>
        <v>18</v>
      </c>
      <c r="G19" s="31">
        <f>weekly_all_cause_deaths_council_area[[#This Row],[Dumfries and Galloway]]</f>
        <v>45</v>
      </c>
      <c r="H19" s="31">
        <f>weekly_all_cause_deaths_council_area[[#This Row],[Fife]]</f>
        <v>66</v>
      </c>
      <c r="I19" s="31">
        <f>SUM(weekly_all_cause_deaths_council_area[[#This Row],[Clackmannanshire]],weekly_all_cause_deaths_council_area[[#This Row],[Falkirk]],weekly_all_cause_deaths_council_area[[#This Row],[Stirling]])</f>
        <v>59</v>
      </c>
      <c r="J19" s="31">
        <f>SUM(weekly_all_cause_deaths_council_area[[#This Row],[Aberdeen City]],weekly_all_cause_deaths_council_area[[#This Row],[Aberdeenshire]],weekly_all_cause_deaths_council_area[[#This Row],[Moray]])</f>
        <v>108</v>
      </c>
      <c r="K19" s="31">
        <f>SUM(weekly_all_cause_deaths_council_area[[#This Row],[East Dunbartonshire]],weekly_all_cause_deaths_council_area[[#This Row],[East Renfrewshire]],weekly_all_cause_deaths_council_area[[#This Row],[Glasgow City]],weekly_all_cause_deaths_council_area[[#This Row],[Inverclyde]],weekly_all_cause_deaths_council_area[[#This Row],[Renfrewshire]],weekly_all_cause_deaths_council_area[[#This Row],[West Dunbartonshire]])</f>
        <v>187</v>
      </c>
      <c r="L19" s="31">
        <f>SUM(weekly_all_cause_deaths_council_area[[#This Row],[Highland]],weekly_all_cause_deaths_council_area[[#This Row],[Argyll and Bute]])</f>
        <v>74</v>
      </c>
      <c r="M19" s="81">
        <f>SUM(weekly_all_cause_deaths_council_area[[#This Row],[North Lanarkshire]],weekly_all_cause_deaths_council_area[[#This Row],[South Lanarkshire]])</f>
        <v>134</v>
      </c>
      <c r="N19" s="87">
        <f>SUM(weekly_all_cause_deaths_council_area[[#This Row],[City of Edinburgh]],weekly_all_cause_deaths_council_area[[#This Row],[East Lothian]],weekly_all_cause_deaths_council_area[[#This Row],[Midlothian]],weekly_all_cause_deaths_council_area[[#This Row],[West Lothian]])</f>
        <v>168</v>
      </c>
      <c r="O19" s="2">
        <f>weekly_all_cause_deaths_council_area[[#This Row],[Orkney Islands]]</f>
        <v>5</v>
      </c>
      <c r="P19" s="87">
        <f>weekly_all_cause_deaths_council_area[[#This Row],[Shetland Islands]]</f>
        <v>2</v>
      </c>
      <c r="Q19" s="87">
        <f>SUM(weekly_all_cause_deaths_council_area[[#This Row],[Angus]],weekly_all_cause_deaths_council_area[[#This Row],[Dundee City]],weekly_all_cause_deaths_council_area[[#This Row],[Perth and Kinross]])</f>
        <v>87</v>
      </c>
      <c r="R19" s="2">
        <f>weekly_all_cause_deaths_council_area[[#This Row],[Na h-Eileanan Siar]]</f>
        <v>5</v>
      </c>
    </row>
    <row r="20" spans="1:18" ht="15.9" customHeight="1" x14ac:dyDescent="0.3">
      <c r="A20" s="20" t="s">
        <v>65</v>
      </c>
      <c r="B20" s="21">
        <v>15</v>
      </c>
      <c r="C20" s="22">
        <v>44298</v>
      </c>
      <c r="D20" s="3">
        <f>SUM(weekly_all_cause_deaths_health_board[[#This Row],[Ayrshire and Arran]:[Western Isles]])</f>
        <v>1131</v>
      </c>
      <c r="E20" s="25">
        <f>SUM(weekly_all_cause_deaths_council_area[[#This Row],[East Ayrshire]],weekly_all_cause_deaths_council_area[[#This Row],[South Ayrshire]],weekly_all_cause_deaths_council_area[[#This Row],[North Ayrshire]])</f>
        <v>101</v>
      </c>
      <c r="F20" s="25">
        <f>weekly_all_cause_deaths_council_area[[#This Row],[Scottish Borders ]]</f>
        <v>19</v>
      </c>
      <c r="G20" s="25">
        <f>weekly_all_cause_deaths_council_area[[#This Row],[Dumfries and Galloway]]</f>
        <v>20</v>
      </c>
      <c r="H20" s="25">
        <f>weekly_all_cause_deaths_council_area[[#This Row],[Fife]]</f>
        <v>82</v>
      </c>
      <c r="I20" s="25">
        <f>SUM(weekly_all_cause_deaths_council_area[[#This Row],[Clackmannanshire]],weekly_all_cause_deaths_council_area[[#This Row],[Falkirk]],weekly_all_cause_deaths_council_area[[#This Row],[Stirling]])</f>
        <v>58</v>
      </c>
      <c r="J20" s="25">
        <f>SUM(weekly_all_cause_deaths_council_area[[#This Row],[Aberdeen City]],weekly_all_cause_deaths_council_area[[#This Row],[Aberdeenshire]],weekly_all_cause_deaths_council_area[[#This Row],[Moray]])</f>
        <v>115</v>
      </c>
      <c r="K20" s="25">
        <f>SUM(weekly_all_cause_deaths_council_area[[#This Row],[East Dunbartonshire]],weekly_all_cause_deaths_council_area[[#This Row],[East Renfrewshire]],weekly_all_cause_deaths_council_area[[#This Row],[Glasgow City]],weekly_all_cause_deaths_council_area[[#This Row],[Inverclyde]],weekly_all_cause_deaths_council_area[[#This Row],[Renfrewshire]],weekly_all_cause_deaths_council_area[[#This Row],[West Dunbartonshire]])</f>
        <v>261</v>
      </c>
      <c r="L20" s="25">
        <f>SUM(weekly_all_cause_deaths_council_area[[#This Row],[Highland]],weekly_all_cause_deaths_council_area[[#This Row],[Argyll and Bute]])</f>
        <v>65</v>
      </c>
      <c r="M20" s="81">
        <f>SUM(weekly_all_cause_deaths_council_area[[#This Row],[North Lanarkshire]],weekly_all_cause_deaths_council_area[[#This Row],[South Lanarkshire]])</f>
        <v>161</v>
      </c>
      <c r="N20" s="87">
        <f>SUM(weekly_all_cause_deaths_council_area[[#This Row],[City of Edinburgh]],weekly_all_cause_deaths_council_area[[#This Row],[East Lothian]],weekly_all_cause_deaths_council_area[[#This Row],[Midlothian]],weekly_all_cause_deaths_council_area[[#This Row],[West Lothian]])</f>
        <v>145</v>
      </c>
      <c r="O20" s="2">
        <f>weekly_all_cause_deaths_council_area[[#This Row],[Orkney Islands]]</f>
        <v>5</v>
      </c>
      <c r="P20" s="87">
        <f>weekly_all_cause_deaths_council_area[[#This Row],[Shetland Islands]]</f>
        <v>4</v>
      </c>
      <c r="Q20" s="87">
        <f>SUM(weekly_all_cause_deaths_council_area[[#This Row],[Angus]],weekly_all_cause_deaths_council_area[[#This Row],[Dundee City]],weekly_all_cause_deaths_council_area[[#This Row],[Perth and Kinross]])</f>
        <v>87</v>
      </c>
      <c r="R20" s="2">
        <f>weekly_all_cause_deaths_council_area[[#This Row],[Na h-Eileanan Siar]]</f>
        <v>8</v>
      </c>
    </row>
    <row r="21" spans="1:18" ht="15.9" customHeight="1" x14ac:dyDescent="0.3">
      <c r="A21" s="20" t="s">
        <v>65</v>
      </c>
      <c r="B21" s="21">
        <v>16</v>
      </c>
      <c r="C21" s="22">
        <v>44305</v>
      </c>
      <c r="D21" s="3">
        <f>SUM(weekly_all_cause_deaths_health_board[[#This Row],[Ayrshire and Arran]:[Western Isles]])</f>
        <v>1112</v>
      </c>
      <c r="E21" s="25">
        <f>SUM(weekly_all_cause_deaths_council_area[[#This Row],[East Ayrshire]],weekly_all_cause_deaths_council_area[[#This Row],[South Ayrshire]],weekly_all_cause_deaths_council_area[[#This Row],[North Ayrshire]])</f>
        <v>97</v>
      </c>
      <c r="F21" s="25">
        <f>weekly_all_cause_deaths_council_area[[#This Row],[Scottish Borders ]]</f>
        <v>16</v>
      </c>
      <c r="G21" s="25">
        <f>weekly_all_cause_deaths_council_area[[#This Row],[Dumfries and Galloway]]</f>
        <v>38</v>
      </c>
      <c r="H21" s="25">
        <f>weekly_all_cause_deaths_council_area[[#This Row],[Fife]]</f>
        <v>81</v>
      </c>
      <c r="I21" s="25">
        <f>SUM(weekly_all_cause_deaths_council_area[[#This Row],[Clackmannanshire]],weekly_all_cause_deaths_council_area[[#This Row],[Falkirk]],weekly_all_cause_deaths_council_area[[#This Row],[Stirling]])</f>
        <v>58</v>
      </c>
      <c r="J21" s="25">
        <f>SUM(weekly_all_cause_deaths_council_area[[#This Row],[Aberdeen City]],weekly_all_cause_deaths_council_area[[#This Row],[Aberdeenshire]],weekly_all_cause_deaths_council_area[[#This Row],[Moray]])</f>
        <v>101</v>
      </c>
      <c r="K21" s="25">
        <f>SUM(weekly_all_cause_deaths_council_area[[#This Row],[East Dunbartonshire]],weekly_all_cause_deaths_council_area[[#This Row],[East Renfrewshire]],weekly_all_cause_deaths_council_area[[#This Row],[Glasgow City]],weekly_all_cause_deaths_council_area[[#This Row],[Inverclyde]],weekly_all_cause_deaths_council_area[[#This Row],[Renfrewshire]],weekly_all_cause_deaths_council_area[[#This Row],[West Dunbartonshire]])</f>
        <v>254</v>
      </c>
      <c r="L21" s="25">
        <f>SUM(weekly_all_cause_deaths_council_area[[#This Row],[Highland]],weekly_all_cause_deaths_council_area[[#This Row],[Argyll and Bute]])</f>
        <v>87</v>
      </c>
      <c r="M21" s="81">
        <f>SUM(weekly_all_cause_deaths_council_area[[#This Row],[North Lanarkshire]],weekly_all_cause_deaths_council_area[[#This Row],[South Lanarkshire]])</f>
        <v>130</v>
      </c>
      <c r="N21" s="87">
        <f>SUM(weekly_all_cause_deaths_council_area[[#This Row],[City of Edinburgh]],weekly_all_cause_deaths_council_area[[#This Row],[East Lothian]],weekly_all_cause_deaths_council_area[[#This Row],[Midlothian]],weekly_all_cause_deaths_council_area[[#This Row],[West Lothian]])</f>
        <v>138</v>
      </c>
      <c r="O21" s="2">
        <f>weekly_all_cause_deaths_council_area[[#This Row],[Orkney Islands]]</f>
        <v>5</v>
      </c>
      <c r="P21" s="87">
        <f>weekly_all_cause_deaths_council_area[[#This Row],[Shetland Islands]]</f>
        <v>6</v>
      </c>
      <c r="Q21" s="87">
        <f>SUM(weekly_all_cause_deaths_council_area[[#This Row],[Angus]],weekly_all_cause_deaths_council_area[[#This Row],[Dundee City]],weekly_all_cause_deaths_council_area[[#This Row],[Perth and Kinross]])</f>
        <v>94</v>
      </c>
      <c r="R21" s="2">
        <f>weekly_all_cause_deaths_council_area[[#This Row],[Na h-Eileanan Siar]]</f>
        <v>7</v>
      </c>
    </row>
    <row r="22" spans="1:18" ht="15.9" customHeight="1" x14ac:dyDescent="0.3">
      <c r="A22" s="20" t="s">
        <v>65</v>
      </c>
      <c r="B22" s="21">
        <v>17</v>
      </c>
      <c r="C22" s="22">
        <v>44312</v>
      </c>
      <c r="D22" s="3">
        <f>SUM(weekly_all_cause_deaths_health_board[[#This Row],[Ayrshire and Arran]:[Western Isles]])</f>
        <v>1040</v>
      </c>
      <c r="E22" s="25">
        <f>SUM(weekly_all_cause_deaths_council_area[[#This Row],[East Ayrshire]],weekly_all_cause_deaths_council_area[[#This Row],[South Ayrshire]],weekly_all_cause_deaths_council_area[[#This Row],[North Ayrshire]])</f>
        <v>96</v>
      </c>
      <c r="F22" s="25">
        <f>weekly_all_cause_deaths_council_area[[#This Row],[Scottish Borders ]]</f>
        <v>29</v>
      </c>
      <c r="G22" s="25">
        <f>weekly_all_cause_deaths_council_area[[#This Row],[Dumfries and Galloway]]</f>
        <v>33</v>
      </c>
      <c r="H22" s="25">
        <f>weekly_all_cause_deaths_council_area[[#This Row],[Fife]]</f>
        <v>77</v>
      </c>
      <c r="I22" s="25">
        <f>SUM(weekly_all_cause_deaths_council_area[[#This Row],[Clackmannanshire]],weekly_all_cause_deaths_council_area[[#This Row],[Falkirk]],weekly_all_cause_deaths_council_area[[#This Row],[Stirling]])</f>
        <v>62</v>
      </c>
      <c r="J22" s="25">
        <f>SUM(weekly_all_cause_deaths_council_area[[#This Row],[Aberdeen City]],weekly_all_cause_deaths_council_area[[#This Row],[Aberdeenshire]],weekly_all_cause_deaths_council_area[[#This Row],[Moray]])</f>
        <v>113</v>
      </c>
      <c r="K22" s="25">
        <f>SUM(weekly_all_cause_deaths_council_area[[#This Row],[East Dunbartonshire]],weekly_all_cause_deaths_council_area[[#This Row],[East Renfrewshire]],weekly_all_cause_deaths_council_area[[#This Row],[Glasgow City]],weekly_all_cause_deaths_council_area[[#This Row],[Inverclyde]],weekly_all_cause_deaths_council_area[[#This Row],[Renfrewshire]],weekly_all_cause_deaths_council_area[[#This Row],[West Dunbartonshire]])</f>
        <v>204</v>
      </c>
      <c r="L22" s="25">
        <f>SUM(weekly_all_cause_deaths_council_area[[#This Row],[Highland]],weekly_all_cause_deaths_council_area[[#This Row],[Argyll and Bute]])</f>
        <v>56</v>
      </c>
      <c r="M22" s="81">
        <f>SUM(weekly_all_cause_deaths_council_area[[#This Row],[North Lanarkshire]],weekly_all_cause_deaths_council_area[[#This Row],[South Lanarkshire]])</f>
        <v>139</v>
      </c>
      <c r="N22" s="87">
        <f>SUM(weekly_all_cause_deaths_council_area[[#This Row],[City of Edinburgh]],weekly_all_cause_deaths_council_area[[#This Row],[East Lothian]],weekly_all_cause_deaths_council_area[[#This Row],[Midlothian]],weekly_all_cause_deaths_council_area[[#This Row],[West Lothian]])</f>
        <v>140</v>
      </c>
      <c r="O22" s="2">
        <f>weekly_all_cause_deaths_council_area[[#This Row],[Orkney Islands]]</f>
        <v>3</v>
      </c>
      <c r="P22" s="87">
        <f>weekly_all_cause_deaths_council_area[[#This Row],[Shetland Islands]]</f>
        <v>3</v>
      </c>
      <c r="Q22" s="87">
        <f>SUM(weekly_all_cause_deaths_council_area[[#This Row],[Angus]],weekly_all_cause_deaths_council_area[[#This Row],[Dundee City]],weekly_all_cause_deaths_council_area[[#This Row],[Perth and Kinross]])</f>
        <v>79</v>
      </c>
      <c r="R22" s="2">
        <f>weekly_all_cause_deaths_council_area[[#This Row],[Na h-Eileanan Siar]]</f>
        <v>6</v>
      </c>
    </row>
    <row r="23" spans="1:18" ht="15.9" customHeight="1" x14ac:dyDescent="0.3">
      <c r="A23" s="20" t="s">
        <v>65</v>
      </c>
      <c r="B23" s="21">
        <v>18</v>
      </c>
      <c r="C23" s="22">
        <v>44319</v>
      </c>
      <c r="D23" s="26">
        <f>SUM(weekly_all_cause_deaths_health_board[[#This Row],[Ayrshire and Arran]:[Western Isles]])</f>
        <v>954</v>
      </c>
      <c r="E23" s="25">
        <f>SUM(weekly_all_cause_deaths_council_area[[#This Row],[East Ayrshire]],weekly_all_cause_deaths_council_area[[#This Row],[South Ayrshire]],weekly_all_cause_deaths_council_area[[#This Row],[North Ayrshire]])</f>
        <v>81</v>
      </c>
      <c r="F23" s="25">
        <f>weekly_all_cause_deaths_council_area[[#This Row],[Scottish Borders ]]</f>
        <v>9</v>
      </c>
      <c r="G23" s="25">
        <f>weekly_all_cause_deaths_council_area[[#This Row],[Dumfries and Galloway]]</f>
        <v>28</v>
      </c>
      <c r="H23" s="25">
        <f>weekly_all_cause_deaths_council_area[[#This Row],[Fife]]</f>
        <v>62</v>
      </c>
      <c r="I23" s="25">
        <f>SUM(weekly_all_cause_deaths_council_area[[#This Row],[Clackmannanshire]],weekly_all_cause_deaths_council_area[[#This Row],[Falkirk]],weekly_all_cause_deaths_council_area[[#This Row],[Stirling]])</f>
        <v>48</v>
      </c>
      <c r="J23" s="25">
        <f>SUM(weekly_all_cause_deaths_council_area[[#This Row],[Aberdeen City]],weekly_all_cause_deaths_council_area[[#This Row],[Aberdeenshire]],weekly_all_cause_deaths_council_area[[#This Row],[Moray]])</f>
        <v>91</v>
      </c>
      <c r="K23" s="25">
        <f>SUM(weekly_all_cause_deaths_council_area[[#This Row],[East Dunbartonshire]],weekly_all_cause_deaths_council_area[[#This Row],[East Renfrewshire]],weekly_all_cause_deaths_council_area[[#This Row],[Glasgow City]],weekly_all_cause_deaths_council_area[[#This Row],[Inverclyde]],weekly_all_cause_deaths_council_area[[#This Row],[Renfrewshire]],weekly_all_cause_deaths_council_area[[#This Row],[West Dunbartonshire]])</f>
        <v>225</v>
      </c>
      <c r="L23" s="25">
        <f>SUM(weekly_all_cause_deaths_council_area[[#This Row],[Highland]],weekly_all_cause_deaths_council_area[[#This Row],[Argyll and Bute]])</f>
        <v>75</v>
      </c>
      <c r="M23" s="81">
        <f>SUM(weekly_all_cause_deaths_council_area[[#This Row],[North Lanarkshire]],weekly_all_cause_deaths_council_area[[#This Row],[South Lanarkshire]])</f>
        <v>134</v>
      </c>
      <c r="N23" s="87">
        <f>SUM(weekly_all_cause_deaths_council_area[[#This Row],[City of Edinburgh]],weekly_all_cause_deaths_council_area[[#This Row],[East Lothian]],weekly_all_cause_deaths_council_area[[#This Row],[Midlothian]],weekly_all_cause_deaths_council_area[[#This Row],[West Lothian]])</f>
        <v>121</v>
      </c>
      <c r="O23" s="2">
        <f>weekly_all_cause_deaths_council_area[[#This Row],[Orkney Islands]]</f>
        <v>1</v>
      </c>
      <c r="P23" s="87">
        <f>weekly_all_cause_deaths_council_area[[#This Row],[Shetland Islands]]</f>
        <v>3</v>
      </c>
      <c r="Q23" s="87">
        <f>SUM(weekly_all_cause_deaths_council_area[[#This Row],[Angus]],weekly_all_cause_deaths_council_area[[#This Row],[Dundee City]],weekly_all_cause_deaths_council_area[[#This Row],[Perth and Kinross]])</f>
        <v>72</v>
      </c>
      <c r="R23" s="2">
        <f>weekly_all_cause_deaths_council_area[[#This Row],[Na h-Eileanan Siar]]</f>
        <v>4</v>
      </c>
    </row>
    <row r="24" spans="1:18" ht="15.9" customHeight="1" x14ac:dyDescent="0.3">
      <c r="A24" s="20" t="s">
        <v>65</v>
      </c>
      <c r="B24" s="21">
        <v>19</v>
      </c>
      <c r="C24" s="22">
        <v>44326</v>
      </c>
      <c r="D24" s="26">
        <f>SUM(weekly_all_cause_deaths_health_board[[#This Row],[Ayrshire and Arran]:[Western Isles]])</f>
        <v>1076</v>
      </c>
      <c r="E24" s="25">
        <f>SUM(weekly_all_cause_deaths_council_area[[#This Row],[East Ayrshire]],weekly_all_cause_deaths_council_area[[#This Row],[South Ayrshire]],weekly_all_cause_deaths_council_area[[#This Row],[North Ayrshire]])</f>
        <v>62</v>
      </c>
      <c r="F24" s="25">
        <f>weekly_all_cause_deaths_council_area[[#This Row],[Scottish Borders ]]</f>
        <v>21</v>
      </c>
      <c r="G24" s="25">
        <f>weekly_all_cause_deaths_council_area[[#This Row],[Dumfries and Galloway]]</f>
        <v>37</v>
      </c>
      <c r="H24" s="25">
        <f>weekly_all_cause_deaths_council_area[[#This Row],[Fife]]</f>
        <v>82</v>
      </c>
      <c r="I24" s="25">
        <f>SUM(weekly_all_cause_deaths_council_area[[#This Row],[Clackmannanshire]],weekly_all_cause_deaths_council_area[[#This Row],[Falkirk]],weekly_all_cause_deaths_council_area[[#This Row],[Stirling]])</f>
        <v>64</v>
      </c>
      <c r="J24" s="25">
        <f>SUM(weekly_all_cause_deaths_council_area[[#This Row],[Aberdeen City]],weekly_all_cause_deaths_council_area[[#This Row],[Aberdeenshire]],weekly_all_cause_deaths_council_area[[#This Row],[Moray]])</f>
        <v>107</v>
      </c>
      <c r="K24" s="25">
        <f>SUM(weekly_all_cause_deaths_council_area[[#This Row],[East Dunbartonshire]],weekly_all_cause_deaths_council_area[[#This Row],[East Renfrewshire]],weekly_all_cause_deaths_council_area[[#This Row],[Glasgow City]],weekly_all_cause_deaths_council_area[[#This Row],[Inverclyde]],weekly_all_cause_deaths_council_area[[#This Row],[Renfrewshire]],weekly_all_cause_deaths_council_area[[#This Row],[West Dunbartonshire]])</f>
        <v>225</v>
      </c>
      <c r="L24" s="25">
        <f>SUM(weekly_all_cause_deaths_council_area[[#This Row],[Highland]],weekly_all_cause_deaths_council_area[[#This Row],[Argyll and Bute]])</f>
        <v>57</v>
      </c>
      <c r="M24" s="81">
        <f>SUM(weekly_all_cause_deaths_council_area[[#This Row],[North Lanarkshire]],weekly_all_cause_deaths_council_area[[#This Row],[South Lanarkshire]])</f>
        <v>144</v>
      </c>
      <c r="N24" s="87">
        <f>SUM(weekly_all_cause_deaths_council_area[[#This Row],[City of Edinburgh]],weekly_all_cause_deaths_council_area[[#This Row],[East Lothian]],weekly_all_cause_deaths_council_area[[#This Row],[Midlothian]],weekly_all_cause_deaths_council_area[[#This Row],[West Lothian]])</f>
        <v>169</v>
      </c>
      <c r="O24" s="2">
        <f>weekly_all_cause_deaths_council_area[[#This Row],[Orkney Islands]]</f>
        <v>5</v>
      </c>
      <c r="P24" s="87">
        <f>weekly_all_cause_deaths_council_area[[#This Row],[Shetland Islands]]</f>
        <v>8</v>
      </c>
      <c r="Q24" s="87">
        <f>SUM(weekly_all_cause_deaths_council_area[[#This Row],[Angus]],weekly_all_cause_deaths_council_area[[#This Row],[Dundee City]],weekly_all_cause_deaths_council_area[[#This Row],[Perth and Kinross]])</f>
        <v>84</v>
      </c>
      <c r="R24" s="2">
        <f>weekly_all_cause_deaths_council_area[[#This Row],[Na h-Eileanan Siar]]</f>
        <v>11</v>
      </c>
    </row>
    <row r="25" spans="1:18" ht="15.9" customHeight="1" x14ac:dyDescent="0.3">
      <c r="A25" s="20" t="s">
        <v>65</v>
      </c>
      <c r="B25" s="21">
        <v>20</v>
      </c>
      <c r="C25" s="22">
        <v>44333</v>
      </c>
      <c r="D25" s="26">
        <f>SUM(weekly_all_cause_deaths_health_board[[#This Row],[Ayrshire and Arran]:[Western Isles]])</f>
        <v>1042</v>
      </c>
      <c r="E25" s="25">
        <f>SUM(weekly_all_cause_deaths_council_area[[#This Row],[East Ayrshire]],weekly_all_cause_deaths_council_area[[#This Row],[South Ayrshire]],weekly_all_cause_deaths_council_area[[#This Row],[North Ayrshire]])</f>
        <v>99</v>
      </c>
      <c r="F25" s="25">
        <f>weekly_all_cause_deaths_council_area[[#This Row],[Scottish Borders ]]</f>
        <v>18</v>
      </c>
      <c r="G25" s="25">
        <f>weekly_all_cause_deaths_council_area[[#This Row],[Dumfries and Galloway]]</f>
        <v>31</v>
      </c>
      <c r="H25" s="25">
        <f>weekly_all_cause_deaths_council_area[[#This Row],[Fife]]</f>
        <v>91</v>
      </c>
      <c r="I25" s="25">
        <f>SUM(weekly_all_cause_deaths_council_area[[#This Row],[Clackmannanshire]],weekly_all_cause_deaths_council_area[[#This Row],[Falkirk]],weekly_all_cause_deaths_council_area[[#This Row],[Stirling]])</f>
        <v>62</v>
      </c>
      <c r="J25" s="25">
        <f>SUM(weekly_all_cause_deaths_council_area[[#This Row],[Aberdeen City]],weekly_all_cause_deaths_council_area[[#This Row],[Aberdeenshire]],weekly_all_cause_deaths_council_area[[#This Row],[Moray]])</f>
        <v>97</v>
      </c>
      <c r="K25" s="25">
        <f>SUM(weekly_all_cause_deaths_council_area[[#This Row],[East Dunbartonshire]],weekly_all_cause_deaths_council_area[[#This Row],[East Renfrewshire]],weekly_all_cause_deaths_council_area[[#This Row],[Glasgow City]],weekly_all_cause_deaths_council_area[[#This Row],[Inverclyde]],weekly_all_cause_deaths_council_area[[#This Row],[Renfrewshire]],weekly_all_cause_deaths_council_area[[#This Row],[West Dunbartonshire]])</f>
        <v>199</v>
      </c>
      <c r="L25" s="25">
        <f>SUM(weekly_all_cause_deaths_council_area[[#This Row],[Highland]],weekly_all_cause_deaths_council_area[[#This Row],[Argyll and Bute]])</f>
        <v>76</v>
      </c>
      <c r="M25" s="81">
        <f>SUM(weekly_all_cause_deaths_council_area[[#This Row],[North Lanarkshire]],weekly_all_cause_deaths_council_area[[#This Row],[South Lanarkshire]])</f>
        <v>120</v>
      </c>
      <c r="N25" s="87">
        <f>SUM(weekly_all_cause_deaths_council_area[[#This Row],[City of Edinburgh]],weekly_all_cause_deaths_council_area[[#This Row],[East Lothian]],weekly_all_cause_deaths_council_area[[#This Row],[Midlothian]],weekly_all_cause_deaths_council_area[[#This Row],[West Lothian]])</f>
        <v>152</v>
      </c>
      <c r="O25" s="2">
        <f>weekly_all_cause_deaths_council_area[[#This Row],[Orkney Islands]]</f>
        <v>8</v>
      </c>
      <c r="P25" s="87">
        <f>weekly_all_cause_deaths_council_area[[#This Row],[Shetland Islands]]</f>
        <v>3</v>
      </c>
      <c r="Q25" s="87">
        <f>SUM(weekly_all_cause_deaths_council_area[[#This Row],[Angus]],weekly_all_cause_deaths_council_area[[#This Row],[Dundee City]],weekly_all_cause_deaths_council_area[[#This Row],[Perth and Kinross]])</f>
        <v>81</v>
      </c>
      <c r="R25" s="2">
        <f>weekly_all_cause_deaths_council_area[[#This Row],[Na h-Eileanan Siar]]</f>
        <v>5</v>
      </c>
    </row>
    <row r="26" spans="1:18" ht="15.9" customHeight="1" x14ac:dyDescent="0.3">
      <c r="A26" s="20" t="s">
        <v>65</v>
      </c>
      <c r="B26" s="21">
        <v>21</v>
      </c>
      <c r="C26" s="22">
        <v>44340</v>
      </c>
      <c r="D26" s="26">
        <f>SUM(weekly_all_cause_deaths_health_board[[#This Row],[Ayrshire and Arran]:[Western Isles]])</f>
        <v>1098</v>
      </c>
      <c r="E26" s="25">
        <f>SUM(weekly_all_cause_deaths_council_area[[#This Row],[East Ayrshire]],weekly_all_cause_deaths_council_area[[#This Row],[South Ayrshire]],weekly_all_cause_deaths_council_area[[#This Row],[North Ayrshire]])</f>
        <v>96</v>
      </c>
      <c r="F26" s="25">
        <f>weekly_all_cause_deaths_council_area[[#This Row],[Scottish Borders ]]</f>
        <v>20</v>
      </c>
      <c r="G26" s="25">
        <f>weekly_all_cause_deaths_council_area[[#This Row],[Dumfries and Galloway]]</f>
        <v>44</v>
      </c>
      <c r="H26" s="25">
        <f>weekly_all_cause_deaths_council_area[[#This Row],[Fife]]</f>
        <v>82</v>
      </c>
      <c r="I26" s="25">
        <f>SUM(weekly_all_cause_deaths_council_area[[#This Row],[Clackmannanshire]],weekly_all_cause_deaths_council_area[[#This Row],[Falkirk]],weekly_all_cause_deaths_council_area[[#This Row],[Stirling]])</f>
        <v>75</v>
      </c>
      <c r="J26" s="25">
        <f>SUM(weekly_all_cause_deaths_council_area[[#This Row],[Aberdeen City]],weekly_all_cause_deaths_council_area[[#This Row],[Aberdeenshire]],weekly_all_cause_deaths_council_area[[#This Row],[Moray]])</f>
        <v>101</v>
      </c>
      <c r="K26" s="25">
        <f>SUM(weekly_all_cause_deaths_council_area[[#This Row],[East Dunbartonshire]],weekly_all_cause_deaths_council_area[[#This Row],[East Renfrewshire]],weekly_all_cause_deaths_council_area[[#This Row],[Glasgow City]],weekly_all_cause_deaths_council_area[[#This Row],[Inverclyde]],weekly_all_cause_deaths_council_area[[#This Row],[Renfrewshire]],weekly_all_cause_deaths_council_area[[#This Row],[West Dunbartonshire]])</f>
        <v>236</v>
      </c>
      <c r="L26" s="25">
        <f>SUM(weekly_all_cause_deaths_council_area[[#This Row],[Highland]],weekly_all_cause_deaths_council_area[[#This Row],[Argyll and Bute]])</f>
        <v>71</v>
      </c>
      <c r="M26" s="81">
        <f>SUM(weekly_all_cause_deaths_council_area[[#This Row],[North Lanarkshire]],weekly_all_cause_deaths_council_area[[#This Row],[South Lanarkshire]])</f>
        <v>120</v>
      </c>
      <c r="N26" s="87">
        <f>SUM(weekly_all_cause_deaths_council_area[[#This Row],[City of Edinburgh]],weekly_all_cause_deaths_council_area[[#This Row],[East Lothian]],weekly_all_cause_deaths_council_area[[#This Row],[Midlothian]],weekly_all_cause_deaths_council_area[[#This Row],[West Lothian]])</f>
        <v>147</v>
      </c>
      <c r="O26" s="2">
        <f>weekly_all_cause_deaths_council_area[[#This Row],[Orkney Islands]]</f>
        <v>5</v>
      </c>
      <c r="P26" s="87">
        <f>weekly_all_cause_deaths_council_area[[#This Row],[Shetland Islands]]</f>
        <v>4</v>
      </c>
      <c r="Q26" s="87">
        <f>SUM(weekly_all_cause_deaths_council_area[[#This Row],[Angus]],weekly_all_cause_deaths_council_area[[#This Row],[Dundee City]],weekly_all_cause_deaths_council_area[[#This Row],[Perth and Kinross]])</f>
        <v>88</v>
      </c>
      <c r="R26" s="2">
        <f>weekly_all_cause_deaths_council_area[[#This Row],[Na h-Eileanan Siar]]</f>
        <v>9</v>
      </c>
    </row>
    <row r="27" spans="1:18" ht="15.9" customHeight="1" x14ac:dyDescent="0.3">
      <c r="A27" s="20" t="s">
        <v>65</v>
      </c>
      <c r="B27" s="21">
        <v>22</v>
      </c>
      <c r="C27" s="22">
        <v>44347</v>
      </c>
      <c r="D27" s="27">
        <f>SUM(weekly_all_cause_deaths_health_board[[#This Row],[Ayrshire and Arran]:[Western Isles]])</f>
        <v>1055</v>
      </c>
      <c r="E27" s="25">
        <f>SUM(weekly_all_cause_deaths_council_area[[#This Row],[East Ayrshire]],weekly_all_cause_deaths_council_area[[#This Row],[South Ayrshire]],weekly_all_cause_deaths_council_area[[#This Row],[North Ayrshire]])</f>
        <v>103</v>
      </c>
      <c r="F27" s="25">
        <f>weekly_all_cause_deaths_council_area[[#This Row],[Scottish Borders ]]</f>
        <v>32</v>
      </c>
      <c r="G27" s="25">
        <f>weekly_all_cause_deaths_council_area[[#This Row],[Dumfries and Galloway]]</f>
        <v>34</v>
      </c>
      <c r="H27" s="25">
        <f>weekly_all_cause_deaths_council_area[[#This Row],[Fife]]</f>
        <v>99</v>
      </c>
      <c r="I27" s="25">
        <f>SUM(weekly_all_cause_deaths_council_area[[#This Row],[Clackmannanshire]],weekly_all_cause_deaths_council_area[[#This Row],[Falkirk]],weekly_all_cause_deaths_council_area[[#This Row],[Stirling]])</f>
        <v>46</v>
      </c>
      <c r="J27" s="25">
        <f>SUM(weekly_all_cause_deaths_council_area[[#This Row],[Aberdeen City]],weekly_all_cause_deaths_council_area[[#This Row],[Aberdeenshire]],weekly_all_cause_deaths_council_area[[#This Row],[Moray]])</f>
        <v>106</v>
      </c>
      <c r="K27" s="25">
        <f>SUM(weekly_all_cause_deaths_council_area[[#This Row],[East Dunbartonshire]],weekly_all_cause_deaths_council_area[[#This Row],[East Renfrewshire]],weekly_all_cause_deaths_council_area[[#This Row],[Glasgow City]],weekly_all_cause_deaths_council_area[[#This Row],[Inverclyde]],weekly_all_cause_deaths_council_area[[#This Row],[Renfrewshire]],weekly_all_cause_deaths_council_area[[#This Row],[West Dunbartonshire]])</f>
        <v>203</v>
      </c>
      <c r="L27" s="25">
        <f>SUM(weekly_all_cause_deaths_council_area[[#This Row],[Highland]],weekly_all_cause_deaths_council_area[[#This Row],[Argyll and Bute]])</f>
        <v>73</v>
      </c>
      <c r="M27" s="81">
        <f>SUM(weekly_all_cause_deaths_council_area[[#This Row],[North Lanarkshire]],weekly_all_cause_deaths_council_area[[#This Row],[South Lanarkshire]])</f>
        <v>121</v>
      </c>
      <c r="N27" s="87">
        <f>SUM(weekly_all_cause_deaths_council_area[[#This Row],[City of Edinburgh]],weekly_all_cause_deaths_council_area[[#This Row],[East Lothian]],weekly_all_cause_deaths_council_area[[#This Row],[Midlothian]],weekly_all_cause_deaths_council_area[[#This Row],[West Lothian]])</f>
        <v>158</v>
      </c>
      <c r="O27" s="2">
        <f>weekly_all_cause_deaths_council_area[[#This Row],[Orkney Islands]]</f>
        <v>1</v>
      </c>
      <c r="P27" s="87">
        <f>weekly_all_cause_deaths_council_area[[#This Row],[Shetland Islands]]</f>
        <v>4</v>
      </c>
      <c r="Q27" s="87">
        <f>SUM(weekly_all_cause_deaths_council_area[[#This Row],[Angus]],weekly_all_cause_deaths_council_area[[#This Row],[Dundee City]],weekly_all_cause_deaths_council_area[[#This Row],[Perth and Kinross]])</f>
        <v>69</v>
      </c>
      <c r="R27" s="2">
        <f>weekly_all_cause_deaths_council_area[[#This Row],[Na h-Eileanan Siar]]</f>
        <v>6</v>
      </c>
    </row>
    <row r="28" spans="1:18" ht="15.9" customHeight="1" x14ac:dyDescent="0.3">
      <c r="A28" s="20" t="s">
        <v>65</v>
      </c>
      <c r="B28" s="21">
        <v>23</v>
      </c>
      <c r="C28" s="22">
        <v>44354</v>
      </c>
      <c r="D28" s="26">
        <f>SUM(weekly_all_cause_deaths_health_board[[#This Row],[Ayrshire and Arran]:[Western Isles]])</f>
        <v>1150</v>
      </c>
      <c r="E28" s="25">
        <f>SUM(weekly_all_cause_deaths_council_area[[#This Row],[East Ayrshire]],weekly_all_cause_deaths_council_area[[#This Row],[South Ayrshire]],weekly_all_cause_deaths_council_area[[#This Row],[North Ayrshire]])</f>
        <v>94</v>
      </c>
      <c r="F28" s="25">
        <f>weekly_all_cause_deaths_council_area[[#This Row],[Scottish Borders ]]</f>
        <v>33</v>
      </c>
      <c r="G28" s="25">
        <f>weekly_all_cause_deaths_council_area[[#This Row],[Dumfries and Galloway]]</f>
        <v>31</v>
      </c>
      <c r="H28" s="25">
        <f>weekly_all_cause_deaths_council_area[[#This Row],[Fife]]</f>
        <v>72</v>
      </c>
      <c r="I28" s="25">
        <f>SUM(weekly_all_cause_deaths_council_area[[#This Row],[Clackmannanshire]],weekly_all_cause_deaths_council_area[[#This Row],[Falkirk]],weekly_all_cause_deaths_council_area[[#This Row],[Stirling]])</f>
        <v>61</v>
      </c>
      <c r="J28" s="25">
        <f>SUM(weekly_all_cause_deaths_council_area[[#This Row],[Aberdeen City]],weekly_all_cause_deaths_council_area[[#This Row],[Aberdeenshire]],weekly_all_cause_deaths_council_area[[#This Row],[Moray]])</f>
        <v>113</v>
      </c>
      <c r="K28" s="25">
        <f>SUM(weekly_all_cause_deaths_council_area[[#This Row],[East Dunbartonshire]],weekly_all_cause_deaths_council_area[[#This Row],[East Renfrewshire]],weekly_all_cause_deaths_council_area[[#This Row],[Glasgow City]],weekly_all_cause_deaths_council_area[[#This Row],[Inverclyde]],weekly_all_cause_deaths_council_area[[#This Row],[Renfrewshire]],weekly_all_cause_deaths_council_area[[#This Row],[West Dunbartonshire]])</f>
        <v>256</v>
      </c>
      <c r="L28" s="25">
        <f>SUM(weekly_all_cause_deaths_council_area[[#This Row],[Highland]],weekly_all_cause_deaths_council_area[[#This Row],[Argyll and Bute]])</f>
        <v>68</v>
      </c>
      <c r="M28" s="81">
        <f>SUM(weekly_all_cause_deaths_council_area[[#This Row],[North Lanarkshire]],weekly_all_cause_deaths_council_area[[#This Row],[South Lanarkshire]])</f>
        <v>156</v>
      </c>
      <c r="N28" s="87">
        <f>SUM(weekly_all_cause_deaths_council_area[[#This Row],[City of Edinburgh]],weekly_all_cause_deaths_council_area[[#This Row],[East Lothian]],weekly_all_cause_deaths_council_area[[#This Row],[Midlothian]],weekly_all_cause_deaths_council_area[[#This Row],[West Lothian]])</f>
        <v>155</v>
      </c>
      <c r="O28" s="2">
        <f>weekly_all_cause_deaths_council_area[[#This Row],[Orkney Islands]]</f>
        <v>2</v>
      </c>
      <c r="P28" s="87">
        <f>weekly_all_cause_deaths_council_area[[#This Row],[Shetland Islands]]</f>
        <v>5</v>
      </c>
      <c r="Q28" s="87">
        <f>SUM(weekly_all_cause_deaths_council_area[[#This Row],[Angus]],weekly_all_cause_deaths_council_area[[#This Row],[Dundee City]],weekly_all_cause_deaths_council_area[[#This Row],[Perth and Kinross]])</f>
        <v>97</v>
      </c>
      <c r="R28" s="2">
        <f>weekly_all_cause_deaths_council_area[[#This Row],[Na h-Eileanan Siar]]</f>
        <v>7</v>
      </c>
    </row>
    <row r="29" spans="1:18" ht="15.9" customHeight="1" x14ac:dyDescent="0.3">
      <c r="A29" s="20" t="s">
        <v>65</v>
      </c>
      <c r="B29" s="21">
        <v>24</v>
      </c>
      <c r="C29" s="22">
        <v>44361</v>
      </c>
      <c r="D29" s="26">
        <f>SUM(weekly_all_cause_deaths_health_board[[#This Row],[Ayrshire and Arran]:[Western Isles]])</f>
        <v>1054</v>
      </c>
      <c r="E29" s="25">
        <f>SUM(weekly_all_cause_deaths_council_area[[#This Row],[East Ayrshire]],weekly_all_cause_deaths_council_area[[#This Row],[South Ayrshire]],weekly_all_cause_deaths_council_area[[#This Row],[North Ayrshire]])</f>
        <v>77</v>
      </c>
      <c r="F29" s="25">
        <f>weekly_all_cause_deaths_council_area[[#This Row],[Scottish Borders ]]</f>
        <v>21</v>
      </c>
      <c r="G29" s="25">
        <f>weekly_all_cause_deaths_council_area[[#This Row],[Dumfries and Galloway]]</f>
        <v>31</v>
      </c>
      <c r="H29" s="25">
        <f>weekly_all_cause_deaths_council_area[[#This Row],[Fife]]</f>
        <v>79</v>
      </c>
      <c r="I29" s="25">
        <f>SUM(weekly_all_cause_deaths_council_area[[#This Row],[Clackmannanshire]],weekly_all_cause_deaths_council_area[[#This Row],[Falkirk]],weekly_all_cause_deaths_council_area[[#This Row],[Stirling]])</f>
        <v>64</v>
      </c>
      <c r="J29" s="25">
        <f>SUM(weekly_all_cause_deaths_council_area[[#This Row],[Aberdeen City]],weekly_all_cause_deaths_council_area[[#This Row],[Aberdeenshire]],weekly_all_cause_deaths_council_area[[#This Row],[Moray]])</f>
        <v>96</v>
      </c>
      <c r="K29" s="25">
        <f>SUM(weekly_all_cause_deaths_council_area[[#This Row],[East Dunbartonshire]],weekly_all_cause_deaths_council_area[[#This Row],[East Renfrewshire]],weekly_all_cause_deaths_council_area[[#This Row],[Glasgow City]],weekly_all_cause_deaths_council_area[[#This Row],[Inverclyde]],weekly_all_cause_deaths_council_area[[#This Row],[Renfrewshire]],weekly_all_cause_deaths_council_area[[#This Row],[West Dunbartonshire]])</f>
        <v>230</v>
      </c>
      <c r="L29" s="25">
        <f>SUM(weekly_all_cause_deaths_council_area[[#This Row],[Highland]],weekly_all_cause_deaths_council_area[[#This Row],[Argyll and Bute]])</f>
        <v>66</v>
      </c>
      <c r="M29" s="81">
        <f>SUM(weekly_all_cause_deaths_council_area[[#This Row],[North Lanarkshire]],weekly_all_cause_deaths_council_area[[#This Row],[South Lanarkshire]])</f>
        <v>123</v>
      </c>
      <c r="N29" s="87">
        <f>SUM(weekly_all_cause_deaths_council_area[[#This Row],[City of Edinburgh]],weekly_all_cause_deaths_council_area[[#This Row],[East Lothian]],weekly_all_cause_deaths_council_area[[#This Row],[Midlothian]],weekly_all_cause_deaths_council_area[[#This Row],[West Lothian]])</f>
        <v>155</v>
      </c>
      <c r="O29" s="2">
        <f>weekly_all_cause_deaths_council_area[[#This Row],[Orkney Islands]]</f>
        <v>3</v>
      </c>
      <c r="P29" s="87">
        <f>weekly_all_cause_deaths_council_area[[#This Row],[Shetland Islands]]</f>
        <v>5</v>
      </c>
      <c r="Q29" s="87">
        <f>SUM(weekly_all_cause_deaths_council_area[[#This Row],[Angus]],weekly_all_cause_deaths_council_area[[#This Row],[Dundee City]],weekly_all_cause_deaths_council_area[[#This Row],[Perth and Kinross]])</f>
        <v>94</v>
      </c>
      <c r="R29" s="2">
        <f>weekly_all_cause_deaths_council_area[[#This Row],[Na h-Eileanan Siar]]</f>
        <v>10</v>
      </c>
    </row>
    <row r="30" spans="1:18" ht="15.9" customHeight="1" x14ac:dyDescent="0.3">
      <c r="A30" s="20" t="s">
        <v>65</v>
      </c>
      <c r="B30" s="21">
        <v>25</v>
      </c>
      <c r="C30" s="22">
        <v>44368</v>
      </c>
      <c r="D30" s="26">
        <f>SUM(weekly_all_cause_deaths_health_board[[#This Row],[Ayrshire and Arran]:[Western Isles]])</f>
        <v>1055</v>
      </c>
      <c r="E30" s="25">
        <f>SUM(weekly_all_cause_deaths_council_area[[#This Row],[East Ayrshire]],weekly_all_cause_deaths_council_area[[#This Row],[South Ayrshire]],weekly_all_cause_deaths_council_area[[#This Row],[North Ayrshire]])</f>
        <v>87</v>
      </c>
      <c r="F30" s="25">
        <f>weekly_all_cause_deaths_council_area[[#This Row],[Scottish Borders ]]</f>
        <v>33</v>
      </c>
      <c r="G30" s="25">
        <f>weekly_all_cause_deaths_council_area[[#This Row],[Dumfries and Galloway]]</f>
        <v>38</v>
      </c>
      <c r="H30" s="25">
        <f>weekly_all_cause_deaths_council_area[[#This Row],[Fife]]</f>
        <v>77</v>
      </c>
      <c r="I30" s="25">
        <f>SUM(weekly_all_cause_deaths_council_area[[#This Row],[Clackmannanshire]],weekly_all_cause_deaths_council_area[[#This Row],[Falkirk]],weekly_all_cause_deaths_council_area[[#This Row],[Stirling]])</f>
        <v>53</v>
      </c>
      <c r="J30" s="25">
        <f>SUM(weekly_all_cause_deaths_council_area[[#This Row],[Aberdeen City]],weekly_all_cause_deaths_council_area[[#This Row],[Aberdeenshire]],weekly_all_cause_deaths_council_area[[#This Row],[Moray]])</f>
        <v>94</v>
      </c>
      <c r="K30" s="25">
        <f>SUM(weekly_all_cause_deaths_council_area[[#This Row],[East Dunbartonshire]],weekly_all_cause_deaths_council_area[[#This Row],[East Renfrewshire]],weekly_all_cause_deaths_council_area[[#This Row],[Glasgow City]],weekly_all_cause_deaths_council_area[[#This Row],[Inverclyde]],weekly_all_cause_deaths_council_area[[#This Row],[Renfrewshire]],weekly_all_cause_deaths_council_area[[#This Row],[West Dunbartonshire]])</f>
        <v>215</v>
      </c>
      <c r="L30" s="25">
        <f>SUM(weekly_all_cause_deaths_council_area[[#This Row],[Highland]],weekly_all_cause_deaths_council_area[[#This Row],[Argyll and Bute]])</f>
        <v>63</v>
      </c>
      <c r="M30" s="81">
        <f>SUM(weekly_all_cause_deaths_council_area[[#This Row],[North Lanarkshire]],weekly_all_cause_deaths_council_area[[#This Row],[South Lanarkshire]])</f>
        <v>140</v>
      </c>
      <c r="N30" s="87">
        <f>SUM(weekly_all_cause_deaths_council_area[[#This Row],[City of Edinburgh]],weekly_all_cause_deaths_council_area[[#This Row],[East Lothian]],weekly_all_cause_deaths_council_area[[#This Row],[Midlothian]],weekly_all_cause_deaths_council_area[[#This Row],[West Lothian]])</f>
        <v>160</v>
      </c>
      <c r="O30" s="2">
        <f>weekly_all_cause_deaths_council_area[[#This Row],[Orkney Islands]]</f>
        <v>6</v>
      </c>
      <c r="P30" s="87">
        <f>weekly_all_cause_deaths_council_area[[#This Row],[Shetland Islands]]</f>
        <v>8</v>
      </c>
      <c r="Q30" s="87">
        <f>SUM(weekly_all_cause_deaths_council_area[[#This Row],[Angus]],weekly_all_cause_deaths_council_area[[#This Row],[Dundee City]],weekly_all_cause_deaths_council_area[[#This Row],[Perth and Kinross]])</f>
        <v>78</v>
      </c>
      <c r="R30" s="2">
        <f>weekly_all_cause_deaths_council_area[[#This Row],[Na h-Eileanan Siar]]</f>
        <v>3</v>
      </c>
    </row>
    <row r="31" spans="1:18" ht="15.9" customHeight="1" x14ac:dyDescent="0.3">
      <c r="A31" s="20" t="s">
        <v>65</v>
      </c>
      <c r="B31" s="21">
        <v>26</v>
      </c>
      <c r="C31" s="22">
        <v>44375</v>
      </c>
      <c r="D31" s="3">
        <f>SUM(weekly_all_cause_deaths_health_board[[#This Row],[Ayrshire and Arran]:[Western Isles]])</f>
        <v>1095</v>
      </c>
      <c r="E31" s="25">
        <f>SUM(weekly_all_cause_deaths_council_area[[#This Row],[East Ayrshire]],weekly_all_cause_deaths_council_area[[#This Row],[South Ayrshire]],weekly_all_cause_deaths_council_area[[#This Row],[North Ayrshire]])</f>
        <v>93</v>
      </c>
      <c r="F31" s="25">
        <f>weekly_all_cause_deaths_council_area[[#This Row],[Scottish Borders ]]</f>
        <v>15</v>
      </c>
      <c r="G31" s="25">
        <f>weekly_all_cause_deaths_council_area[[#This Row],[Dumfries and Galloway]]</f>
        <v>37</v>
      </c>
      <c r="H31" s="25">
        <f>weekly_all_cause_deaths_council_area[[#This Row],[Fife]]</f>
        <v>70</v>
      </c>
      <c r="I31" s="25">
        <f>SUM(weekly_all_cause_deaths_council_area[[#This Row],[Clackmannanshire]],weekly_all_cause_deaths_council_area[[#This Row],[Falkirk]],weekly_all_cause_deaths_council_area[[#This Row],[Stirling]])</f>
        <v>70</v>
      </c>
      <c r="J31" s="25">
        <f>SUM(weekly_all_cause_deaths_council_area[[#This Row],[Aberdeen City]],weekly_all_cause_deaths_council_area[[#This Row],[Aberdeenshire]],weekly_all_cause_deaths_council_area[[#This Row],[Moray]])</f>
        <v>104</v>
      </c>
      <c r="K31" s="25">
        <f>SUM(weekly_all_cause_deaths_council_area[[#This Row],[East Dunbartonshire]],weekly_all_cause_deaths_council_area[[#This Row],[East Renfrewshire]],weekly_all_cause_deaths_council_area[[#This Row],[Glasgow City]],weekly_all_cause_deaths_council_area[[#This Row],[Inverclyde]],weekly_all_cause_deaths_council_area[[#This Row],[Renfrewshire]],weekly_all_cause_deaths_council_area[[#This Row],[West Dunbartonshire]])</f>
        <v>245</v>
      </c>
      <c r="L31" s="25">
        <f>SUM(weekly_all_cause_deaths_council_area[[#This Row],[Highland]],weekly_all_cause_deaths_council_area[[#This Row],[Argyll and Bute]])</f>
        <v>65</v>
      </c>
      <c r="M31" s="81">
        <f>SUM(weekly_all_cause_deaths_council_area[[#This Row],[North Lanarkshire]],weekly_all_cause_deaths_council_area[[#This Row],[South Lanarkshire]])</f>
        <v>127</v>
      </c>
      <c r="N31" s="87">
        <f>SUM(weekly_all_cause_deaths_council_area[[#This Row],[City of Edinburgh]],weekly_all_cause_deaths_council_area[[#This Row],[East Lothian]],weekly_all_cause_deaths_council_area[[#This Row],[Midlothian]],weekly_all_cause_deaths_council_area[[#This Row],[West Lothian]])</f>
        <v>152</v>
      </c>
      <c r="O31" s="2">
        <f>weekly_all_cause_deaths_council_area[[#This Row],[Orkney Islands]]</f>
        <v>2</v>
      </c>
      <c r="P31" s="87">
        <f>weekly_all_cause_deaths_council_area[[#This Row],[Shetland Islands]]</f>
        <v>4</v>
      </c>
      <c r="Q31" s="87">
        <f>SUM(weekly_all_cause_deaths_council_area[[#This Row],[Angus]],weekly_all_cause_deaths_council_area[[#This Row],[Dundee City]],weekly_all_cause_deaths_council_area[[#This Row],[Perth and Kinross]])</f>
        <v>102</v>
      </c>
      <c r="R31" s="2">
        <f>weekly_all_cause_deaths_council_area[[#This Row],[Na h-Eileanan Siar]]</f>
        <v>9</v>
      </c>
    </row>
    <row r="32" spans="1:18" ht="15.9" customHeight="1" x14ac:dyDescent="0.3">
      <c r="A32" s="20" t="s">
        <v>65</v>
      </c>
      <c r="B32" s="21">
        <v>27</v>
      </c>
      <c r="C32" s="22">
        <v>44382</v>
      </c>
      <c r="D32" s="26">
        <f>SUM(weekly_all_cause_deaths_health_board[[#This Row],[Ayrshire and Arran]:[Western Isles]])</f>
        <v>1087</v>
      </c>
      <c r="E32" s="25">
        <f>SUM(weekly_all_cause_deaths_council_area[[#This Row],[East Ayrshire]],weekly_all_cause_deaths_council_area[[#This Row],[South Ayrshire]],weekly_all_cause_deaths_council_area[[#This Row],[North Ayrshire]])</f>
        <v>118</v>
      </c>
      <c r="F32" s="25">
        <f>weekly_all_cause_deaths_council_area[[#This Row],[Scottish Borders ]]</f>
        <v>24</v>
      </c>
      <c r="G32" s="25">
        <f>weekly_all_cause_deaths_council_area[[#This Row],[Dumfries and Galloway]]</f>
        <v>27</v>
      </c>
      <c r="H32" s="25">
        <f>weekly_all_cause_deaths_council_area[[#This Row],[Fife]]</f>
        <v>67</v>
      </c>
      <c r="I32" s="25">
        <f>SUM(weekly_all_cause_deaths_council_area[[#This Row],[Clackmannanshire]],weekly_all_cause_deaths_council_area[[#This Row],[Falkirk]],weekly_all_cause_deaths_council_area[[#This Row],[Stirling]])</f>
        <v>51</v>
      </c>
      <c r="J32" s="25">
        <f>SUM(weekly_all_cause_deaths_council_area[[#This Row],[Aberdeen City]],weekly_all_cause_deaths_council_area[[#This Row],[Aberdeenshire]],weekly_all_cause_deaths_council_area[[#This Row],[Moray]])</f>
        <v>109</v>
      </c>
      <c r="K32" s="25">
        <f>SUM(weekly_all_cause_deaths_council_area[[#This Row],[East Dunbartonshire]],weekly_all_cause_deaths_council_area[[#This Row],[East Renfrewshire]],weekly_all_cause_deaths_council_area[[#This Row],[Glasgow City]],weekly_all_cause_deaths_council_area[[#This Row],[Inverclyde]],weekly_all_cause_deaths_council_area[[#This Row],[Renfrewshire]],weekly_all_cause_deaths_council_area[[#This Row],[West Dunbartonshire]])</f>
        <v>237</v>
      </c>
      <c r="L32" s="25">
        <f>SUM(weekly_all_cause_deaths_council_area[[#This Row],[Highland]],weekly_all_cause_deaths_council_area[[#This Row],[Argyll and Bute]])</f>
        <v>76</v>
      </c>
      <c r="M32" s="81">
        <f>SUM(weekly_all_cause_deaths_council_area[[#This Row],[North Lanarkshire]],weekly_all_cause_deaths_council_area[[#This Row],[South Lanarkshire]])</f>
        <v>121</v>
      </c>
      <c r="N32" s="87">
        <f>SUM(weekly_all_cause_deaths_council_area[[#This Row],[City of Edinburgh]],weekly_all_cause_deaths_council_area[[#This Row],[East Lothian]],weekly_all_cause_deaths_council_area[[#This Row],[Midlothian]],weekly_all_cause_deaths_council_area[[#This Row],[West Lothian]])</f>
        <v>149</v>
      </c>
      <c r="O32" s="2">
        <f>weekly_all_cause_deaths_council_area[[#This Row],[Orkney Islands]]</f>
        <v>7</v>
      </c>
      <c r="P32" s="87">
        <f>weekly_all_cause_deaths_council_area[[#This Row],[Shetland Islands]]</f>
        <v>7</v>
      </c>
      <c r="Q32" s="87">
        <f>SUM(weekly_all_cause_deaths_council_area[[#This Row],[Angus]],weekly_all_cause_deaths_council_area[[#This Row],[Dundee City]],weekly_all_cause_deaths_council_area[[#This Row],[Perth and Kinross]])</f>
        <v>82</v>
      </c>
      <c r="R32" s="2">
        <f>weekly_all_cause_deaths_council_area[[#This Row],[Na h-Eileanan Siar]]</f>
        <v>12</v>
      </c>
    </row>
    <row r="33" spans="1:18" ht="15.9" customHeight="1" x14ac:dyDescent="0.3">
      <c r="A33" s="20" t="s">
        <v>65</v>
      </c>
      <c r="B33" s="21">
        <v>28</v>
      </c>
      <c r="C33" s="22">
        <v>44389</v>
      </c>
      <c r="D33" s="26">
        <f>SUM(weekly_all_cause_deaths_health_board[[#This Row],[Ayrshire and Arran]:[Western Isles]])</f>
        <v>1127</v>
      </c>
      <c r="E33" s="25">
        <f>SUM(weekly_all_cause_deaths_council_area[[#This Row],[East Ayrshire]],weekly_all_cause_deaths_council_area[[#This Row],[South Ayrshire]],weekly_all_cause_deaths_council_area[[#This Row],[North Ayrshire]])</f>
        <v>95</v>
      </c>
      <c r="F33" s="25">
        <f>weekly_all_cause_deaths_council_area[[#This Row],[Scottish Borders ]]</f>
        <v>25</v>
      </c>
      <c r="G33" s="25">
        <f>weekly_all_cause_deaths_council_area[[#This Row],[Dumfries and Galloway]]</f>
        <v>34</v>
      </c>
      <c r="H33" s="25">
        <f>weekly_all_cause_deaths_council_area[[#This Row],[Fife]]</f>
        <v>77</v>
      </c>
      <c r="I33" s="25">
        <f>SUM(weekly_all_cause_deaths_council_area[[#This Row],[Clackmannanshire]],weekly_all_cause_deaths_council_area[[#This Row],[Falkirk]],weekly_all_cause_deaths_council_area[[#This Row],[Stirling]])</f>
        <v>63</v>
      </c>
      <c r="J33" s="25">
        <f>SUM(weekly_all_cause_deaths_council_area[[#This Row],[Aberdeen City]],weekly_all_cause_deaths_council_area[[#This Row],[Aberdeenshire]],weekly_all_cause_deaths_council_area[[#This Row],[Moray]])</f>
        <v>116</v>
      </c>
      <c r="K33" s="25">
        <f>SUM(weekly_all_cause_deaths_council_area[[#This Row],[East Dunbartonshire]],weekly_all_cause_deaths_council_area[[#This Row],[East Renfrewshire]],weekly_all_cause_deaths_council_area[[#This Row],[Glasgow City]],weekly_all_cause_deaths_council_area[[#This Row],[Inverclyde]],weekly_all_cause_deaths_council_area[[#This Row],[Renfrewshire]],weekly_all_cause_deaths_council_area[[#This Row],[West Dunbartonshire]])</f>
        <v>248</v>
      </c>
      <c r="L33" s="25">
        <f>SUM(weekly_all_cause_deaths_council_area[[#This Row],[Highland]],weekly_all_cause_deaths_council_area[[#This Row],[Argyll and Bute]])</f>
        <v>87</v>
      </c>
      <c r="M33" s="81">
        <f>SUM(weekly_all_cause_deaths_council_area[[#This Row],[North Lanarkshire]],weekly_all_cause_deaths_council_area[[#This Row],[South Lanarkshire]])</f>
        <v>127</v>
      </c>
      <c r="N33" s="87">
        <f>SUM(weekly_all_cause_deaths_council_area[[#This Row],[City of Edinburgh]],weekly_all_cause_deaths_council_area[[#This Row],[East Lothian]],weekly_all_cause_deaths_council_area[[#This Row],[Midlothian]],weekly_all_cause_deaths_council_area[[#This Row],[West Lothian]])</f>
        <v>156</v>
      </c>
      <c r="O33" s="2">
        <f>weekly_all_cause_deaths_council_area[[#This Row],[Orkney Islands]]</f>
        <v>3</v>
      </c>
      <c r="P33" s="87">
        <f>weekly_all_cause_deaths_council_area[[#This Row],[Shetland Islands]]</f>
        <v>3</v>
      </c>
      <c r="Q33" s="87">
        <f>SUM(weekly_all_cause_deaths_council_area[[#This Row],[Angus]],weekly_all_cause_deaths_council_area[[#This Row],[Dundee City]],weekly_all_cause_deaths_council_area[[#This Row],[Perth and Kinross]])</f>
        <v>88</v>
      </c>
      <c r="R33" s="2">
        <f>weekly_all_cause_deaths_council_area[[#This Row],[Na h-Eileanan Siar]]</f>
        <v>5</v>
      </c>
    </row>
    <row r="34" spans="1:18" ht="15.9" customHeight="1" x14ac:dyDescent="0.3">
      <c r="A34" s="20" t="s">
        <v>65</v>
      </c>
      <c r="B34" s="21">
        <v>29</v>
      </c>
      <c r="C34" s="22">
        <v>44396</v>
      </c>
      <c r="D34" s="3">
        <f>SUM(weekly_all_cause_deaths_health_board[[#This Row],[Ayrshire and Arran]:[Western Isles]])</f>
        <v>1126</v>
      </c>
      <c r="E34" s="25">
        <f>SUM(weekly_all_cause_deaths_council_area[[#This Row],[East Ayrshire]],weekly_all_cause_deaths_council_area[[#This Row],[South Ayrshire]],weekly_all_cause_deaths_council_area[[#This Row],[North Ayrshire]])</f>
        <v>78</v>
      </c>
      <c r="F34" s="25">
        <f>weekly_all_cause_deaths_council_area[[#This Row],[Scottish Borders ]]</f>
        <v>30</v>
      </c>
      <c r="G34" s="25">
        <f>weekly_all_cause_deaths_council_area[[#This Row],[Dumfries and Galloway]]</f>
        <v>39</v>
      </c>
      <c r="H34" s="25">
        <f>weekly_all_cause_deaths_council_area[[#This Row],[Fife]]</f>
        <v>84</v>
      </c>
      <c r="I34" s="25">
        <f>SUM(weekly_all_cause_deaths_council_area[[#This Row],[Clackmannanshire]],weekly_all_cause_deaths_council_area[[#This Row],[Falkirk]],weekly_all_cause_deaths_council_area[[#This Row],[Stirling]])</f>
        <v>64</v>
      </c>
      <c r="J34" s="25">
        <f>SUM(weekly_all_cause_deaths_council_area[[#This Row],[Aberdeen City]],weekly_all_cause_deaths_council_area[[#This Row],[Aberdeenshire]],weekly_all_cause_deaths_council_area[[#This Row],[Moray]])</f>
        <v>122</v>
      </c>
      <c r="K34" s="25">
        <f>SUM(weekly_all_cause_deaths_council_area[[#This Row],[East Dunbartonshire]],weekly_all_cause_deaths_council_area[[#This Row],[East Renfrewshire]],weekly_all_cause_deaths_council_area[[#This Row],[Glasgow City]],weekly_all_cause_deaths_council_area[[#This Row],[Inverclyde]],weekly_all_cause_deaths_council_area[[#This Row],[Renfrewshire]],weekly_all_cause_deaths_council_area[[#This Row],[West Dunbartonshire]])</f>
        <v>243</v>
      </c>
      <c r="L34" s="25">
        <f>SUM(weekly_all_cause_deaths_council_area[[#This Row],[Highland]],weekly_all_cause_deaths_council_area[[#This Row],[Argyll and Bute]])</f>
        <v>52</v>
      </c>
      <c r="M34" s="81">
        <f>SUM(weekly_all_cause_deaths_council_area[[#This Row],[North Lanarkshire]],weekly_all_cause_deaths_council_area[[#This Row],[South Lanarkshire]])</f>
        <v>156</v>
      </c>
      <c r="N34" s="87">
        <f>SUM(weekly_all_cause_deaths_council_area[[#This Row],[City of Edinburgh]],weekly_all_cause_deaths_council_area[[#This Row],[East Lothian]],weekly_all_cause_deaths_council_area[[#This Row],[Midlothian]],weekly_all_cause_deaths_council_area[[#This Row],[West Lothian]])</f>
        <v>141</v>
      </c>
      <c r="O34" s="2">
        <f>weekly_all_cause_deaths_council_area[[#This Row],[Orkney Islands]]</f>
        <v>3</v>
      </c>
      <c r="P34" s="87">
        <f>weekly_all_cause_deaths_council_area[[#This Row],[Shetland Islands]]</f>
        <v>8</v>
      </c>
      <c r="Q34" s="87">
        <f>SUM(weekly_all_cause_deaths_council_area[[#This Row],[Angus]],weekly_all_cause_deaths_council_area[[#This Row],[Dundee City]],weekly_all_cause_deaths_council_area[[#This Row],[Perth and Kinross]])</f>
        <v>96</v>
      </c>
      <c r="R34" s="2">
        <f>weekly_all_cause_deaths_council_area[[#This Row],[Na h-Eileanan Siar]]</f>
        <v>10</v>
      </c>
    </row>
    <row r="35" spans="1:18" ht="15.9" customHeight="1" x14ac:dyDescent="0.3">
      <c r="A35" s="20" t="s">
        <v>65</v>
      </c>
      <c r="B35" s="21">
        <v>30</v>
      </c>
      <c r="C35" s="22">
        <v>44403</v>
      </c>
      <c r="D35" s="3">
        <f>SUM(weekly_all_cause_deaths_health_board[[#This Row],[Ayrshire and Arran]:[Western Isles]])</f>
        <v>1155</v>
      </c>
      <c r="E35" s="25">
        <f>SUM(weekly_all_cause_deaths_council_area[[#This Row],[East Ayrshire]],weekly_all_cause_deaths_council_area[[#This Row],[South Ayrshire]],weekly_all_cause_deaths_council_area[[#This Row],[North Ayrshire]])</f>
        <v>95</v>
      </c>
      <c r="F35" s="25">
        <f>weekly_all_cause_deaths_council_area[[#This Row],[Scottish Borders ]]</f>
        <v>30</v>
      </c>
      <c r="G35" s="25">
        <f>weekly_all_cause_deaths_council_area[[#This Row],[Dumfries and Galloway]]</f>
        <v>38</v>
      </c>
      <c r="H35" s="25">
        <f>weekly_all_cause_deaths_council_area[[#This Row],[Fife]]</f>
        <v>89</v>
      </c>
      <c r="I35" s="25">
        <f>SUM(weekly_all_cause_deaths_council_area[[#This Row],[Clackmannanshire]],weekly_all_cause_deaths_council_area[[#This Row],[Falkirk]],weekly_all_cause_deaths_council_area[[#This Row],[Stirling]])</f>
        <v>51</v>
      </c>
      <c r="J35" s="25">
        <f>SUM(weekly_all_cause_deaths_council_area[[#This Row],[Aberdeen City]],weekly_all_cause_deaths_council_area[[#This Row],[Aberdeenshire]],weekly_all_cause_deaths_council_area[[#This Row],[Moray]])</f>
        <v>114</v>
      </c>
      <c r="K35" s="25">
        <f>SUM(weekly_all_cause_deaths_council_area[[#This Row],[East Dunbartonshire]],weekly_all_cause_deaths_council_area[[#This Row],[East Renfrewshire]],weekly_all_cause_deaths_council_area[[#This Row],[Glasgow City]],weekly_all_cause_deaths_council_area[[#This Row],[Inverclyde]],weekly_all_cause_deaths_council_area[[#This Row],[Renfrewshire]],weekly_all_cause_deaths_council_area[[#This Row],[West Dunbartonshire]])</f>
        <v>255</v>
      </c>
      <c r="L35" s="25">
        <f>SUM(weekly_all_cause_deaths_council_area[[#This Row],[Highland]],weekly_all_cause_deaths_council_area[[#This Row],[Argyll and Bute]])</f>
        <v>72</v>
      </c>
      <c r="M35" s="81">
        <f>SUM(weekly_all_cause_deaths_council_area[[#This Row],[North Lanarkshire]],weekly_all_cause_deaths_council_area[[#This Row],[South Lanarkshire]])</f>
        <v>162</v>
      </c>
      <c r="N35" s="87">
        <f>SUM(weekly_all_cause_deaths_council_area[[#This Row],[City of Edinburgh]],weekly_all_cause_deaths_council_area[[#This Row],[East Lothian]],weekly_all_cause_deaths_council_area[[#This Row],[Midlothian]],weekly_all_cause_deaths_council_area[[#This Row],[West Lothian]])</f>
        <v>167</v>
      </c>
      <c r="O35" s="2">
        <f>weekly_all_cause_deaths_council_area[[#This Row],[Orkney Islands]]</f>
        <v>2</v>
      </c>
      <c r="P35" s="87">
        <f>weekly_all_cause_deaths_council_area[[#This Row],[Shetland Islands]]</f>
        <v>1</v>
      </c>
      <c r="Q35" s="87">
        <f>SUM(weekly_all_cause_deaths_council_area[[#This Row],[Angus]],weekly_all_cause_deaths_council_area[[#This Row],[Dundee City]],weekly_all_cause_deaths_council_area[[#This Row],[Perth and Kinross]])</f>
        <v>70</v>
      </c>
      <c r="R35" s="2">
        <f>weekly_all_cause_deaths_council_area[[#This Row],[Na h-Eileanan Siar]]</f>
        <v>9</v>
      </c>
    </row>
    <row r="36" spans="1:18" ht="15.9" customHeight="1" x14ac:dyDescent="0.3">
      <c r="A36" s="20" t="s">
        <v>65</v>
      </c>
      <c r="B36" s="21">
        <v>31</v>
      </c>
      <c r="C36" s="22">
        <v>44410</v>
      </c>
      <c r="D36" s="26">
        <f>SUM(weekly_all_cause_deaths_health_board[[#This Row],[Ayrshire and Arran]:[Western Isles]])</f>
        <v>1073</v>
      </c>
      <c r="E36" s="25">
        <f>SUM(weekly_all_cause_deaths_council_area[[#This Row],[East Ayrshire]],weekly_all_cause_deaths_council_area[[#This Row],[South Ayrshire]],weekly_all_cause_deaths_council_area[[#This Row],[North Ayrshire]])</f>
        <v>86</v>
      </c>
      <c r="F36" s="25">
        <f>weekly_all_cause_deaths_council_area[[#This Row],[Scottish Borders ]]</f>
        <v>27</v>
      </c>
      <c r="G36" s="25">
        <f>weekly_all_cause_deaths_council_area[[#This Row],[Dumfries and Galloway]]</f>
        <v>38</v>
      </c>
      <c r="H36" s="25">
        <f>weekly_all_cause_deaths_council_area[[#This Row],[Fife]]</f>
        <v>81</v>
      </c>
      <c r="I36" s="25">
        <f>SUM(weekly_all_cause_deaths_council_area[[#This Row],[Clackmannanshire]],weekly_all_cause_deaths_council_area[[#This Row],[Falkirk]],weekly_all_cause_deaths_council_area[[#This Row],[Stirling]])</f>
        <v>58</v>
      </c>
      <c r="J36" s="25">
        <f>SUM(weekly_all_cause_deaths_council_area[[#This Row],[Aberdeen City]],weekly_all_cause_deaths_council_area[[#This Row],[Aberdeenshire]],weekly_all_cause_deaths_council_area[[#This Row],[Moray]])</f>
        <v>108</v>
      </c>
      <c r="K36" s="25">
        <f>SUM(weekly_all_cause_deaths_council_area[[#This Row],[East Dunbartonshire]],weekly_all_cause_deaths_council_area[[#This Row],[East Renfrewshire]],weekly_all_cause_deaths_council_area[[#This Row],[Glasgow City]],weekly_all_cause_deaths_council_area[[#This Row],[Inverclyde]],weekly_all_cause_deaths_council_area[[#This Row],[Renfrewshire]],weekly_all_cause_deaths_council_area[[#This Row],[West Dunbartonshire]])</f>
        <v>228</v>
      </c>
      <c r="L36" s="25">
        <f>SUM(weekly_all_cause_deaths_council_area[[#This Row],[Highland]],weekly_all_cause_deaths_council_area[[#This Row],[Argyll and Bute]])</f>
        <v>67</v>
      </c>
      <c r="M36" s="81">
        <f>SUM(weekly_all_cause_deaths_council_area[[#This Row],[North Lanarkshire]],weekly_all_cause_deaths_council_area[[#This Row],[South Lanarkshire]])</f>
        <v>147</v>
      </c>
      <c r="N36" s="87">
        <f>SUM(weekly_all_cause_deaths_council_area[[#This Row],[City of Edinburgh]],weekly_all_cause_deaths_council_area[[#This Row],[East Lothian]],weekly_all_cause_deaths_council_area[[#This Row],[Midlothian]],weekly_all_cause_deaths_council_area[[#This Row],[West Lothian]])</f>
        <v>124</v>
      </c>
      <c r="O36" s="2">
        <f>weekly_all_cause_deaths_council_area[[#This Row],[Orkney Islands]]</f>
        <v>3</v>
      </c>
      <c r="P36" s="87">
        <f>weekly_all_cause_deaths_council_area[[#This Row],[Shetland Islands]]</f>
        <v>3</v>
      </c>
      <c r="Q36" s="87">
        <f>SUM(weekly_all_cause_deaths_council_area[[#This Row],[Angus]],weekly_all_cause_deaths_council_area[[#This Row],[Dundee City]],weekly_all_cause_deaths_council_area[[#This Row],[Perth and Kinross]])</f>
        <v>97</v>
      </c>
      <c r="R36" s="2">
        <f>weekly_all_cause_deaths_council_area[[#This Row],[Na h-Eileanan Siar]]</f>
        <v>6</v>
      </c>
    </row>
    <row r="37" spans="1:18" ht="15.9" customHeight="1" x14ac:dyDescent="0.3">
      <c r="A37" s="20" t="s">
        <v>65</v>
      </c>
      <c r="B37" s="21">
        <v>32</v>
      </c>
      <c r="C37" s="22">
        <v>44417</v>
      </c>
      <c r="D37" s="26">
        <f>SUM(weekly_all_cause_deaths_health_board[[#This Row],[Ayrshire and Arran]:[Western Isles]])</f>
        <v>1099</v>
      </c>
      <c r="E37" s="25">
        <f>SUM(weekly_all_cause_deaths_council_area[[#This Row],[East Ayrshire]],weekly_all_cause_deaths_council_area[[#This Row],[South Ayrshire]],weekly_all_cause_deaths_council_area[[#This Row],[North Ayrshire]])</f>
        <v>93</v>
      </c>
      <c r="F37" s="25">
        <f>weekly_all_cause_deaths_council_area[[#This Row],[Scottish Borders ]]</f>
        <v>32</v>
      </c>
      <c r="G37" s="25">
        <f>weekly_all_cause_deaths_council_area[[#This Row],[Dumfries and Galloway]]</f>
        <v>45</v>
      </c>
      <c r="H37" s="25">
        <f>weekly_all_cause_deaths_council_area[[#This Row],[Fife]]</f>
        <v>83</v>
      </c>
      <c r="I37" s="25">
        <f>SUM(weekly_all_cause_deaths_council_area[[#This Row],[Clackmannanshire]],weekly_all_cause_deaths_council_area[[#This Row],[Falkirk]],weekly_all_cause_deaths_council_area[[#This Row],[Stirling]])</f>
        <v>56</v>
      </c>
      <c r="J37" s="25">
        <f>SUM(weekly_all_cause_deaths_council_area[[#This Row],[Aberdeen City]],weekly_all_cause_deaths_council_area[[#This Row],[Aberdeenshire]],weekly_all_cause_deaths_council_area[[#This Row],[Moray]])</f>
        <v>99</v>
      </c>
      <c r="K37" s="25">
        <f>SUM(weekly_all_cause_deaths_council_area[[#This Row],[East Dunbartonshire]],weekly_all_cause_deaths_council_area[[#This Row],[East Renfrewshire]],weekly_all_cause_deaths_council_area[[#This Row],[Glasgow City]],weekly_all_cause_deaths_council_area[[#This Row],[Inverclyde]],weekly_all_cause_deaths_council_area[[#This Row],[Renfrewshire]],weekly_all_cause_deaths_council_area[[#This Row],[West Dunbartonshire]])</f>
        <v>224</v>
      </c>
      <c r="L37" s="25">
        <f>SUM(weekly_all_cause_deaths_council_area[[#This Row],[Highland]],weekly_all_cause_deaths_council_area[[#This Row],[Argyll and Bute]])</f>
        <v>80</v>
      </c>
      <c r="M37" s="81">
        <f>SUM(weekly_all_cause_deaths_council_area[[#This Row],[North Lanarkshire]],weekly_all_cause_deaths_council_area[[#This Row],[South Lanarkshire]])</f>
        <v>132</v>
      </c>
      <c r="N37" s="87">
        <f>SUM(weekly_all_cause_deaths_council_area[[#This Row],[City of Edinburgh]],weekly_all_cause_deaths_council_area[[#This Row],[East Lothian]],weekly_all_cause_deaths_council_area[[#This Row],[Midlothian]],weekly_all_cause_deaths_council_area[[#This Row],[West Lothian]])</f>
        <v>158</v>
      </c>
      <c r="O37" s="2">
        <f>weekly_all_cause_deaths_council_area[[#This Row],[Orkney Islands]]</f>
        <v>5</v>
      </c>
      <c r="P37" s="87">
        <f>weekly_all_cause_deaths_council_area[[#This Row],[Shetland Islands]]</f>
        <v>2</v>
      </c>
      <c r="Q37" s="87">
        <f>SUM(weekly_all_cause_deaths_council_area[[#This Row],[Angus]],weekly_all_cause_deaths_council_area[[#This Row],[Dundee City]],weekly_all_cause_deaths_council_area[[#This Row],[Perth and Kinross]])</f>
        <v>81</v>
      </c>
      <c r="R37" s="2">
        <f>weekly_all_cause_deaths_council_area[[#This Row],[Na h-Eileanan Siar]]</f>
        <v>9</v>
      </c>
    </row>
    <row r="38" spans="1:18" ht="15.9" customHeight="1" x14ac:dyDescent="0.3">
      <c r="A38" s="20" t="s">
        <v>65</v>
      </c>
      <c r="B38" s="21">
        <v>33</v>
      </c>
      <c r="C38" s="22">
        <v>44424</v>
      </c>
      <c r="D38" s="26">
        <f>SUM(weekly_all_cause_deaths_health_board[[#This Row],[Ayrshire and Arran]:[Western Isles]])</f>
        <v>1171</v>
      </c>
      <c r="E38" s="25">
        <f>SUM(weekly_all_cause_deaths_council_area[[#This Row],[East Ayrshire]],weekly_all_cause_deaths_council_area[[#This Row],[South Ayrshire]],weekly_all_cause_deaths_council_area[[#This Row],[North Ayrshire]])</f>
        <v>86</v>
      </c>
      <c r="F38" s="25">
        <f>weekly_all_cause_deaths_council_area[[#This Row],[Scottish Borders ]]</f>
        <v>43</v>
      </c>
      <c r="G38" s="25">
        <f>weekly_all_cause_deaths_council_area[[#This Row],[Dumfries and Galloway]]</f>
        <v>36</v>
      </c>
      <c r="H38" s="25">
        <f>weekly_all_cause_deaths_council_area[[#This Row],[Fife]]</f>
        <v>110</v>
      </c>
      <c r="I38" s="25">
        <f>SUM(weekly_all_cause_deaths_council_area[[#This Row],[Clackmannanshire]],weekly_all_cause_deaths_council_area[[#This Row],[Falkirk]],weekly_all_cause_deaths_council_area[[#This Row],[Stirling]])</f>
        <v>64</v>
      </c>
      <c r="J38" s="25">
        <f>SUM(weekly_all_cause_deaths_council_area[[#This Row],[Aberdeen City]],weekly_all_cause_deaths_council_area[[#This Row],[Aberdeenshire]],weekly_all_cause_deaths_council_area[[#This Row],[Moray]])</f>
        <v>111</v>
      </c>
      <c r="K38" s="25">
        <f>SUM(weekly_all_cause_deaths_council_area[[#This Row],[East Dunbartonshire]],weekly_all_cause_deaths_council_area[[#This Row],[East Renfrewshire]],weekly_all_cause_deaths_council_area[[#This Row],[Glasgow City]],weekly_all_cause_deaths_council_area[[#This Row],[Inverclyde]],weekly_all_cause_deaths_council_area[[#This Row],[Renfrewshire]],weekly_all_cause_deaths_council_area[[#This Row],[West Dunbartonshire]])</f>
        <v>232</v>
      </c>
      <c r="L38" s="25">
        <f>SUM(weekly_all_cause_deaths_council_area[[#This Row],[Highland]],weekly_all_cause_deaths_council_area[[#This Row],[Argyll and Bute]])</f>
        <v>83</v>
      </c>
      <c r="M38" s="81">
        <f>SUM(weekly_all_cause_deaths_council_area[[#This Row],[North Lanarkshire]],weekly_all_cause_deaths_council_area[[#This Row],[South Lanarkshire]])</f>
        <v>154</v>
      </c>
      <c r="N38" s="87">
        <f>SUM(weekly_all_cause_deaths_council_area[[#This Row],[City of Edinburgh]],weekly_all_cause_deaths_council_area[[#This Row],[East Lothian]],weekly_all_cause_deaths_council_area[[#This Row],[Midlothian]],weekly_all_cause_deaths_council_area[[#This Row],[West Lothian]])</f>
        <v>152</v>
      </c>
      <c r="O38" s="2">
        <f>weekly_all_cause_deaths_council_area[[#This Row],[Orkney Islands]]</f>
        <v>4</v>
      </c>
      <c r="P38" s="87">
        <f>weekly_all_cause_deaths_council_area[[#This Row],[Shetland Islands]]</f>
        <v>6</v>
      </c>
      <c r="Q38" s="87">
        <f>SUM(weekly_all_cause_deaths_council_area[[#This Row],[Angus]],weekly_all_cause_deaths_council_area[[#This Row],[Dundee City]],weekly_all_cause_deaths_council_area[[#This Row],[Perth and Kinross]])</f>
        <v>85</v>
      </c>
      <c r="R38" s="2">
        <f>weekly_all_cause_deaths_council_area[[#This Row],[Na h-Eileanan Siar]]</f>
        <v>5</v>
      </c>
    </row>
    <row r="39" spans="1:18" ht="15.9" customHeight="1" x14ac:dyDescent="0.3">
      <c r="A39" s="20" t="s">
        <v>65</v>
      </c>
      <c r="B39" s="21">
        <v>34</v>
      </c>
      <c r="C39" s="22">
        <v>44431</v>
      </c>
      <c r="D39" s="26">
        <f>SUM(weekly_all_cause_deaths_health_board[[#This Row],[Ayrshire and Arran]:[Western Isles]])</f>
        <v>1129</v>
      </c>
      <c r="E39" s="25">
        <f>SUM(weekly_all_cause_deaths_council_area[[#This Row],[East Ayrshire]],weekly_all_cause_deaths_council_area[[#This Row],[South Ayrshire]],weekly_all_cause_deaths_council_area[[#This Row],[North Ayrshire]])</f>
        <v>89</v>
      </c>
      <c r="F39" s="25">
        <f>weekly_all_cause_deaths_council_area[[#This Row],[Scottish Borders ]]</f>
        <v>25</v>
      </c>
      <c r="G39" s="25">
        <f>weekly_all_cause_deaths_council_area[[#This Row],[Dumfries and Galloway]]</f>
        <v>40</v>
      </c>
      <c r="H39" s="25">
        <f>weekly_all_cause_deaths_council_area[[#This Row],[Fife]]</f>
        <v>82</v>
      </c>
      <c r="I39" s="25">
        <f>SUM(weekly_all_cause_deaths_council_area[[#This Row],[Clackmannanshire]],weekly_all_cause_deaths_council_area[[#This Row],[Falkirk]],weekly_all_cause_deaths_council_area[[#This Row],[Stirling]])</f>
        <v>48</v>
      </c>
      <c r="J39" s="25">
        <f>SUM(weekly_all_cause_deaths_council_area[[#This Row],[Aberdeen City]],weekly_all_cause_deaths_council_area[[#This Row],[Aberdeenshire]],weekly_all_cause_deaths_council_area[[#This Row],[Moray]])</f>
        <v>120</v>
      </c>
      <c r="K39" s="25">
        <f>SUM(weekly_all_cause_deaths_council_area[[#This Row],[East Dunbartonshire]],weekly_all_cause_deaths_council_area[[#This Row],[East Renfrewshire]],weekly_all_cause_deaths_council_area[[#This Row],[Glasgow City]],weekly_all_cause_deaths_council_area[[#This Row],[Inverclyde]],weekly_all_cause_deaths_council_area[[#This Row],[Renfrewshire]],weekly_all_cause_deaths_council_area[[#This Row],[West Dunbartonshire]])</f>
        <v>226</v>
      </c>
      <c r="L39" s="25">
        <f>SUM(weekly_all_cause_deaths_council_area[[#This Row],[Highland]],weekly_all_cause_deaths_council_area[[#This Row],[Argyll and Bute]])</f>
        <v>63</v>
      </c>
      <c r="M39" s="81">
        <f>SUM(weekly_all_cause_deaths_council_area[[#This Row],[North Lanarkshire]],weekly_all_cause_deaths_council_area[[#This Row],[South Lanarkshire]])</f>
        <v>164</v>
      </c>
      <c r="N39" s="87">
        <f>SUM(weekly_all_cause_deaths_council_area[[#This Row],[City of Edinburgh]],weekly_all_cause_deaths_council_area[[#This Row],[East Lothian]],weekly_all_cause_deaths_council_area[[#This Row],[Midlothian]],weekly_all_cause_deaths_council_area[[#This Row],[West Lothian]])</f>
        <v>173</v>
      </c>
      <c r="O39" s="2">
        <f>weekly_all_cause_deaths_council_area[[#This Row],[Orkney Islands]]</f>
        <v>7</v>
      </c>
      <c r="P39" s="87">
        <f>weekly_all_cause_deaths_council_area[[#This Row],[Shetland Islands]]</f>
        <v>2</v>
      </c>
      <c r="Q39" s="87">
        <f>SUM(weekly_all_cause_deaths_council_area[[#This Row],[Angus]],weekly_all_cause_deaths_council_area[[#This Row],[Dundee City]],weekly_all_cause_deaths_council_area[[#This Row],[Perth and Kinross]])</f>
        <v>85</v>
      </c>
      <c r="R39" s="2">
        <f>weekly_all_cause_deaths_council_area[[#This Row],[Na h-Eileanan Siar]]</f>
        <v>5</v>
      </c>
    </row>
    <row r="40" spans="1:18" ht="15.9" customHeight="1" x14ac:dyDescent="0.3">
      <c r="A40" s="20" t="s">
        <v>65</v>
      </c>
      <c r="B40" s="21">
        <v>35</v>
      </c>
      <c r="C40" s="22">
        <v>44438</v>
      </c>
      <c r="D40" s="26">
        <f>SUM(weekly_all_cause_deaths_health_board[[#This Row],[Ayrshire and Arran]:[Western Isles]])</f>
        <v>1180</v>
      </c>
      <c r="E40" s="25">
        <f>SUM(weekly_all_cause_deaths_council_area[[#This Row],[East Ayrshire]],weekly_all_cause_deaths_council_area[[#This Row],[South Ayrshire]],weekly_all_cause_deaths_council_area[[#This Row],[North Ayrshire]])</f>
        <v>103</v>
      </c>
      <c r="F40" s="25">
        <f>weekly_all_cause_deaths_council_area[[#This Row],[Scottish Borders ]]</f>
        <v>31</v>
      </c>
      <c r="G40" s="25">
        <f>weekly_all_cause_deaths_council_area[[#This Row],[Dumfries and Galloway]]</f>
        <v>41</v>
      </c>
      <c r="H40" s="25">
        <f>weekly_all_cause_deaths_council_area[[#This Row],[Fife]]</f>
        <v>83</v>
      </c>
      <c r="I40" s="25">
        <f>SUM(weekly_all_cause_deaths_council_area[[#This Row],[Clackmannanshire]],weekly_all_cause_deaths_council_area[[#This Row],[Falkirk]],weekly_all_cause_deaths_council_area[[#This Row],[Stirling]])</f>
        <v>52</v>
      </c>
      <c r="J40" s="25">
        <f>SUM(weekly_all_cause_deaths_council_area[[#This Row],[Aberdeen City]],weekly_all_cause_deaths_council_area[[#This Row],[Aberdeenshire]],weekly_all_cause_deaths_council_area[[#This Row],[Moray]])</f>
        <v>121</v>
      </c>
      <c r="K40" s="25">
        <f>SUM(weekly_all_cause_deaths_council_area[[#This Row],[East Dunbartonshire]],weekly_all_cause_deaths_council_area[[#This Row],[East Renfrewshire]],weekly_all_cause_deaths_council_area[[#This Row],[Glasgow City]],weekly_all_cause_deaths_council_area[[#This Row],[Inverclyde]],weekly_all_cause_deaths_council_area[[#This Row],[Renfrewshire]],weekly_all_cause_deaths_council_area[[#This Row],[West Dunbartonshire]])</f>
        <v>272</v>
      </c>
      <c r="L40" s="25">
        <f>SUM(weekly_all_cause_deaths_council_area[[#This Row],[Highland]],weekly_all_cause_deaths_council_area[[#This Row],[Argyll and Bute]])</f>
        <v>70</v>
      </c>
      <c r="M40" s="81">
        <f>SUM(weekly_all_cause_deaths_council_area[[#This Row],[North Lanarkshire]],weekly_all_cause_deaths_council_area[[#This Row],[South Lanarkshire]])</f>
        <v>147</v>
      </c>
      <c r="N40" s="87">
        <f>SUM(weekly_all_cause_deaths_council_area[[#This Row],[City of Edinburgh]],weekly_all_cause_deaths_council_area[[#This Row],[East Lothian]],weekly_all_cause_deaths_council_area[[#This Row],[Midlothian]],weekly_all_cause_deaths_council_area[[#This Row],[West Lothian]])</f>
        <v>149</v>
      </c>
      <c r="O40" s="2">
        <f>weekly_all_cause_deaths_council_area[[#This Row],[Orkney Islands]]</f>
        <v>6</v>
      </c>
      <c r="P40" s="87">
        <f>weekly_all_cause_deaths_council_area[[#This Row],[Shetland Islands]]</f>
        <v>3</v>
      </c>
      <c r="Q40" s="87">
        <f>SUM(weekly_all_cause_deaths_council_area[[#This Row],[Angus]],weekly_all_cause_deaths_council_area[[#This Row],[Dundee City]],weekly_all_cause_deaths_council_area[[#This Row],[Perth and Kinross]])</f>
        <v>97</v>
      </c>
      <c r="R40" s="2">
        <f>weekly_all_cause_deaths_council_area[[#This Row],[Na h-Eileanan Siar]]</f>
        <v>5</v>
      </c>
    </row>
    <row r="41" spans="1:18" ht="15.9" customHeight="1" x14ac:dyDescent="0.3">
      <c r="A41" s="20" t="s">
        <v>65</v>
      </c>
      <c r="B41" s="21">
        <v>36</v>
      </c>
      <c r="C41" s="22">
        <v>44445</v>
      </c>
      <c r="D41" s="26">
        <f>SUM(weekly_all_cause_deaths_health_board[[#This Row],[Ayrshire and Arran]:[Western Isles]])</f>
        <v>1130</v>
      </c>
      <c r="E41" s="25">
        <f>SUM(weekly_all_cause_deaths_council_area[[#This Row],[East Ayrshire]],weekly_all_cause_deaths_council_area[[#This Row],[South Ayrshire]],weekly_all_cause_deaths_council_area[[#This Row],[North Ayrshire]])</f>
        <v>84</v>
      </c>
      <c r="F41" s="25">
        <f>weekly_all_cause_deaths_council_area[[#This Row],[Scottish Borders ]]</f>
        <v>30</v>
      </c>
      <c r="G41" s="25">
        <f>weekly_all_cause_deaths_council_area[[#This Row],[Dumfries and Galloway]]</f>
        <v>41</v>
      </c>
      <c r="H41" s="25">
        <f>weekly_all_cause_deaths_council_area[[#This Row],[Fife]]</f>
        <v>79</v>
      </c>
      <c r="I41" s="25">
        <f>SUM(weekly_all_cause_deaths_council_area[[#This Row],[Clackmannanshire]],weekly_all_cause_deaths_council_area[[#This Row],[Falkirk]],weekly_all_cause_deaths_council_area[[#This Row],[Stirling]])</f>
        <v>44</v>
      </c>
      <c r="J41" s="25">
        <f>SUM(weekly_all_cause_deaths_council_area[[#This Row],[Aberdeen City]],weekly_all_cause_deaths_council_area[[#This Row],[Aberdeenshire]],weekly_all_cause_deaths_council_area[[#This Row],[Moray]])</f>
        <v>115</v>
      </c>
      <c r="K41" s="25">
        <f>SUM(weekly_all_cause_deaths_council_area[[#This Row],[East Dunbartonshire]],weekly_all_cause_deaths_council_area[[#This Row],[East Renfrewshire]],weekly_all_cause_deaths_council_area[[#This Row],[Glasgow City]],weekly_all_cause_deaths_council_area[[#This Row],[Inverclyde]],weekly_all_cause_deaths_council_area[[#This Row],[Renfrewshire]],weekly_all_cause_deaths_council_area[[#This Row],[West Dunbartonshire]])</f>
        <v>244</v>
      </c>
      <c r="L41" s="25">
        <f>SUM(weekly_all_cause_deaths_council_area[[#This Row],[Highland]],weekly_all_cause_deaths_council_area[[#This Row],[Argyll and Bute]])</f>
        <v>75</v>
      </c>
      <c r="M41" s="81">
        <f>SUM(weekly_all_cause_deaths_council_area[[#This Row],[North Lanarkshire]],weekly_all_cause_deaths_council_area[[#This Row],[South Lanarkshire]])</f>
        <v>147</v>
      </c>
      <c r="N41" s="87">
        <f>SUM(weekly_all_cause_deaths_council_area[[#This Row],[City of Edinburgh]],weekly_all_cause_deaths_council_area[[#This Row],[East Lothian]],weekly_all_cause_deaths_council_area[[#This Row],[Midlothian]],weekly_all_cause_deaths_council_area[[#This Row],[West Lothian]])</f>
        <v>146</v>
      </c>
      <c r="O41" s="2">
        <f>weekly_all_cause_deaths_council_area[[#This Row],[Orkney Islands]]</f>
        <v>8</v>
      </c>
      <c r="P41" s="87">
        <f>weekly_all_cause_deaths_council_area[[#This Row],[Shetland Islands]]</f>
        <v>7</v>
      </c>
      <c r="Q41" s="87">
        <f>SUM(weekly_all_cause_deaths_council_area[[#This Row],[Angus]],weekly_all_cause_deaths_council_area[[#This Row],[Dundee City]],weekly_all_cause_deaths_council_area[[#This Row],[Perth and Kinross]])</f>
        <v>100</v>
      </c>
      <c r="R41" s="2">
        <f>weekly_all_cause_deaths_council_area[[#This Row],[Na h-Eileanan Siar]]</f>
        <v>10</v>
      </c>
    </row>
    <row r="42" spans="1:18" ht="15.9" customHeight="1" x14ac:dyDescent="0.3">
      <c r="A42" s="20" t="s">
        <v>65</v>
      </c>
      <c r="B42" s="21">
        <v>37</v>
      </c>
      <c r="C42" s="22">
        <v>44452</v>
      </c>
      <c r="D42" s="26">
        <f>SUM(weekly_all_cause_deaths_health_board[[#This Row],[Ayrshire and Arran]:[Western Isles]])</f>
        <v>1259</v>
      </c>
      <c r="E42" s="25">
        <f>SUM(weekly_all_cause_deaths_council_area[[#This Row],[East Ayrshire]],weekly_all_cause_deaths_council_area[[#This Row],[South Ayrshire]],weekly_all_cause_deaths_council_area[[#This Row],[North Ayrshire]])</f>
        <v>112</v>
      </c>
      <c r="F42" s="25">
        <f>weekly_all_cause_deaths_council_area[[#This Row],[Scottish Borders ]]</f>
        <v>35</v>
      </c>
      <c r="G42" s="25">
        <f>weekly_all_cause_deaths_council_area[[#This Row],[Dumfries and Galloway]]</f>
        <v>38</v>
      </c>
      <c r="H42" s="25">
        <f>weekly_all_cause_deaths_council_area[[#This Row],[Fife]]</f>
        <v>83</v>
      </c>
      <c r="I42" s="25">
        <f>SUM(weekly_all_cause_deaths_council_area[[#This Row],[Clackmannanshire]],weekly_all_cause_deaths_council_area[[#This Row],[Falkirk]],weekly_all_cause_deaths_council_area[[#This Row],[Stirling]])</f>
        <v>91</v>
      </c>
      <c r="J42" s="25">
        <f>SUM(weekly_all_cause_deaths_council_area[[#This Row],[Aberdeen City]],weekly_all_cause_deaths_council_area[[#This Row],[Aberdeenshire]],weekly_all_cause_deaths_council_area[[#This Row],[Moray]])</f>
        <v>115</v>
      </c>
      <c r="K42" s="25">
        <f>SUM(weekly_all_cause_deaths_council_area[[#This Row],[East Dunbartonshire]],weekly_all_cause_deaths_council_area[[#This Row],[East Renfrewshire]],weekly_all_cause_deaths_council_area[[#This Row],[Glasgow City]],weekly_all_cause_deaths_council_area[[#This Row],[Inverclyde]],weekly_all_cause_deaths_council_area[[#This Row],[Renfrewshire]],weekly_all_cause_deaths_council_area[[#This Row],[West Dunbartonshire]])</f>
        <v>237</v>
      </c>
      <c r="L42" s="25">
        <f>SUM(weekly_all_cause_deaths_council_area[[#This Row],[Highland]],weekly_all_cause_deaths_council_area[[#This Row],[Argyll and Bute]])</f>
        <v>83</v>
      </c>
      <c r="M42" s="81">
        <f>SUM(weekly_all_cause_deaths_council_area[[#This Row],[North Lanarkshire]],weekly_all_cause_deaths_council_area[[#This Row],[South Lanarkshire]])</f>
        <v>162</v>
      </c>
      <c r="N42" s="87">
        <f>SUM(weekly_all_cause_deaths_council_area[[#This Row],[City of Edinburgh]],weekly_all_cause_deaths_council_area[[#This Row],[East Lothian]],weekly_all_cause_deaths_council_area[[#This Row],[Midlothian]],weekly_all_cause_deaths_council_area[[#This Row],[West Lothian]])</f>
        <v>181</v>
      </c>
      <c r="O42" s="2">
        <f>weekly_all_cause_deaths_council_area[[#This Row],[Orkney Islands]]</f>
        <v>6</v>
      </c>
      <c r="P42" s="87">
        <f>weekly_all_cause_deaths_council_area[[#This Row],[Shetland Islands]]</f>
        <v>5</v>
      </c>
      <c r="Q42" s="87">
        <f>SUM(weekly_all_cause_deaths_council_area[[#This Row],[Angus]],weekly_all_cause_deaths_council_area[[#This Row],[Dundee City]],weekly_all_cause_deaths_council_area[[#This Row],[Perth and Kinross]])</f>
        <v>104</v>
      </c>
      <c r="R42" s="2">
        <f>weekly_all_cause_deaths_council_area[[#This Row],[Na h-Eileanan Siar]]</f>
        <v>7</v>
      </c>
    </row>
    <row r="43" spans="1:18" ht="15.9" customHeight="1" x14ac:dyDescent="0.3">
      <c r="A43" s="20" t="s">
        <v>65</v>
      </c>
      <c r="B43" s="21">
        <v>38</v>
      </c>
      <c r="C43" s="22">
        <v>44459</v>
      </c>
      <c r="D43" s="27">
        <f>SUM(weekly_all_cause_deaths_health_board[[#This Row],[Ayrshire and Arran]:[Western Isles]])</f>
        <v>1228</v>
      </c>
      <c r="E43" s="25">
        <f>SUM(weekly_all_cause_deaths_council_area[[#This Row],[East Ayrshire]],weekly_all_cause_deaths_council_area[[#This Row],[South Ayrshire]],weekly_all_cause_deaths_council_area[[#This Row],[North Ayrshire]])</f>
        <v>91</v>
      </c>
      <c r="F43" s="25">
        <f>weekly_all_cause_deaths_council_area[[#This Row],[Scottish Borders ]]</f>
        <v>27</v>
      </c>
      <c r="G43" s="25">
        <f>weekly_all_cause_deaths_council_area[[#This Row],[Dumfries and Galloway]]</f>
        <v>46</v>
      </c>
      <c r="H43" s="25">
        <f>weekly_all_cause_deaths_council_area[[#This Row],[Fife]]</f>
        <v>79</v>
      </c>
      <c r="I43" s="25">
        <f>SUM(weekly_all_cause_deaths_council_area[[#This Row],[Clackmannanshire]],weekly_all_cause_deaths_council_area[[#This Row],[Falkirk]],weekly_all_cause_deaths_council_area[[#This Row],[Stirling]])</f>
        <v>64</v>
      </c>
      <c r="J43" s="25">
        <f>SUM(weekly_all_cause_deaths_council_area[[#This Row],[Aberdeen City]],weekly_all_cause_deaths_council_area[[#This Row],[Aberdeenshire]],weekly_all_cause_deaths_council_area[[#This Row],[Moray]])</f>
        <v>117</v>
      </c>
      <c r="K43" s="25">
        <f>SUM(weekly_all_cause_deaths_council_area[[#This Row],[East Dunbartonshire]],weekly_all_cause_deaths_council_area[[#This Row],[East Renfrewshire]],weekly_all_cause_deaths_council_area[[#This Row],[Glasgow City]],weekly_all_cause_deaths_council_area[[#This Row],[Inverclyde]],weekly_all_cause_deaths_council_area[[#This Row],[Renfrewshire]],weekly_all_cause_deaths_council_area[[#This Row],[West Dunbartonshire]])</f>
        <v>277</v>
      </c>
      <c r="L43" s="25">
        <f>SUM(weekly_all_cause_deaths_council_area[[#This Row],[Highland]],weekly_all_cause_deaths_council_area[[#This Row],[Argyll and Bute]])</f>
        <v>78</v>
      </c>
      <c r="M43" s="81">
        <f>SUM(weekly_all_cause_deaths_council_area[[#This Row],[North Lanarkshire]],weekly_all_cause_deaths_council_area[[#This Row],[South Lanarkshire]])</f>
        <v>157</v>
      </c>
      <c r="N43" s="87">
        <f>SUM(weekly_all_cause_deaths_council_area[[#This Row],[City of Edinburgh]],weekly_all_cause_deaths_council_area[[#This Row],[East Lothian]],weekly_all_cause_deaths_council_area[[#This Row],[Midlothian]],weekly_all_cause_deaths_council_area[[#This Row],[West Lothian]])</f>
        <v>172</v>
      </c>
      <c r="O43" s="2">
        <f>weekly_all_cause_deaths_council_area[[#This Row],[Orkney Islands]]</f>
        <v>5</v>
      </c>
      <c r="P43" s="87">
        <f>weekly_all_cause_deaths_council_area[[#This Row],[Shetland Islands]]</f>
        <v>2</v>
      </c>
      <c r="Q43" s="87">
        <f>SUM(weekly_all_cause_deaths_council_area[[#This Row],[Angus]],weekly_all_cause_deaths_council_area[[#This Row],[Dundee City]],weekly_all_cause_deaths_council_area[[#This Row],[Perth and Kinross]])</f>
        <v>110</v>
      </c>
      <c r="R43" s="2">
        <f>weekly_all_cause_deaths_council_area[[#This Row],[Na h-Eileanan Siar]]</f>
        <v>3</v>
      </c>
    </row>
    <row r="44" spans="1:18" ht="15.9" customHeight="1" x14ac:dyDescent="0.3">
      <c r="A44" s="20" t="s">
        <v>65</v>
      </c>
      <c r="B44" s="21">
        <v>39</v>
      </c>
      <c r="C44" s="22">
        <v>44466</v>
      </c>
      <c r="D44" s="26">
        <f>SUM(weekly_all_cause_deaths_health_board[[#This Row],[Ayrshire and Arran]:[Western Isles]])</f>
        <v>1255</v>
      </c>
      <c r="E44" s="25">
        <f>SUM(weekly_all_cause_deaths_council_area[[#This Row],[East Ayrshire]],weekly_all_cause_deaths_council_area[[#This Row],[South Ayrshire]],weekly_all_cause_deaths_council_area[[#This Row],[North Ayrshire]])</f>
        <v>108</v>
      </c>
      <c r="F44" s="25">
        <f>weekly_all_cause_deaths_council_area[[#This Row],[Scottish Borders ]]</f>
        <v>42</v>
      </c>
      <c r="G44" s="25">
        <f>weekly_all_cause_deaths_council_area[[#This Row],[Dumfries and Galloway]]</f>
        <v>42</v>
      </c>
      <c r="H44" s="25">
        <f>weekly_all_cause_deaths_council_area[[#This Row],[Fife]]</f>
        <v>95</v>
      </c>
      <c r="I44" s="25">
        <f>SUM(weekly_all_cause_deaths_council_area[[#This Row],[Clackmannanshire]],weekly_all_cause_deaths_council_area[[#This Row],[Falkirk]],weekly_all_cause_deaths_council_area[[#This Row],[Stirling]])</f>
        <v>77</v>
      </c>
      <c r="J44" s="25">
        <f>SUM(weekly_all_cause_deaths_council_area[[#This Row],[Aberdeen City]],weekly_all_cause_deaths_council_area[[#This Row],[Aberdeenshire]],weekly_all_cause_deaths_council_area[[#This Row],[Moray]])</f>
        <v>121</v>
      </c>
      <c r="K44" s="25">
        <f>SUM(weekly_all_cause_deaths_council_area[[#This Row],[East Dunbartonshire]],weekly_all_cause_deaths_council_area[[#This Row],[East Renfrewshire]],weekly_all_cause_deaths_council_area[[#This Row],[Glasgow City]],weekly_all_cause_deaths_council_area[[#This Row],[Inverclyde]],weekly_all_cause_deaths_council_area[[#This Row],[Renfrewshire]],weekly_all_cause_deaths_council_area[[#This Row],[West Dunbartonshire]])</f>
        <v>242</v>
      </c>
      <c r="L44" s="25">
        <f>SUM(weekly_all_cause_deaths_council_area[[#This Row],[Highland]],weekly_all_cause_deaths_council_area[[#This Row],[Argyll and Bute]])</f>
        <v>71</v>
      </c>
      <c r="M44" s="81">
        <f>SUM(weekly_all_cause_deaths_council_area[[#This Row],[North Lanarkshire]],weekly_all_cause_deaths_council_area[[#This Row],[South Lanarkshire]])</f>
        <v>147</v>
      </c>
      <c r="N44" s="87">
        <f>SUM(weekly_all_cause_deaths_council_area[[#This Row],[City of Edinburgh]],weekly_all_cause_deaths_council_area[[#This Row],[East Lothian]],weekly_all_cause_deaths_council_area[[#This Row],[Midlothian]],weekly_all_cause_deaths_council_area[[#This Row],[West Lothian]])</f>
        <v>185</v>
      </c>
      <c r="O44" s="2">
        <f>weekly_all_cause_deaths_council_area[[#This Row],[Orkney Islands]]</f>
        <v>7</v>
      </c>
      <c r="P44" s="87">
        <f>weekly_all_cause_deaths_council_area[[#This Row],[Shetland Islands]]</f>
        <v>6</v>
      </c>
      <c r="Q44" s="87">
        <f>SUM(weekly_all_cause_deaths_council_area[[#This Row],[Angus]],weekly_all_cause_deaths_council_area[[#This Row],[Dundee City]],weekly_all_cause_deaths_council_area[[#This Row],[Perth and Kinross]])</f>
        <v>103</v>
      </c>
      <c r="R44" s="2">
        <f>weekly_all_cause_deaths_council_area[[#This Row],[Na h-Eileanan Siar]]</f>
        <v>9</v>
      </c>
    </row>
    <row r="45" spans="1:18" ht="15.9" customHeight="1" x14ac:dyDescent="0.3">
      <c r="A45" s="20" t="s">
        <v>65</v>
      </c>
      <c r="B45" s="21">
        <v>40</v>
      </c>
      <c r="C45" s="22">
        <v>44473</v>
      </c>
      <c r="D45" s="26">
        <f>SUM(weekly_all_cause_deaths_health_board[[#This Row],[Ayrshire and Arran]:[Western Isles]])</f>
        <v>1368</v>
      </c>
      <c r="E45" s="25">
        <f>SUM(weekly_all_cause_deaths_council_area[[#This Row],[East Ayrshire]],weekly_all_cause_deaths_council_area[[#This Row],[South Ayrshire]],weekly_all_cause_deaths_council_area[[#This Row],[North Ayrshire]])</f>
        <v>123</v>
      </c>
      <c r="F45" s="25">
        <f>weekly_all_cause_deaths_council_area[[#This Row],[Scottish Borders ]]</f>
        <v>30</v>
      </c>
      <c r="G45" s="25">
        <f>weekly_all_cause_deaths_council_area[[#This Row],[Dumfries and Galloway]]</f>
        <v>45</v>
      </c>
      <c r="H45" s="25">
        <f>weekly_all_cause_deaths_council_area[[#This Row],[Fife]]</f>
        <v>91</v>
      </c>
      <c r="I45" s="25">
        <f>SUM(weekly_all_cause_deaths_council_area[[#This Row],[Clackmannanshire]],weekly_all_cause_deaths_council_area[[#This Row],[Falkirk]],weekly_all_cause_deaths_council_area[[#This Row],[Stirling]])</f>
        <v>65</v>
      </c>
      <c r="J45" s="25">
        <f>SUM(weekly_all_cause_deaths_council_area[[#This Row],[Aberdeen City]],weekly_all_cause_deaths_council_area[[#This Row],[Aberdeenshire]],weekly_all_cause_deaths_council_area[[#This Row],[Moray]])</f>
        <v>129</v>
      </c>
      <c r="K45" s="25">
        <f>SUM(weekly_all_cause_deaths_council_area[[#This Row],[East Dunbartonshire]],weekly_all_cause_deaths_council_area[[#This Row],[East Renfrewshire]],weekly_all_cause_deaths_council_area[[#This Row],[Glasgow City]],weekly_all_cause_deaths_council_area[[#This Row],[Inverclyde]],weekly_all_cause_deaths_council_area[[#This Row],[Renfrewshire]],weekly_all_cause_deaths_council_area[[#This Row],[West Dunbartonshire]])</f>
        <v>315</v>
      </c>
      <c r="L45" s="25">
        <f>SUM(weekly_all_cause_deaths_council_area[[#This Row],[Highland]],weekly_all_cause_deaths_council_area[[#This Row],[Argyll and Bute]])</f>
        <v>91</v>
      </c>
      <c r="M45" s="81">
        <f>SUM(weekly_all_cause_deaths_council_area[[#This Row],[North Lanarkshire]],weekly_all_cause_deaths_council_area[[#This Row],[South Lanarkshire]])</f>
        <v>174</v>
      </c>
      <c r="N45" s="87">
        <f>SUM(weekly_all_cause_deaths_council_area[[#This Row],[City of Edinburgh]],weekly_all_cause_deaths_council_area[[#This Row],[East Lothian]],weekly_all_cause_deaths_council_area[[#This Row],[Midlothian]],weekly_all_cause_deaths_council_area[[#This Row],[West Lothian]])</f>
        <v>179</v>
      </c>
      <c r="O45" s="2">
        <f>weekly_all_cause_deaths_council_area[[#This Row],[Orkney Islands]]</f>
        <v>8</v>
      </c>
      <c r="P45" s="87">
        <f>weekly_all_cause_deaths_council_area[[#This Row],[Shetland Islands]]</f>
        <v>5</v>
      </c>
      <c r="Q45" s="87">
        <f>SUM(weekly_all_cause_deaths_council_area[[#This Row],[Angus]],weekly_all_cause_deaths_council_area[[#This Row],[Dundee City]],weekly_all_cause_deaths_council_area[[#This Row],[Perth and Kinross]])</f>
        <v>101</v>
      </c>
      <c r="R45" s="2">
        <f>weekly_all_cause_deaths_council_area[[#This Row],[Na h-Eileanan Siar]]</f>
        <v>12</v>
      </c>
    </row>
    <row r="46" spans="1:18" ht="15.9" customHeight="1" x14ac:dyDescent="0.3">
      <c r="A46" s="20" t="s">
        <v>65</v>
      </c>
      <c r="B46" s="21">
        <v>41</v>
      </c>
      <c r="C46" s="22">
        <v>44480</v>
      </c>
      <c r="D46" s="26">
        <f>SUM(weekly_all_cause_deaths_health_board[[#This Row],[Ayrshire and Arran]:[Western Isles]])</f>
        <v>1345</v>
      </c>
      <c r="E46" s="25">
        <f>SUM(weekly_all_cause_deaths_council_area[[#This Row],[East Ayrshire]],weekly_all_cause_deaths_council_area[[#This Row],[South Ayrshire]],weekly_all_cause_deaths_council_area[[#This Row],[North Ayrshire]])</f>
        <v>125</v>
      </c>
      <c r="F46" s="25">
        <f>weekly_all_cause_deaths_council_area[[#This Row],[Scottish Borders ]]</f>
        <v>25</v>
      </c>
      <c r="G46" s="25">
        <f>weekly_all_cause_deaths_council_area[[#This Row],[Dumfries and Galloway]]</f>
        <v>40</v>
      </c>
      <c r="H46" s="25">
        <f>weekly_all_cause_deaths_council_area[[#This Row],[Fife]]</f>
        <v>106</v>
      </c>
      <c r="I46" s="25">
        <f>SUM(weekly_all_cause_deaths_council_area[[#This Row],[Clackmannanshire]],weekly_all_cause_deaths_council_area[[#This Row],[Falkirk]],weekly_all_cause_deaths_council_area[[#This Row],[Stirling]])</f>
        <v>74</v>
      </c>
      <c r="J46" s="25">
        <f>SUM(weekly_all_cause_deaths_council_area[[#This Row],[Aberdeen City]],weekly_all_cause_deaths_council_area[[#This Row],[Aberdeenshire]],weekly_all_cause_deaths_council_area[[#This Row],[Moray]])</f>
        <v>125</v>
      </c>
      <c r="K46" s="25">
        <f>SUM(weekly_all_cause_deaths_council_area[[#This Row],[East Dunbartonshire]],weekly_all_cause_deaths_council_area[[#This Row],[East Renfrewshire]],weekly_all_cause_deaths_council_area[[#This Row],[Glasgow City]],weekly_all_cause_deaths_council_area[[#This Row],[Inverclyde]],weekly_all_cause_deaths_council_area[[#This Row],[Renfrewshire]],weekly_all_cause_deaths_council_area[[#This Row],[West Dunbartonshire]])</f>
        <v>298</v>
      </c>
      <c r="L46" s="25">
        <f>SUM(weekly_all_cause_deaths_council_area[[#This Row],[Highland]],weekly_all_cause_deaths_council_area[[#This Row],[Argyll and Bute]])</f>
        <v>74</v>
      </c>
      <c r="M46" s="81">
        <f>SUM(weekly_all_cause_deaths_council_area[[#This Row],[North Lanarkshire]],weekly_all_cause_deaths_council_area[[#This Row],[South Lanarkshire]])</f>
        <v>168</v>
      </c>
      <c r="N46" s="87">
        <f>SUM(weekly_all_cause_deaths_council_area[[#This Row],[City of Edinburgh]],weekly_all_cause_deaths_council_area[[#This Row],[East Lothian]],weekly_all_cause_deaths_council_area[[#This Row],[Midlothian]],weekly_all_cause_deaths_council_area[[#This Row],[West Lothian]])</f>
        <v>206</v>
      </c>
      <c r="O46" s="2">
        <f>weekly_all_cause_deaths_council_area[[#This Row],[Orkney Islands]]</f>
        <v>4</v>
      </c>
      <c r="P46" s="87">
        <f>weekly_all_cause_deaths_council_area[[#This Row],[Shetland Islands]]</f>
        <v>2</v>
      </c>
      <c r="Q46" s="87">
        <f>SUM(weekly_all_cause_deaths_council_area[[#This Row],[Angus]],weekly_all_cause_deaths_council_area[[#This Row],[Dundee City]],weekly_all_cause_deaths_council_area[[#This Row],[Perth and Kinross]])</f>
        <v>89</v>
      </c>
      <c r="R46" s="2">
        <f>weekly_all_cause_deaths_council_area[[#This Row],[Na h-Eileanan Siar]]</f>
        <v>9</v>
      </c>
    </row>
    <row r="47" spans="1:18" ht="15.9" customHeight="1" x14ac:dyDescent="0.3">
      <c r="A47" s="20" t="s">
        <v>65</v>
      </c>
      <c r="B47" s="21">
        <v>42</v>
      </c>
      <c r="C47" s="22">
        <v>44487</v>
      </c>
      <c r="D47" s="26">
        <f>SUM(weekly_all_cause_deaths_health_board[[#This Row],[Ayrshire and Arran]:[Western Isles]])</f>
        <v>1323</v>
      </c>
      <c r="E47" s="25">
        <f>SUM(weekly_all_cause_deaths_council_area[[#This Row],[East Ayrshire]],weekly_all_cause_deaths_council_area[[#This Row],[South Ayrshire]],weekly_all_cause_deaths_council_area[[#This Row],[North Ayrshire]])</f>
        <v>108</v>
      </c>
      <c r="F47" s="25">
        <f>weekly_all_cause_deaths_council_area[[#This Row],[Scottish Borders ]]</f>
        <v>27</v>
      </c>
      <c r="G47" s="25">
        <f>weekly_all_cause_deaths_council_area[[#This Row],[Dumfries and Galloway]]</f>
        <v>38</v>
      </c>
      <c r="H47" s="25">
        <f>weekly_all_cause_deaths_council_area[[#This Row],[Fife]]</f>
        <v>114</v>
      </c>
      <c r="I47" s="25">
        <f>SUM(weekly_all_cause_deaths_council_area[[#This Row],[Clackmannanshire]],weekly_all_cause_deaths_council_area[[#This Row],[Falkirk]],weekly_all_cause_deaths_council_area[[#This Row],[Stirling]])</f>
        <v>87</v>
      </c>
      <c r="J47" s="25">
        <f>SUM(weekly_all_cause_deaths_council_area[[#This Row],[Aberdeen City]],weekly_all_cause_deaths_council_area[[#This Row],[Aberdeenshire]],weekly_all_cause_deaths_council_area[[#This Row],[Moray]])</f>
        <v>116</v>
      </c>
      <c r="K47" s="25">
        <f>SUM(weekly_all_cause_deaths_council_area[[#This Row],[East Dunbartonshire]],weekly_all_cause_deaths_council_area[[#This Row],[East Renfrewshire]],weekly_all_cause_deaths_council_area[[#This Row],[Glasgow City]],weekly_all_cause_deaths_council_area[[#This Row],[Inverclyde]],weekly_all_cause_deaths_council_area[[#This Row],[Renfrewshire]],weekly_all_cause_deaths_council_area[[#This Row],[West Dunbartonshire]])</f>
        <v>285</v>
      </c>
      <c r="L47" s="25">
        <f>SUM(weekly_all_cause_deaths_council_area[[#This Row],[Highland]],weekly_all_cause_deaths_council_area[[#This Row],[Argyll and Bute]])</f>
        <v>81</v>
      </c>
      <c r="M47" s="81">
        <f>SUM(weekly_all_cause_deaths_council_area[[#This Row],[North Lanarkshire]],weekly_all_cause_deaths_council_area[[#This Row],[South Lanarkshire]])</f>
        <v>174</v>
      </c>
      <c r="N47" s="87">
        <f>SUM(weekly_all_cause_deaths_council_area[[#This Row],[City of Edinburgh]],weekly_all_cause_deaths_council_area[[#This Row],[East Lothian]],weekly_all_cause_deaths_council_area[[#This Row],[Midlothian]],weekly_all_cause_deaths_council_area[[#This Row],[West Lothian]])</f>
        <v>152</v>
      </c>
      <c r="O47" s="2">
        <f>weekly_all_cause_deaths_council_area[[#This Row],[Orkney Islands]]</f>
        <v>4</v>
      </c>
      <c r="P47" s="87">
        <f>weekly_all_cause_deaths_council_area[[#This Row],[Shetland Islands]]</f>
        <v>9</v>
      </c>
      <c r="Q47" s="87">
        <f>SUM(weekly_all_cause_deaths_council_area[[#This Row],[Angus]],weekly_all_cause_deaths_council_area[[#This Row],[Dundee City]],weekly_all_cause_deaths_council_area[[#This Row],[Perth and Kinross]])</f>
        <v>118</v>
      </c>
      <c r="R47" s="2">
        <f>weekly_all_cause_deaths_council_area[[#This Row],[Na h-Eileanan Siar]]</f>
        <v>10</v>
      </c>
    </row>
    <row r="48" spans="1:18" ht="15.9" customHeight="1" x14ac:dyDescent="0.3">
      <c r="A48" s="20" t="s">
        <v>65</v>
      </c>
      <c r="B48" s="21">
        <v>43</v>
      </c>
      <c r="C48" s="22">
        <v>44494</v>
      </c>
      <c r="D48" s="26">
        <f>SUM(weekly_all_cause_deaths_health_board[[#This Row],[Ayrshire and Arran]:[Western Isles]])</f>
        <v>1342</v>
      </c>
      <c r="E48" s="25">
        <f>SUM(weekly_all_cause_deaths_council_area[[#This Row],[East Ayrshire]],weekly_all_cause_deaths_council_area[[#This Row],[South Ayrshire]],weekly_all_cause_deaths_council_area[[#This Row],[North Ayrshire]])</f>
        <v>112</v>
      </c>
      <c r="F48" s="25">
        <f>weekly_all_cause_deaths_council_area[[#This Row],[Scottish Borders ]]</f>
        <v>30</v>
      </c>
      <c r="G48" s="25">
        <f>weekly_all_cause_deaths_council_area[[#This Row],[Dumfries and Galloway]]</f>
        <v>51</v>
      </c>
      <c r="H48" s="25">
        <f>weekly_all_cause_deaths_council_area[[#This Row],[Fife]]</f>
        <v>99</v>
      </c>
      <c r="I48" s="25">
        <f>SUM(weekly_all_cause_deaths_council_area[[#This Row],[Clackmannanshire]],weekly_all_cause_deaths_council_area[[#This Row],[Falkirk]],weekly_all_cause_deaths_council_area[[#This Row],[Stirling]])</f>
        <v>91</v>
      </c>
      <c r="J48" s="25">
        <f>SUM(weekly_all_cause_deaths_council_area[[#This Row],[Aberdeen City]],weekly_all_cause_deaths_council_area[[#This Row],[Aberdeenshire]],weekly_all_cause_deaths_council_area[[#This Row],[Moray]])</f>
        <v>132</v>
      </c>
      <c r="K48" s="25">
        <f>SUM(weekly_all_cause_deaths_council_area[[#This Row],[East Dunbartonshire]],weekly_all_cause_deaths_council_area[[#This Row],[East Renfrewshire]],weekly_all_cause_deaths_council_area[[#This Row],[Glasgow City]],weekly_all_cause_deaths_council_area[[#This Row],[Inverclyde]],weekly_all_cause_deaths_council_area[[#This Row],[Renfrewshire]],weekly_all_cause_deaths_council_area[[#This Row],[West Dunbartonshire]])</f>
        <v>262</v>
      </c>
      <c r="L48" s="25">
        <f>SUM(weekly_all_cause_deaths_council_area[[#This Row],[Highland]],weekly_all_cause_deaths_council_area[[#This Row],[Argyll and Bute]])</f>
        <v>84</v>
      </c>
      <c r="M48" s="81">
        <f>SUM(weekly_all_cause_deaths_council_area[[#This Row],[North Lanarkshire]],weekly_all_cause_deaths_council_area[[#This Row],[South Lanarkshire]])</f>
        <v>179</v>
      </c>
      <c r="N48" s="87">
        <f>SUM(weekly_all_cause_deaths_council_area[[#This Row],[City of Edinburgh]],weekly_all_cause_deaths_council_area[[#This Row],[East Lothian]],weekly_all_cause_deaths_council_area[[#This Row],[Midlothian]],weekly_all_cause_deaths_council_area[[#This Row],[West Lothian]])</f>
        <v>176</v>
      </c>
      <c r="O48" s="2">
        <f>weekly_all_cause_deaths_council_area[[#This Row],[Orkney Islands]]</f>
        <v>3</v>
      </c>
      <c r="P48" s="87">
        <f>weekly_all_cause_deaths_council_area[[#This Row],[Shetland Islands]]</f>
        <v>4</v>
      </c>
      <c r="Q48" s="87">
        <f>SUM(weekly_all_cause_deaths_council_area[[#This Row],[Angus]],weekly_all_cause_deaths_council_area[[#This Row],[Dundee City]],weekly_all_cause_deaths_council_area[[#This Row],[Perth and Kinross]])</f>
        <v>114</v>
      </c>
      <c r="R48" s="2">
        <f>weekly_all_cause_deaths_council_area[[#This Row],[Na h-Eileanan Siar]]</f>
        <v>5</v>
      </c>
    </row>
    <row r="49" spans="1:18" ht="15.9" customHeight="1" x14ac:dyDescent="0.3">
      <c r="A49" s="20" t="s">
        <v>65</v>
      </c>
      <c r="B49" s="21">
        <v>44</v>
      </c>
      <c r="C49" s="22">
        <v>44501</v>
      </c>
      <c r="D49" s="27">
        <f>SUM(weekly_all_cause_deaths_health_board[[#This Row],[Ayrshire and Arran]:[Western Isles]])</f>
        <v>1298</v>
      </c>
      <c r="E49" s="31">
        <f>SUM(weekly_all_cause_deaths_council_area[[#This Row],[East Ayrshire]],weekly_all_cause_deaths_council_area[[#This Row],[South Ayrshire]],weekly_all_cause_deaths_council_area[[#This Row],[North Ayrshire]])</f>
        <v>126</v>
      </c>
      <c r="F49" s="31">
        <f>weekly_all_cause_deaths_council_area[[#This Row],[Scottish Borders ]]</f>
        <v>33</v>
      </c>
      <c r="G49" s="31">
        <f>weekly_all_cause_deaths_council_area[[#This Row],[Dumfries and Galloway]]</f>
        <v>42</v>
      </c>
      <c r="H49" s="31">
        <f>weekly_all_cause_deaths_council_area[[#This Row],[Fife]]</f>
        <v>102</v>
      </c>
      <c r="I49" s="31">
        <f>SUM(weekly_all_cause_deaths_council_area[[#This Row],[Clackmannanshire]],weekly_all_cause_deaths_council_area[[#This Row],[Falkirk]],weekly_all_cause_deaths_council_area[[#This Row],[Stirling]])</f>
        <v>74</v>
      </c>
      <c r="J49" s="31">
        <f>SUM(weekly_all_cause_deaths_council_area[[#This Row],[Aberdeen City]],weekly_all_cause_deaths_council_area[[#This Row],[Aberdeenshire]],weekly_all_cause_deaths_council_area[[#This Row],[Moray]])</f>
        <v>125</v>
      </c>
      <c r="K49" s="31">
        <f>SUM(weekly_all_cause_deaths_council_area[[#This Row],[East Dunbartonshire]],weekly_all_cause_deaths_council_area[[#This Row],[East Renfrewshire]],weekly_all_cause_deaths_council_area[[#This Row],[Glasgow City]],weekly_all_cause_deaths_council_area[[#This Row],[Inverclyde]],weekly_all_cause_deaths_council_area[[#This Row],[Renfrewshire]],weekly_all_cause_deaths_council_area[[#This Row],[West Dunbartonshire]])</f>
        <v>269</v>
      </c>
      <c r="L49" s="31">
        <f>SUM(weekly_all_cause_deaths_council_area[[#This Row],[Highland]],weekly_all_cause_deaths_council_area[[#This Row],[Argyll and Bute]])</f>
        <v>85</v>
      </c>
      <c r="M49" s="81">
        <f>SUM(weekly_all_cause_deaths_council_area[[#This Row],[North Lanarkshire]],weekly_all_cause_deaths_council_area[[#This Row],[South Lanarkshire]])</f>
        <v>157</v>
      </c>
      <c r="N49" s="87">
        <f>SUM(weekly_all_cause_deaths_council_area[[#This Row],[City of Edinburgh]],weekly_all_cause_deaths_council_area[[#This Row],[East Lothian]],weekly_all_cause_deaths_council_area[[#This Row],[Midlothian]],weekly_all_cause_deaths_council_area[[#This Row],[West Lothian]])</f>
        <v>156</v>
      </c>
      <c r="O49" s="2">
        <f>weekly_all_cause_deaths_council_area[[#This Row],[Orkney Islands]]</f>
        <v>4</v>
      </c>
      <c r="P49" s="87">
        <f>weekly_all_cause_deaths_council_area[[#This Row],[Shetland Islands]]</f>
        <v>3</v>
      </c>
      <c r="Q49" s="87">
        <f>SUM(weekly_all_cause_deaths_council_area[[#This Row],[Angus]],weekly_all_cause_deaths_council_area[[#This Row],[Dundee City]],weekly_all_cause_deaths_council_area[[#This Row],[Perth and Kinross]])</f>
        <v>113</v>
      </c>
      <c r="R49" s="2">
        <f>weekly_all_cause_deaths_council_area[[#This Row],[Na h-Eileanan Siar]]</f>
        <v>9</v>
      </c>
    </row>
    <row r="50" spans="1:18" ht="15.9" customHeight="1" x14ac:dyDescent="0.3">
      <c r="A50" s="20" t="s">
        <v>65</v>
      </c>
      <c r="B50" s="21">
        <v>45</v>
      </c>
      <c r="C50" s="22">
        <v>44508</v>
      </c>
      <c r="D50" s="26">
        <f>SUM(weekly_all_cause_deaths_health_board[[#This Row],[Ayrshire and Arran]:[Western Isles]])</f>
        <v>1338</v>
      </c>
      <c r="E50" s="25">
        <f>SUM(weekly_all_cause_deaths_council_area[[#This Row],[East Ayrshire]],weekly_all_cause_deaths_council_area[[#This Row],[South Ayrshire]],weekly_all_cause_deaths_council_area[[#This Row],[North Ayrshire]])</f>
        <v>120</v>
      </c>
      <c r="F50" s="25">
        <f>weekly_all_cause_deaths_council_area[[#This Row],[Scottish Borders ]]</f>
        <v>25</v>
      </c>
      <c r="G50" s="25">
        <f>weekly_all_cause_deaths_council_area[[#This Row],[Dumfries and Galloway]]</f>
        <v>35</v>
      </c>
      <c r="H50" s="25">
        <f>weekly_all_cause_deaths_council_area[[#This Row],[Fife]]</f>
        <v>100</v>
      </c>
      <c r="I50" s="25">
        <f>SUM(weekly_all_cause_deaths_council_area[[#This Row],[Clackmannanshire]],weekly_all_cause_deaths_council_area[[#This Row],[Falkirk]],weekly_all_cause_deaths_council_area[[#This Row],[Stirling]])</f>
        <v>78</v>
      </c>
      <c r="J50" s="25">
        <f>SUM(weekly_all_cause_deaths_council_area[[#This Row],[Aberdeen City]],weekly_all_cause_deaths_council_area[[#This Row],[Aberdeenshire]],weekly_all_cause_deaths_council_area[[#This Row],[Moray]])</f>
        <v>115</v>
      </c>
      <c r="K50" s="25">
        <f>SUM(weekly_all_cause_deaths_council_area[[#This Row],[East Dunbartonshire]],weekly_all_cause_deaths_council_area[[#This Row],[East Renfrewshire]],weekly_all_cause_deaths_council_area[[#This Row],[Glasgow City]],weekly_all_cause_deaths_council_area[[#This Row],[Inverclyde]],weekly_all_cause_deaths_council_area[[#This Row],[Renfrewshire]],weekly_all_cause_deaths_council_area[[#This Row],[West Dunbartonshire]])</f>
        <v>268</v>
      </c>
      <c r="L50" s="25">
        <f>SUM(weekly_all_cause_deaths_council_area[[#This Row],[Highland]],weekly_all_cause_deaths_council_area[[#This Row],[Argyll and Bute]])</f>
        <v>91</v>
      </c>
      <c r="M50" s="81">
        <f>SUM(weekly_all_cause_deaths_council_area[[#This Row],[North Lanarkshire]],weekly_all_cause_deaths_council_area[[#This Row],[South Lanarkshire]])</f>
        <v>189</v>
      </c>
      <c r="N50" s="87">
        <f>SUM(weekly_all_cause_deaths_council_area[[#This Row],[City of Edinburgh]],weekly_all_cause_deaths_council_area[[#This Row],[East Lothian]],weekly_all_cause_deaths_council_area[[#This Row],[Midlothian]],weekly_all_cause_deaths_council_area[[#This Row],[West Lothian]])</f>
        <v>181</v>
      </c>
      <c r="O50" s="2">
        <f>weekly_all_cause_deaths_council_area[[#This Row],[Orkney Islands]]</f>
        <v>3</v>
      </c>
      <c r="P50" s="87">
        <f>weekly_all_cause_deaths_council_area[[#This Row],[Shetland Islands]]</f>
        <v>3</v>
      </c>
      <c r="Q50" s="87">
        <f>SUM(weekly_all_cause_deaths_council_area[[#This Row],[Angus]],weekly_all_cause_deaths_council_area[[#This Row],[Dundee City]],weekly_all_cause_deaths_council_area[[#This Row],[Perth and Kinross]])</f>
        <v>122</v>
      </c>
      <c r="R50" s="2">
        <f>weekly_all_cause_deaths_council_area[[#This Row],[Na h-Eileanan Siar]]</f>
        <v>8</v>
      </c>
    </row>
    <row r="51" spans="1:18" ht="15.9" customHeight="1" x14ac:dyDescent="0.3">
      <c r="A51" s="20" t="s">
        <v>65</v>
      </c>
      <c r="B51" s="21">
        <v>46</v>
      </c>
      <c r="C51" s="22">
        <v>44515</v>
      </c>
      <c r="D51" s="3">
        <f>SUM(weekly_all_cause_deaths_health_board[[#This Row],[Ayrshire and Arran]:[Western Isles]])</f>
        <v>1277</v>
      </c>
      <c r="E51" s="25">
        <f>SUM(weekly_all_cause_deaths_council_area[[#This Row],[East Ayrshire]],weekly_all_cause_deaths_council_area[[#This Row],[South Ayrshire]],weekly_all_cause_deaths_council_area[[#This Row],[North Ayrshire]])</f>
        <v>103</v>
      </c>
      <c r="F51" s="25">
        <f>weekly_all_cause_deaths_council_area[[#This Row],[Scottish Borders ]]</f>
        <v>21</v>
      </c>
      <c r="G51" s="25">
        <f>weekly_all_cause_deaths_council_area[[#This Row],[Dumfries and Galloway]]</f>
        <v>48</v>
      </c>
      <c r="H51" s="25">
        <f>weekly_all_cause_deaths_council_area[[#This Row],[Fife]]</f>
        <v>99</v>
      </c>
      <c r="I51" s="25">
        <f>SUM(weekly_all_cause_deaths_council_area[[#This Row],[Clackmannanshire]],weekly_all_cause_deaths_council_area[[#This Row],[Falkirk]],weekly_all_cause_deaths_council_area[[#This Row],[Stirling]])</f>
        <v>88</v>
      </c>
      <c r="J51" s="25">
        <f>SUM(weekly_all_cause_deaths_council_area[[#This Row],[Aberdeen City]],weekly_all_cause_deaths_council_area[[#This Row],[Aberdeenshire]],weekly_all_cause_deaths_council_area[[#This Row],[Moray]])</f>
        <v>119</v>
      </c>
      <c r="K51" s="25">
        <f>SUM(weekly_all_cause_deaths_council_area[[#This Row],[East Dunbartonshire]],weekly_all_cause_deaths_council_area[[#This Row],[East Renfrewshire]],weekly_all_cause_deaths_council_area[[#This Row],[Glasgow City]],weekly_all_cause_deaths_council_area[[#This Row],[Inverclyde]],weekly_all_cause_deaths_council_area[[#This Row],[Renfrewshire]],weekly_all_cause_deaths_council_area[[#This Row],[West Dunbartonshire]])</f>
        <v>266</v>
      </c>
      <c r="L51" s="25">
        <f>SUM(weekly_all_cause_deaths_council_area[[#This Row],[Highland]],weekly_all_cause_deaths_council_area[[#This Row],[Argyll and Bute]])</f>
        <v>75</v>
      </c>
      <c r="M51" s="81">
        <f>SUM(weekly_all_cause_deaths_council_area[[#This Row],[North Lanarkshire]],weekly_all_cause_deaths_council_area[[#This Row],[South Lanarkshire]])</f>
        <v>160</v>
      </c>
      <c r="N51" s="87">
        <f>SUM(weekly_all_cause_deaths_council_area[[#This Row],[City of Edinburgh]],weekly_all_cause_deaths_council_area[[#This Row],[East Lothian]],weekly_all_cause_deaths_council_area[[#This Row],[Midlothian]],weekly_all_cause_deaths_council_area[[#This Row],[West Lothian]])</f>
        <v>169</v>
      </c>
      <c r="O51" s="2">
        <f>weekly_all_cause_deaths_council_area[[#This Row],[Orkney Islands]]</f>
        <v>2</v>
      </c>
      <c r="P51" s="87">
        <f>weekly_all_cause_deaths_council_area[[#This Row],[Shetland Islands]]</f>
        <v>6</v>
      </c>
      <c r="Q51" s="87">
        <f>SUM(weekly_all_cause_deaths_council_area[[#This Row],[Angus]],weekly_all_cause_deaths_council_area[[#This Row],[Dundee City]],weekly_all_cause_deaths_council_area[[#This Row],[Perth and Kinross]])</f>
        <v>117</v>
      </c>
      <c r="R51" s="2">
        <f>weekly_all_cause_deaths_council_area[[#This Row],[Na h-Eileanan Siar]]</f>
        <v>4</v>
      </c>
    </row>
    <row r="52" spans="1:18" ht="15.9" customHeight="1" x14ac:dyDescent="0.3">
      <c r="A52" s="20" t="s">
        <v>65</v>
      </c>
      <c r="B52" s="21">
        <v>47</v>
      </c>
      <c r="C52" s="22">
        <v>44522</v>
      </c>
      <c r="D52" s="27">
        <f>SUM(weekly_all_cause_deaths_health_board[[#This Row],[Ayrshire and Arran]:[Western Isles]])</f>
        <v>1286</v>
      </c>
      <c r="E52" s="31">
        <f>SUM(weekly_all_cause_deaths_council_area[[#This Row],[East Ayrshire]],weekly_all_cause_deaths_council_area[[#This Row],[South Ayrshire]],weekly_all_cause_deaths_council_area[[#This Row],[North Ayrshire]])</f>
        <v>103</v>
      </c>
      <c r="F52" s="31">
        <f>weekly_all_cause_deaths_council_area[[#This Row],[Scottish Borders ]]</f>
        <v>22</v>
      </c>
      <c r="G52" s="31">
        <f>weekly_all_cause_deaths_council_area[[#This Row],[Dumfries and Galloway]]</f>
        <v>41</v>
      </c>
      <c r="H52" s="31">
        <f>weekly_all_cause_deaths_council_area[[#This Row],[Fife]]</f>
        <v>94</v>
      </c>
      <c r="I52" s="31">
        <f>SUM(weekly_all_cause_deaths_council_area[[#This Row],[Clackmannanshire]],weekly_all_cause_deaths_council_area[[#This Row],[Falkirk]],weekly_all_cause_deaths_council_area[[#This Row],[Stirling]])</f>
        <v>76</v>
      </c>
      <c r="J52" s="31">
        <f>SUM(weekly_all_cause_deaths_council_area[[#This Row],[Aberdeen City]],weekly_all_cause_deaths_council_area[[#This Row],[Aberdeenshire]],weekly_all_cause_deaths_council_area[[#This Row],[Moray]])</f>
        <v>124</v>
      </c>
      <c r="K52" s="31">
        <f>SUM(weekly_all_cause_deaths_council_area[[#This Row],[East Dunbartonshire]],weekly_all_cause_deaths_council_area[[#This Row],[East Renfrewshire]],weekly_all_cause_deaths_council_area[[#This Row],[Glasgow City]],weekly_all_cause_deaths_council_area[[#This Row],[Inverclyde]],weekly_all_cause_deaths_council_area[[#This Row],[Renfrewshire]],weekly_all_cause_deaths_council_area[[#This Row],[West Dunbartonshire]])</f>
        <v>289</v>
      </c>
      <c r="L52" s="31">
        <f>SUM(weekly_all_cause_deaths_council_area[[#This Row],[Highland]],weekly_all_cause_deaths_council_area[[#This Row],[Argyll and Bute]])</f>
        <v>90</v>
      </c>
      <c r="M52" s="81">
        <f>SUM(weekly_all_cause_deaths_council_area[[#This Row],[North Lanarkshire]],weekly_all_cause_deaths_council_area[[#This Row],[South Lanarkshire]])</f>
        <v>148</v>
      </c>
      <c r="N52" s="87">
        <f>SUM(weekly_all_cause_deaths_council_area[[#This Row],[City of Edinburgh]],weekly_all_cause_deaths_council_area[[#This Row],[East Lothian]],weekly_all_cause_deaths_council_area[[#This Row],[Midlothian]],weekly_all_cause_deaths_council_area[[#This Row],[West Lothian]])</f>
        <v>166</v>
      </c>
      <c r="O52" s="2">
        <f>weekly_all_cause_deaths_council_area[[#This Row],[Orkney Islands]]</f>
        <v>6</v>
      </c>
      <c r="P52" s="87">
        <f>weekly_all_cause_deaths_council_area[[#This Row],[Shetland Islands]]</f>
        <v>2</v>
      </c>
      <c r="Q52" s="87">
        <f>SUM(weekly_all_cause_deaths_council_area[[#This Row],[Angus]],weekly_all_cause_deaths_council_area[[#This Row],[Dundee City]],weekly_all_cause_deaths_council_area[[#This Row],[Perth and Kinross]])</f>
        <v>115</v>
      </c>
      <c r="R52" s="2">
        <f>weekly_all_cause_deaths_council_area[[#This Row],[Na h-Eileanan Siar]]</f>
        <v>10</v>
      </c>
    </row>
    <row r="53" spans="1:18" ht="15.9" customHeight="1" x14ac:dyDescent="0.3">
      <c r="A53" s="20" t="s">
        <v>65</v>
      </c>
      <c r="B53" s="21">
        <v>48</v>
      </c>
      <c r="C53" s="22">
        <v>44529</v>
      </c>
      <c r="D53" s="27">
        <f>SUM(weekly_all_cause_deaths_health_board[[#This Row],[Ayrshire and Arran]:[Western Isles]])</f>
        <v>1333</v>
      </c>
      <c r="E53" s="81">
        <f>SUM(weekly_all_cause_deaths_council_area[[#This Row],[East Ayrshire]],weekly_all_cause_deaths_council_area[[#This Row],[South Ayrshire]],weekly_all_cause_deaths_council_area[[#This Row],[North Ayrshire]])</f>
        <v>107</v>
      </c>
      <c r="F53" s="81">
        <f>weekly_all_cause_deaths_council_area[[#This Row],[Scottish Borders ]]</f>
        <v>28</v>
      </c>
      <c r="G53" s="81">
        <f>weekly_all_cause_deaths_council_area[[#This Row],[Dumfries and Galloway]]</f>
        <v>53</v>
      </c>
      <c r="H53" s="81">
        <f>weekly_all_cause_deaths_council_area[[#This Row],[Fife]]</f>
        <v>95</v>
      </c>
      <c r="I53" s="81">
        <f>SUM(weekly_all_cause_deaths_council_area[[#This Row],[Clackmannanshire]],weekly_all_cause_deaths_council_area[[#This Row],[Falkirk]],weekly_all_cause_deaths_council_area[[#This Row],[Stirling]])</f>
        <v>85</v>
      </c>
      <c r="J53" s="81">
        <f>SUM(weekly_all_cause_deaths_council_area[[#This Row],[Aberdeen City]],weekly_all_cause_deaths_council_area[[#This Row],[Aberdeenshire]],weekly_all_cause_deaths_council_area[[#This Row],[Moray]])</f>
        <v>122</v>
      </c>
      <c r="K53" s="81">
        <f>SUM(weekly_all_cause_deaths_council_area[[#This Row],[East Dunbartonshire]],weekly_all_cause_deaths_council_area[[#This Row],[East Renfrewshire]],weekly_all_cause_deaths_council_area[[#This Row],[Glasgow City]],weekly_all_cause_deaths_council_area[[#This Row],[Inverclyde]],weekly_all_cause_deaths_council_area[[#This Row],[Renfrewshire]],weekly_all_cause_deaths_council_area[[#This Row],[West Dunbartonshire]])</f>
        <v>279</v>
      </c>
      <c r="L53" s="81">
        <f>SUM(weekly_all_cause_deaths_council_area[[#This Row],[Highland]],weekly_all_cause_deaths_council_area[[#This Row],[Argyll and Bute]])</f>
        <v>79</v>
      </c>
      <c r="M53" s="81">
        <f>SUM(weekly_all_cause_deaths_council_area[[#This Row],[North Lanarkshire]],weekly_all_cause_deaths_council_area[[#This Row],[South Lanarkshire]])</f>
        <v>162</v>
      </c>
      <c r="N53" s="87">
        <f>SUM(weekly_all_cause_deaths_council_area[[#This Row],[City of Edinburgh]],weekly_all_cause_deaths_council_area[[#This Row],[East Lothian]],weekly_all_cause_deaths_council_area[[#This Row],[Midlothian]],weekly_all_cause_deaths_council_area[[#This Row],[West Lothian]])</f>
        <v>180</v>
      </c>
      <c r="O53" s="2">
        <f>weekly_all_cause_deaths_council_area[[#This Row],[Orkney Islands]]</f>
        <v>9</v>
      </c>
      <c r="P53" s="87">
        <f>weekly_all_cause_deaths_council_area[[#This Row],[Shetland Islands]]</f>
        <v>6</v>
      </c>
      <c r="Q53" s="87">
        <f>SUM(weekly_all_cause_deaths_council_area[[#This Row],[Angus]],weekly_all_cause_deaths_council_area[[#This Row],[Dundee City]],weekly_all_cause_deaths_council_area[[#This Row],[Perth and Kinross]])</f>
        <v>118</v>
      </c>
      <c r="R53" s="2">
        <f>weekly_all_cause_deaths_council_area[[#This Row],[Na h-Eileanan Siar]]</f>
        <v>10</v>
      </c>
    </row>
    <row r="54" spans="1:18" ht="15.9" customHeight="1" x14ac:dyDescent="0.3">
      <c r="A54" s="20" t="s">
        <v>65</v>
      </c>
      <c r="B54" s="21">
        <v>49</v>
      </c>
      <c r="C54" s="22">
        <v>44536</v>
      </c>
      <c r="D54" s="27">
        <f>SUM(weekly_all_cause_deaths_health_board[[#This Row],[Ayrshire and Arran]:[Western Isles]])</f>
        <v>1326</v>
      </c>
      <c r="E54" s="81">
        <f>SUM(weekly_all_cause_deaths_council_area[[#This Row],[East Ayrshire]],weekly_all_cause_deaths_council_area[[#This Row],[South Ayrshire]],weekly_all_cause_deaths_council_area[[#This Row],[North Ayrshire]])</f>
        <v>108</v>
      </c>
      <c r="F54" s="81">
        <f>weekly_all_cause_deaths_council_area[[#This Row],[Scottish Borders ]]</f>
        <v>37</v>
      </c>
      <c r="G54" s="81">
        <f>weekly_all_cause_deaths_council_area[[#This Row],[Dumfries and Galloway]]</f>
        <v>43</v>
      </c>
      <c r="H54" s="81">
        <f>weekly_all_cause_deaths_council_area[[#This Row],[Fife]]</f>
        <v>92</v>
      </c>
      <c r="I54" s="81">
        <f>SUM(weekly_all_cause_deaths_council_area[[#This Row],[Clackmannanshire]],weekly_all_cause_deaths_council_area[[#This Row],[Falkirk]],weekly_all_cause_deaths_council_area[[#This Row],[Stirling]])</f>
        <v>78</v>
      </c>
      <c r="J54" s="81">
        <f>SUM(weekly_all_cause_deaths_council_area[[#This Row],[Aberdeen City]],weekly_all_cause_deaths_council_area[[#This Row],[Aberdeenshire]],weekly_all_cause_deaths_council_area[[#This Row],[Moray]])</f>
        <v>134</v>
      </c>
      <c r="K54" s="81">
        <f>SUM(weekly_all_cause_deaths_council_area[[#This Row],[East Dunbartonshire]],weekly_all_cause_deaths_council_area[[#This Row],[East Renfrewshire]],weekly_all_cause_deaths_council_area[[#This Row],[Glasgow City]],weekly_all_cause_deaths_council_area[[#This Row],[Inverclyde]],weekly_all_cause_deaths_council_area[[#This Row],[Renfrewshire]],weekly_all_cause_deaths_council_area[[#This Row],[West Dunbartonshire]])</f>
        <v>265</v>
      </c>
      <c r="L54" s="81">
        <f>SUM(weekly_all_cause_deaths_council_area[[#This Row],[Highland]],weekly_all_cause_deaths_council_area[[#This Row],[Argyll and Bute]])</f>
        <v>84</v>
      </c>
      <c r="M54" s="81">
        <f>SUM(weekly_all_cause_deaths_council_area[[#This Row],[North Lanarkshire]],weekly_all_cause_deaths_council_area[[#This Row],[South Lanarkshire]])</f>
        <v>174</v>
      </c>
      <c r="N54" s="87">
        <f>SUM(weekly_all_cause_deaths_council_area[[#This Row],[City of Edinburgh]],weekly_all_cause_deaths_council_area[[#This Row],[East Lothian]],weekly_all_cause_deaths_council_area[[#This Row],[Midlothian]],weekly_all_cause_deaths_council_area[[#This Row],[West Lothian]])</f>
        <v>186</v>
      </c>
      <c r="O54" s="2">
        <f>weekly_all_cause_deaths_council_area[[#This Row],[Orkney Islands]]</f>
        <v>7</v>
      </c>
      <c r="P54" s="87">
        <f>weekly_all_cause_deaths_council_area[[#This Row],[Shetland Islands]]</f>
        <v>7</v>
      </c>
      <c r="Q54" s="87">
        <f>SUM(weekly_all_cause_deaths_council_area[[#This Row],[Angus]],weekly_all_cause_deaths_council_area[[#This Row],[Dundee City]],weekly_all_cause_deaths_council_area[[#This Row],[Perth and Kinross]])</f>
        <v>103</v>
      </c>
      <c r="R54" s="2">
        <f>weekly_all_cause_deaths_council_area[[#This Row],[Na h-Eileanan Siar]]</f>
        <v>8</v>
      </c>
    </row>
    <row r="55" spans="1:18" ht="15.9" customHeight="1" x14ac:dyDescent="0.3">
      <c r="A55" s="20" t="s">
        <v>65</v>
      </c>
      <c r="B55" s="21">
        <v>50</v>
      </c>
      <c r="C55" s="22">
        <v>44543</v>
      </c>
      <c r="D55" s="27">
        <f>SUM(weekly_all_cause_deaths_health_board[[#This Row],[Ayrshire and Arran]:[Western Isles]])</f>
        <v>1359</v>
      </c>
      <c r="E55" s="81">
        <f>SUM(weekly_all_cause_deaths_council_area[[#This Row],[East Ayrshire]],weekly_all_cause_deaths_council_area[[#This Row],[South Ayrshire]],weekly_all_cause_deaths_council_area[[#This Row],[North Ayrshire]])</f>
        <v>101</v>
      </c>
      <c r="F55" s="81">
        <f>weekly_all_cause_deaths_council_area[[#This Row],[Scottish Borders ]]</f>
        <v>28</v>
      </c>
      <c r="G55" s="81">
        <f>weekly_all_cause_deaths_council_area[[#This Row],[Dumfries and Galloway]]</f>
        <v>43</v>
      </c>
      <c r="H55" s="81">
        <f>weekly_all_cause_deaths_council_area[[#This Row],[Fife]]</f>
        <v>83</v>
      </c>
      <c r="I55" s="81">
        <f>SUM(weekly_all_cause_deaths_council_area[[#This Row],[Clackmannanshire]],weekly_all_cause_deaths_council_area[[#This Row],[Falkirk]],weekly_all_cause_deaths_council_area[[#This Row],[Stirling]])</f>
        <v>84</v>
      </c>
      <c r="J55" s="81">
        <f>SUM(weekly_all_cause_deaths_council_area[[#This Row],[Aberdeen City]],weekly_all_cause_deaths_council_area[[#This Row],[Aberdeenshire]],weekly_all_cause_deaths_council_area[[#This Row],[Moray]])</f>
        <v>138</v>
      </c>
      <c r="K55" s="81">
        <f>SUM(weekly_all_cause_deaths_council_area[[#This Row],[East Dunbartonshire]],weekly_all_cause_deaths_council_area[[#This Row],[East Renfrewshire]],weekly_all_cause_deaths_council_area[[#This Row],[Glasgow City]],weekly_all_cause_deaths_council_area[[#This Row],[Inverclyde]],weekly_all_cause_deaths_council_area[[#This Row],[Renfrewshire]],weekly_all_cause_deaths_council_area[[#This Row],[West Dunbartonshire]])</f>
        <v>320</v>
      </c>
      <c r="L55" s="81">
        <f>SUM(weekly_all_cause_deaths_council_area[[#This Row],[Highland]],weekly_all_cause_deaths_council_area[[#This Row],[Argyll and Bute]])</f>
        <v>81</v>
      </c>
      <c r="M55" s="81">
        <f>SUM(weekly_all_cause_deaths_council_area[[#This Row],[North Lanarkshire]],weekly_all_cause_deaths_council_area[[#This Row],[South Lanarkshire]])</f>
        <v>186</v>
      </c>
      <c r="N55" s="87">
        <f>SUM(weekly_all_cause_deaths_council_area[[#This Row],[City of Edinburgh]],weekly_all_cause_deaths_council_area[[#This Row],[East Lothian]],weekly_all_cause_deaths_council_area[[#This Row],[Midlothian]],weekly_all_cause_deaths_council_area[[#This Row],[West Lothian]])</f>
        <v>168</v>
      </c>
      <c r="O55" s="2">
        <f>weekly_all_cause_deaths_council_area[[#This Row],[Orkney Islands]]</f>
        <v>4</v>
      </c>
      <c r="P55" s="87">
        <f>weekly_all_cause_deaths_council_area[[#This Row],[Shetland Islands]]</f>
        <v>9</v>
      </c>
      <c r="Q55" s="87">
        <f>SUM(weekly_all_cause_deaths_council_area[[#This Row],[Angus]],weekly_all_cause_deaths_council_area[[#This Row],[Dundee City]],weekly_all_cause_deaths_council_area[[#This Row],[Perth and Kinross]])</f>
        <v>111</v>
      </c>
      <c r="R55" s="2">
        <f>weekly_all_cause_deaths_council_area[[#This Row],[Na h-Eileanan Siar]]</f>
        <v>3</v>
      </c>
    </row>
    <row r="56" spans="1:18" ht="15.9" customHeight="1" x14ac:dyDescent="0.3">
      <c r="A56" s="20" t="s">
        <v>65</v>
      </c>
      <c r="B56" s="21">
        <v>51</v>
      </c>
      <c r="C56" s="22">
        <v>44550</v>
      </c>
      <c r="D56" s="27">
        <f>SUM(weekly_all_cause_deaths_health_board[[#This Row],[Ayrshire and Arran]:[Western Isles]])</f>
        <v>1337</v>
      </c>
      <c r="E56" s="81">
        <f>SUM(weekly_all_cause_deaths_council_area[[#This Row],[East Ayrshire]],weekly_all_cause_deaths_council_area[[#This Row],[South Ayrshire]],weekly_all_cause_deaths_council_area[[#This Row],[North Ayrshire]])</f>
        <v>110</v>
      </c>
      <c r="F56" s="81">
        <f>weekly_all_cause_deaths_council_area[[#This Row],[Scottish Borders ]]</f>
        <v>32</v>
      </c>
      <c r="G56" s="81">
        <f>weekly_all_cause_deaths_council_area[[#This Row],[Dumfries and Galloway]]</f>
        <v>49</v>
      </c>
      <c r="H56" s="81">
        <f>weekly_all_cause_deaths_council_area[[#This Row],[Fife]]</f>
        <v>76</v>
      </c>
      <c r="I56" s="81">
        <f>SUM(weekly_all_cause_deaths_council_area[[#This Row],[Clackmannanshire]],weekly_all_cause_deaths_council_area[[#This Row],[Falkirk]],weekly_all_cause_deaths_council_area[[#This Row],[Stirling]])</f>
        <v>69</v>
      </c>
      <c r="J56" s="81">
        <f>SUM(weekly_all_cause_deaths_council_area[[#This Row],[Aberdeen City]],weekly_all_cause_deaths_council_area[[#This Row],[Aberdeenshire]],weekly_all_cause_deaths_council_area[[#This Row],[Moray]])</f>
        <v>115</v>
      </c>
      <c r="K56" s="81">
        <f>SUM(weekly_all_cause_deaths_council_area[[#This Row],[East Dunbartonshire]],weekly_all_cause_deaths_council_area[[#This Row],[East Renfrewshire]],weekly_all_cause_deaths_council_area[[#This Row],[Glasgow City]],weekly_all_cause_deaths_council_area[[#This Row],[Inverclyde]],weekly_all_cause_deaths_council_area[[#This Row],[Renfrewshire]],weekly_all_cause_deaths_council_area[[#This Row],[West Dunbartonshire]])</f>
        <v>289</v>
      </c>
      <c r="L56" s="81">
        <f>SUM(weekly_all_cause_deaths_council_area[[#This Row],[Highland]],weekly_all_cause_deaths_council_area[[#This Row],[Argyll and Bute]])</f>
        <v>87</v>
      </c>
      <c r="M56" s="81">
        <f>SUM(weekly_all_cause_deaths_council_area[[#This Row],[North Lanarkshire]],weekly_all_cause_deaths_council_area[[#This Row],[South Lanarkshire]])</f>
        <v>176</v>
      </c>
      <c r="N56" s="87">
        <f>SUM(weekly_all_cause_deaths_council_area[[#This Row],[City of Edinburgh]],weekly_all_cause_deaths_council_area[[#This Row],[East Lothian]],weekly_all_cause_deaths_council_area[[#This Row],[Midlothian]],weekly_all_cause_deaths_council_area[[#This Row],[West Lothian]])</f>
        <v>199</v>
      </c>
      <c r="O56" s="2">
        <f>weekly_all_cause_deaths_council_area[[#This Row],[Orkney Islands]]</f>
        <v>4</v>
      </c>
      <c r="P56" s="87">
        <f>weekly_all_cause_deaths_council_area[[#This Row],[Shetland Islands]]</f>
        <v>7</v>
      </c>
      <c r="Q56" s="87">
        <f>SUM(weekly_all_cause_deaths_council_area[[#This Row],[Angus]],weekly_all_cause_deaths_council_area[[#This Row],[Dundee City]],weekly_all_cause_deaths_council_area[[#This Row],[Perth and Kinross]])</f>
        <v>120</v>
      </c>
      <c r="R56" s="2">
        <f>weekly_all_cause_deaths_council_area[[#This Row],[Na h-Eileanan Siar]]</f>
        <v>4</v>
      </c>
    </row>
    <row r="57" spans="1:18" ht="15.9" customHeight="1" x14ac:dyDescent="0.3">
      <c r="A57" s="20" t="s">
        <v>65</v>
      </c>
      <c r="B57" s="21">
        <v>52</v>
      </c>
      <c r="C57" s="22">
        <v>44557</v>
      </c>
      <c r="D57" s="27">
        <f>SUM(weekly_all_cause_deaths_health_board[[#This Row],[Ayrshire and Arran]:[Western Isles]])</f>
        <v>1085</v>
      </c>
      <c r="E57" s="81">
        <f>SUM(weekly_all_cause_deaths_council_area[[#This Row],[East Ayrshire]],weekly_all_cause_deaths_council_area[[#This Row],[South Ayrshire]],weekly_all_cause_deaths_council_area[[#This Row],[North Ayrshire]])</f>
        <v>83</v>
      </c>
      <c r="F57" s="81">
        <f>weekly_all_cause_deaths_council_area[[#This Row],[Scottish Borders ]]</f>
        <v>29</v>
      </c>
      <c r="G57" s="81">
        <f>weekly_all_cause_deaths_council_area[[#This Row],[Dumfries and Galloway]]</f>
        <v>43</v>
      </c>
      <c r="H57" s="81">
        <f>weekly_all_cause_deaths_council_area[[#This Row],[Fife]]</f>
        <v>65</v>
      </c>
      <c r="I57" s="81">
        <f>SUM(weekly_all_cause_deaths_council_area[[#This Row],[Clackmannanshire]],weekly_all_cause_deaths_council_area[[#This Row],[Falkirk]],weekly_all_cause_deaths_council_area[[#This Row],[Stirling]])</f>
        <v>64</v>
      </c>
      <c r="J57" s="81">
        <f>SUM(weekly_all_cause_deaths_council_area[[#This Row],[Aberdeen City]],weekly_all_cause_deaths_council_area[[#This Row],[Aberdeenshire]],weekly_all_cause_deaths_council_area[[#This Row],[Moray]])</f>
        <v>97</v>
      </c>
      <c r="K57" s="81">
        <f>SUM(weekly_all_cause_deaths_council_area[[#This Row],[East Dunbartonshire]],weekly_all_cause_deaths_council_area[[#This Row],[East Renfrewshire]],weekly_all_cause_deaths_council_area[[#This Row],[Glasgow City]],weekly_all_cause_deaths_council_area[[#This Row],[Inverclyde]],weekly_all_cause_deaths_council_area[[#This Row],[Renfrewshire]],weekly_all_cause_deaths_council_area[[#This Row],[West Dunbartonshire]])</f>
        <v>199</v>
      </c>
      <c r="L57" s="81">
        <f>SUM(weekly_all_cause_deaths_council_area[[#This Row],[Highland]],weekly_all_cause_deaths_council_area[[#This Row],[Argyll and Bute]])</f>
        <v>73</v>
      </c>
      <c r="M57" s="81">
        <f>SUM(weekly_all_cause_deaths_council_area[[#This Row],[North Lanarkshire]],weekly_all_cause_deaths_council_area[[#This Row],[South Lanarkshire]])</f>
        <v>158</v>
      </c>
      <c r="N57" s="87">
        <f>SUM(weekly_all_cause_deaths_council_area[[#This Row],[City of Edinburgh]],weekly_all_cause_deaths_council_area[[#This Row],[East Lothian]],weekly_all_cause_deaths_council_area[[#This Row],[Midlothian]],weekly_all_cause_deaths_council_area[[#This Row],[West Lothian]])</f>
        <v>165</v>
      </c>
      <c r="O57" s="2">
        <f>weekly_all_cause_deaths_council_area[[#This Row],[Orkney Islands]]</f>
        <v>4</v>
      </c>
      <c r="P57" s="87">
        <f>weekly_all_cause_deaths_council_area[[#This Row],[Shetland Islands]]</f>
        <v>9</v>
      </c>
      <c r="Q57" s="87">
        <f>SUM(weekly_all_cause_deaths_council_area[[#This Row],[Angus]],weekly_all_cause_deaths_council_area[[#This Row],[Dundee City]],weekly_all_cause_deaths_council_area[[#This Row],[Perth and Kinross]])</f>
        <v>88</v>
      </c>
      <c r="R57" s="2">
        <f>weekly_all_cause_deaths_council_area[[#This Row],[Na h-Eileanan Siar]]</f>
        <v>8</v>
      </c>
    </row>
    <row r="58" spans="1:18" ht="15.9" customHeight="1" x14ac:dyDescent="0.3">
      <c r="A58" s="16" t="s">
        <v>66</v>
      </c>
      <c r="B58" s="21">
        <v>1</v>
      </c>
      <c r="C58" s="22">
        <v>44564</v>
      </c>
      <c r="D58" s="27">
        <f>SUM(weekly_all_cause_deaths_health_board[[#This Row],[Ayrshire and Arran]:[Western Isles]])</f>
        <v>1231</v>
      </c>
      <c r="E58" s="81">
        <v>96</v>
      </c>
      <c r="F58" s="81">
        <v>27</v>
      </c>
      <c r="G58" s="81">
        <f>weekly_all_cause_deaths_council_area[[#This Row],[Dumfries and Galloway]]</f>
        <v>36</v>
      </c>
      <c r="H58" s="81">
        <f>weekly_all_cause_deaths_council_area[[#This Row],[Fife]]</f>
        <v>96</v>
      </c>
      <c r="I58" s="81">
        <v>62</v>
      </c>
      <c r="J58" s="81">
        <v>131</v>
      </c>
      <c r="K58" s="81">
        <v>258</v>
      </c>
      <c r="L58" s="81">
        <v>73</v>
      </c>
      <c r="M58" s="31">
        <v>161</v>
      </c>
      <c r="N58" s="31">
        <v>168</v>
      </c>
      <c r="O58" s="2">
        <f>weekly_all_cause_deaths_council_area[[#This Row],[Orkney Islands]]</f>
        <v>4</v>
      </c>
      <c r="P58" s="87">
        <f>weekly_all_cause_deaths_council_area[[#This Row],[Shetland Islands]]</f>
        <v>5</v>
      </c>
      <c r="Q58" s="81">
        <v>100</v>
      </c>
      <c r="R58" s="2">
        <f>weekly_all_cause_deaths_council_area[[#This Row],[Na h-Eileanan Siar]]</f>
        <v>14</v>
      </c>
    </row>
    <row r="59" spans="1:18" ht="15.9" customHeight="1" x14ac:dyDescent="0.3">
      <c r="A59" s="16" t="s">
        <v>66</v>
      </c>
      <c r="B59" s="21">
        <v>2</v>
      </c>
      <c r="C59" s="22">
        <v>44571</v>
      </c>
      <c r="D59" s="27">
        <f>SUM(weekly_all_cause_deaths_health_board[[#This Row],[Ayrshire and Arran]:[Western Isles]])</f>
        <v>1517</v>
      </c>
      <c r="E59" s="81">
        <v>130</v>
      </c>
      <c r="F59" s="81">
        <v>35</v>
      </c>
      <c r="G59" s="81">
        <f>weekly_all_cause_deaths_council_area[[#This Row],[Dumfries and Galloway]]</f>
        <v>54</v>
      </c>
      <c r="H59" s="81">
        <f>weekly_all_cause_deaths_council_area[[#This Row],[Fife]]</f>
        <v>110</v>
      </c>
      <c r="I59" s="81">
        <v>92</v>
      </c>
      <c r="J59" s="81">
        <v>146</v>
      </c>
      <c r="K59" s="81">
        <v>291</v>
      </c>
      <c r="L59" s="81">
        <v>99</v>
      </c>
      <c r="M59" s="31">
        <v>193</v>
      </c>
      <c r="N59" s="31">
        <v>206</v>
      </c>
      <c r="O59" s="2">
        <f>weekly_all_cause_deaths_council_area[[#This Row],[Orkney Islands]]</f>
        <v>7</v>
      </c>
      <c r="P59" s="87">
        <f>weekly_all_cause_deaths_council_area[[#This Row],[Shetland Islands]]</f>
        <v>2</v>
      </c>
      <c r="Q59" s="81">
        <v>142</v>
      </c>
      <c r="R59" s="2">
        <f>weekly_all_cause_deaths_council_area[[#This Row],[Na h-Eileanan Siar]]</f>
        <v>10</v>
      </c>
    </row>
    <row r="60" spans="1:18" ht="15.9" customHeight="1" x14ac:dyDescent="0.3">
      <c r="A60" s="16" t="s">
        <v>66</v>
      </c>
      <c r="B60" s="21">
        <v>3</v>
      </c>
      <c r="C60" s="22">
        <v>44578</v>
      </c>
      <c r="D60" s="27">
        <f>SUM(weekly_all_cause_deaths_health_board[[#This Row],[Ayrshire and Arran]:[Western Isles]])</f>
        <v>1347</v>
      </c>
      <c r="E60" s="81">
        <v>121</v>
      </c>
      <c r="F60" s="81">
        <v>41</v>
      </c>
      <c r="G60" s="81">
        <f>weekly_all_cause_deaths_council_area[[#This Row],[Dumfries and Galloway]]</f>
        <v>46</v>
      </c>
      <c r="H60" s="81">
        <f>weekly_all_cause_deaths_council_area[[#This Row],[Fife]]</f>
        <v>101</v>
      </c>
      <c r="I60" s="81">
        <v>71</v>
      </c>
      <c r="J60" s="81">
        <v>126</v>
      </c>
      <c r="K60" s="81">
        <v>291</v>
      </c>
      <c r="L60" s="81">
        <v>85</v>
      </c>
      <c r="M60" s="31">
        <v>170</v>
      </c>
      <c r="N60" s="31">
        <v>172</v>
      </c>
      <c r="O60" s="2">
        <f>weekly_all_cause_deaths_council_area[[#This Row],[Orkney Islands]]</f>
        <v>6</v>
      </c>
      <c r="P60" s="87">
        <f>weekly_all_cause_deaths_council_area[[#This Row],[Shetland Islands]]</f>
        <v>5</v>
      </c>
      <c r="Q60" s="81">
        <v>105</v>
      </c>
      <c r="R60" s="2">
        <f>weekly_all_cause_deaths_council_area[[#This Row],[Na h-Eileanan Siar]]</f>
        <v>7</v>
      </c>
    </row>
    <row r="61" spans="1:18" ht="15.9" customHeight="1" x14ac:dyDescent="0.3">
      <c r="A61" s="16" t="s">
        <v>66</v>
      </c>
      <c r="B61" s="21">
        <v>4</v>
      </c>
      <c r="C61" s="22">
        <v>44585</v>
      </c>
      <c r="D61" s="27">
        <f>SUM(weekly_all_cause_deaths_health_board[[#This Row],[Ayrshire and Arran]:[Western Isles]])</f>
        <v>1261</v>
      </c>
      <c r="E61" s="81">
        <v>114</v>
      </c>
      <c r="F61" s="81">
        <v>25</v>
      </c>
      <c r="G61" s="81">
        <f>weekly_all_cause_deaths_council_area[[#This Row],[Dumfries and Galloway]]</f>
        <v>49</v>
      </c>
      <c r="H61" s="81">
        <f>weekly_all_cause_deaths_council_area[[#This Row],[Fife]]</f>
        <v>106</v>
      </c>
      <c r="I61" s="81">
        <v>73</v>
      </c>
      <c r="J61" s="81">
        <v>102</v>
      </c>
      <c r="K61" s="81">
        <v>262</v>
      </c>
      <c r="L61" s="81">
        <v>71</v>
      </c>
      <c r="M61" s="31">
        <v>178</v>
      </c>
      <c r="N61" s="31">
        <v>162</v>
      </c>
      <c r="O61" s="2">
        <f>weekly_all_cause_deaths_council_area[[#This Row],[Orkney Islands]]</f>
        <v>5</v>
      </c>
      <c r="P61" s="87">
        <f>weekly_all_cause_deaths_council_area[[#This Row],[Shetland Islands]]</f>
        <v>3</v>
      </c>
      <c r="Q61" s="81">
        <v>103</v>
      </c>
      <c r="R61" s="2">
        <f>weekly_all_cause_deaths_council_area[[#This Row],[Na h-Eileanan Siar]]</f>
        <v>8</v>
      </c>
    </row>
    <row r="62" spans="1:18" ht="15.9" customHeight="1" x14ac:dyDescent="0.3">
      <c r="A62" s="16" t="s">
        <v>66</v>
      </c>
      <c r="B62" s="21">
        <v>5</v>
      </c>
      <c r="C62" s="22">
        <v>44592</v>
      </c>
      <c r="D62" s="27">
        <f>SUM(weekly_all_cause_deaths_health_board[[#This Row],[Ayrshire and Arran]:[Western Isles]])</f>
        <v>1260</v>
      </c>
      <c r="E62" s="81">
        <v>116</v>
      </c>
      <c r="F62" s="81">
        <v>25</v>
      </c>
      <c r="G62" s="81">
        <f>weekly_all_cause_deaths_council_area[[#This Row],[Dumfries and Galloway]]</f>
        <v>37</v>
      </c>
      <c r="H62" s="81">
        <f>weekly_all_cause_deaths_council_area[[#This Row],[Fife]]</f>
        <v>90</v>
      </c>
      <c r="I62" s="81">
        <v>93</v>
      </c>
      <c r="J62" s="81">
        <v>114</v>
      </c>
      <c r="K62" s="81">
        <v>262</v>
      </c>
      <c r="L62" s="81">
        <v>84</v>
      </c>
      <c r="M62" s="31">
        <v>153</v>
      </c>
      <c r="N62" s="31">
        <v>169</v>
      </c>
      <c r="O62" s="2">
        <f>weekly_all_cause_deaths_council_area[[#This Row],[Orkney Islands]]</f>
        <v>6</v>
      </c>
      <c r="P62" s="87">
        <f>weekly_all_cause_deaths_council_area[[#This Row],[Shetland Islands]]</f>
        <v>3</v>
      </c>
      <c r="Q62" s="81">
        <v>96</v>
      </c>
      <c r="R62" s="2">
        <f>weekly_all_cause_deaths_council_area[[#This Row],[Na h-Eileanan Siar]]</f>
        <v>12</v>
      </c>
    </row>
    <row r="63" spans="1:18" ht="15.9" customHeight="1" x14ac:dyDescent="0.3">
      <c r="A63" s="16" t="s">
        <v>66</v>
      </c>
      <c r="B63" s="21">
        <v>6</v>
      </c>
      <c r="C63" s="22">
        <v>44599</v>
      </c>
      <c r="D63" s="27">
        <f>SUM(weekly_all_cause_deaths_health_board[[#This Row],[Ayrshire and Arran]:[Western Isles]])</f>
        <v>1238</v>
      </c>
      <c r="E63" s="81">
        <v>93</v>
      </c>
      <c r="F63" s="81">
        <v>27</v>
      </c>
      <c r="G63" s="81">
        <f>weekly_all_cause_deaths_council_area[[#This Row],[Dumfries and Galloway]]</f>
        <v>44</v>
      </c>
      <c r="H63" s="81">
        <f>weekly_all_cause_deaths_council_area[[#This Row],[Fife]]</f>
        <v>78</v>
      </c>
      <c r="I63" s="81">
        <v>73</v>
      </c>
      <c r="J63" s="81">
        <v>119</v>
      </c>
      <c r="K63" s="81">
        <v>271</v>
      </c>
      <c r="L63" s="81">
        <v>87</v>
      </c>
      <c r="M63" s="31">
        <v>147</v>
      </c>
      <c r="N63" s="31">
        <v>184</v>
      </c>
      <c r="O63" s="2">
        <f>weekly_all_cause_deaths_council_area[[#This Row],[Orkney Islands]]</f>
        <v>4</v>
      </c>
      <c r="P63" s="87">
        <f>weekly_all_cause_deaths_council_area[[#This Row],[Shetland Islands]]</f>
        <v>4</v>
      </c>
      <c r="Q63" s="81">
        <v>93</v>
      </c>
      <c r="R63" s="2">
        <f>weekly_all_cause_deaths_council_area[[#This Row],[Na h-Eileanan Siar]]</f>
        <v>14</v>
      </c>
    </row>
    <row r="64" spans="1:18" ht="15.9" customHeight="1" x14ac:dyDescent="0.3">
      <c r="A64" s="16" t="s">
        <v>66</v>
      </c>
      <c r="B64" s="21">
        <v>7</v>
      </c>
      <c r="C64" s="22">
        <v>44606</v>
      </c>
      <c r="D64" s="27">
        <f>SUM(weekly_all_cause_deaths_health_board[[#This Row],[Ayrshire and Arran]:[Western Isles]])</f>
        <v>1158</v>
      </c>
      <c r="E64" s="81">
        <v>104</v>
      </c>
      <c r="F64" s="81">
        <v>34</v>
      </c>
      <c r="G64" s="81">
        <f>weekly_all_cause_deaths_council_area[[#This Row],[Dumfries and Galloway]]</f>
        <v>47</v>
      </c>
      <c r="H64" s="81">
        <f>weekly_all_cause_deaths_council_area[[#This Row],[Fife]]</f>
        <v>90</v>
      </c>
      <c r="I64" s="81">
        <v>64</v>
      </c>
      <c r="J64" s="81">
        <v>125</v>
      </c>
      <c r="K64" s="81">
        <v>209</v>
      </c>
      <c r="L64" s="81">
        <v>65</v>
      </c>
      <c r="M64" s="31">
        <v>140</v>
      </c>
      <c r="N64" s="31">
        <v>151</v>
      </c>
      <c r="O64" s="2">
        <f>weekly_all_cause_deaths_council_area[[#This Row],[Orkney Islands]]</f>
        <v>5</v>
      </c>
      <c r="P64" s="87">
        <f>weekly_all_cause_deaths_council_area[[#This Row],[Shetland Islands]]</f>
        <v>6</v>
      </c>
      <c r="Q64" s="81">
        <v>109</v>
      </c>
      <c r="R64" s="2">
        <f>weekly_all_cause_deaths_council_area[[#This Row],[Na h-Eileanan Siar]]</f>
        <v>9</v>
      </c>
    </row>
    <row r="65" spans="1:18" ht="15.9" customHeight="1" x14ac:dyDescent="0.3">
      <c r="A65" s="16" t="s">
        <v>66</v>
      </c>
      <c r="B65" s="21">
        <v>8</v>
      </c>
      <c r="C65" s="22">
        <v>44613</v>
      </c>
      <c r="D65" s="27">
        <f>SUM(weekly_all_cause_deaths_health_board[[#This Row],[Ayrshire and Arran]:[Western Isles]])</f>
        <v>1190</v>
      </c>
      <c r="E65" s="81">
        <v>99</v>
      </c>
      <c r="F65" s="81">
        <v>32</v>
      </c>
      <c r="G65" s="81">
        <f>weekly_all_cause_deaths_council_area[[#This Row],[Dumfries and Galloway]]</f>
        <v>41</v>
      </c>
      <c r="H65" s="81">
        <f>weekly_all_cause_deaths_council_area[[#This Row],[Fife]]</f>
        <v>98</v>
      </c>
      <c r="I65" s="81">
        <v>66</v>
      </c>
      <c r="J65" s="81">
        <v>122</v>
      </c>
      <c r="K65" s="81">
        <v>246</v>
      </c>
      <c r="L65" s="81">
        <v>64</v>
      </c>
      <c r="M65" s="31">
        <v>161</v>
      </c>
      <c r="N65" s="31">
        <v>152</v>
      </c>
      <c r="O65" s="2">
        <f>weekly_all_cause_deaths_council_area[[#This Row],[Orkney Islands]]</f>
        <v>7</v>
      </c>
      <c r="P65" s="87">
        <f>weekly_all_cause_deaths_council_area[[#This Row],[Shetland Islands]]</f>
        <v>1</v>
      </c>
      <c r="Q65" s="81">
        <v>97</v>
      </c>
      <c r="R65" s="2">
        <f>weekly_all_cause_deaths_council_area[[#This Row],[Na h-Eileanan Siar]]</f>
        <v>4</v>
      </c>
    </row>
    <row r="66" spans="1:18" ht="15.9" customHeight="1" x14ac:dyDescent="0.3">
      <c r="A66" s="16" t="s">
        <v>66</v>
      </c>
      <c r="B66" s="21">
        <v>9</v>
      </c>
      <c r="C66" s="22">
        <v>44620</v>
      </c>
      <c r="D66" s="27">
        <f>SUM(weekly_all_cause_deaths_health_board[[#This Row],[Ayrshire and Arran]:[Western Isles]])</f>
        <v>1192</v>
      </c>
      <c r="E66" s="81">
        <v>105</v>
      </c>
      <c r="F66" s="81">
        <v>22</v>
      </c>
      <c r="G66" s="81">
        <f>weekly_all_cause_deaths_council_area[[#This Row],[Dumfries and Galloway]]</f>
        <v>44</v>
      </c>
      <c r="H66" s="81">
        <f>weekly_all_cause_deaths_council_area[[#This Row],[Fife]]</f>
        <v>88</v>
      </c>
      <c r="I66" s="81">
        <v>70</v>
      </c>
      <c r="J66" s="81">
        <v>118</v>
      </c>
      <c r="K66" s="81">
        <v>262</v>
      </c>
      <c r="L66" s="81">
        <v>75</v>
      </c>
      <c r="M66" s="31">
        <v>131</v>
      </c>
      <c r="N66" s="31">
        <v>164</v>
      </c>
      <c r="O66" s="2">
        <f>weekly_all_cause_deaths_council_area[[#This Row],[Orkney Islands]]</f>
        <v>5</v>
      </c>
      <c r="P66" s="87">
        <f>weekly_all_cause_deaths_council_area[[#This Row],[Shetland Islands]]</f>
        <v>4</v>
      </c>
      <c r="Q66" s="81">
        <v>99</v>
      </c>
      <c r="R66" s="2">
        <f>weekly_all_cause_deaths_council_area[[#This Row],[Na h-Eileanan Siar]]</f>
        <v>5</v>
      </c>
    </row>
    <row r="67" spans="1:18" ht="15.9" customHeight="1" x14ac:dyDescent="0.3">
      <c r="A67" s="16" t="s">
        <v>66</v>
      </c>
      <c r="B67" s="21">
        <v>10</v>
      </c>
      <c r="C67" s="22">
        <v>44627</v>
      </c>
      <c r="D67" s="27">
        <f>SUM(weekly_all_cause_deaths_health_board[[#This Row],[Ayrshire and Arran]:[Western Isles]])</f>
        <v>1222</v>
      </c>
      <c r="E67" s="81">
        <v>113</v>
      </c>
      <c r="F67" s="81">
        <v>21</v>
      </c>
      <c r="G67" s="81">
        <f>weekly_all_cause_deaths_council_area[[#This Row],[Dumfries and Galloway]]</f>
        <v>44</v>
      </c>
      <c r="H67" s="81">
        <f>weekly_all_cause_deaths_council_area[[#This Row],[Fife]]</f>
        <v>100</v>
      </c>
      <c r="I67" s="81">
        <v>77</v>
      </c>
      <c r="J67" s="81">
        <v>99</v>
      </c>
      <c r="K67" s="81">
        <v>255</v>
      </c>
      <c r="L67" s="81">
        <v>78</v>
      </c>
      <c r="M67" s="31">
        <v>142</v>
      </c>
      <c r="N67" s="31">
        <v>190</v>
      </c>
      <c r="O67" s="2">
        <f>weekly_all_cause_deaths_council_area[[#This Row],[Orkney Islands]]</f>
        <v>4</v>
      </c>
      <c r="P67" s="87">
        <f>weekly_all_cause_deaths_council_area[[#This Row],[Shetland Islands]]</f>
        <v>2</v>
      </c>
      <c r="Q67" s="81">
        <v>89</v>
      </c>
      <c r="R67" s="2">
        <f>weekly_all_cause_deaths_council_area[[#This Row],[Na h-Eileanan Siar]]</f>
        <v>8</v>
      </c>
    </row>
    <row r="68" spans="1:18" ht="15.9" customHeight="1" x14ac:dyDescent="0.3">
      <c r="A68" s="16" t="s">
        <v>66</v>
      </c>
      <c r="B68" s="21">
        <v>11</v>
      </c>
      <c r="C68" s="22">
        <v>44634</v>
      </c>
      <c r="D68" s="27">
        <f>SUM(weekly_all_cause_deaths_health_board[[#This Row],[Ayrshire and Arran]:[Western Isles]])</f>
        <v>1267</v>
      </c>
      <c r="E68" s="81">
        <v>105</v>
      </c>
      <c r="F68" s="81">
        <v>23</v>
      </c>
      <c r="G68" s="81">
        <f>weekly_all_cause_deaths_council_area[[#This Row],[Dumfries and Galloway]]</f>
        <v>38</v>
      </c>
      <c r="H68" s="81">
        <f>weekly_all_cause_deaths_council_area[[#This Row],[Fife]]</f>
        <v>94</v>
      </c>
      <c r="I68" s="81">
        <v>63</v>
      </c>
      <c r="J68" s="81">
        <v>110</v>
      </c>
      <c r="K68" s="81">
        <v>283</v>
      </c>
      <c r="L68" s="81">
        <v>92</v>
      </c>
      <c r="M68" s="31">
        <v>152</v>
      </c>
      <c r="N68" s="31">
        <v>189</v>
      </c>
      <c r="O68" s="2">
        <f>weekly_all_cause_deaths_council_area[[#This Row],[Orkney Islands]]</f>
        <v>6</v>
      </c>
      <c r="P68" s="87">
        <f>weekly_all_cause_deaths_council_area[[#This Row],[Shetland Islands]]</f>
        <v>3</v>
      </c>
      <c r="Q68" s="81">
        <v>98</v>
      </c>
      <c r="R68" s="2">
        <f>weekly_all_cause_deaths_council_area[[#This Row],[Na h-Eileanan Siar]]</f>
        <v>11</v>
      </c>
    </row>
    <row r="69" spans="1:18" ht="15.9" customHeight="1" x14ac:dyDescent="0.3">
      <c r="A69" s="16" t="s">
        <v>66</v>
      </c>
      <c r="B69" s="21">
        <v>12</v>
      </c>
      <c r="C69" s="22">
        <v>44641</v>
      </c>
      <c r="D69" s="27">
        <f>SUM(weekly_all_cause_deaths_health_board[[#This Row],[Ayrshire and Arran]:[Western Isles]])</f>
        <v>1248</v>
      </c>
      <c r="E69" s="81">
        <v>124</v>
      </c>
      <c r="F69" s="81">
        <v>22</v>
      </c>
      <c r="G69" s="81">
        <f>weekly_all_cause_deaths_council_area[[#This Row],[Dumfries and Galloway]]</f>
        <v>40</v>
      </c>
      <c r="H69" s="81">
        <f>weekly_all_cause_deaths_council_area[[#This Row],[Fife]]</f>
        <v>101</v>
      </c>
      <c r="I69" s="81">
        <v>70</v>
      </c>
      <c r="J69" s="81">
        <v>125</v>
      </c>
      <c r="K69" s="81">
        <v>256</v>
      </c>
      <c r="L69" s="81">
        <v>85</v>
      </c>
      <c r="M69" s="31">
        <v>152</v>
      </c>
      <c r="N69" s="31">
        <v>142</v>
      </c>
      <c r="O69" s="2">
        <f>weekly_all_cause_deaths_council_area[[#This Row],[Orkney Islands]]</f>
        <v>5</v>
      </c>
      <c r="P69" s="87">
        <f>weekly_all_cause_deaths_council_area[[#This Row],[Shetland Islands]]</f>
        <v>1</v>
      </c>
      <c r="Q69" s="81">
        <v>114</v>
      </c>
      <c r="R69" s="2">
        <f>weekly_all_cause_deaths_council_area[[#This Row],[Na h-Eileanan Siar]]</f>
        <v>11</v>
      </c>
    </row>
    <row r="70" spans="1:18" ht="15.9" customHeight="1" x14ac:dyDescent="0.3">
      <c r="A70" s="16" t="s">
        <v>66</v>
      </c>
      <c r="B70" s="21">
        <v>13</v>
      </c>
      <c r="C70" s="22">
        <v>44648</v>
      </c>
      <c r="D70" s="27">
        <f>SUM(weekly_all_cause_deaths_health_board[[#This Row],[Ayrshire and Arran]:[Western Isles]])</f>
        <v>1271</v>
      </c>
      <c r="E70" s="81">
        <v>104</v>
      </c>
      <c r="F70" s="81">
        <v>28</v>
      </c>
      <c r="G70" s="81">
        <f>weekly_all_cause_deaths_council_area[[#This Row],[Dumfries and Galloway]]</f>
        <v>45</v>
      </c>
      <c r="H70" s="81">
        <f>weekly_all_cause_deaths_council_area[[#This Row],[Fife]]</f>
        <v>85</v>
      </c>
      <c r="I70" s="81">
        <v>75</v>
      </c>
      <c r="J70" s="81">
        <v>99</v>
      </c>
      <c r="K70" s="81">
        <v>299</v>
      </c>
      <c r="L70" s="81">
        <v>93</v>
      </c>
      <c r="M70" s="31">
        <v>162</v>
      </c>
      <c r="N70" s="31">
        <v>152</v>
      </c>
      <c r="O70" s="2">
        <f>weekly_all_cause_deaths_council_area[[#This Row],[Orkney Islands]]</f>
        <v>7</v>
      </c>
      <c r="P70" s="87">
        <f>weekly_all_cause_deaths_council_area[[#This Row],[Shetland Islands]]</f>
        <v>3</v>
      </c>
      <c r="Q70" s="81">
        <v>111</v>
      </c>
      <c r="R70" s="2">
        <f>weekly_all_cause_deaths_council_area[[#This Row],[Na h-Eileanan Siar]]</f>
        <v>8</v>
      </c>
    </row>
    <row r="71" spans="1:18" ht="15.9" customHeight="1" x14ac:dyDescent="0.3">
      <c r="A71" s="16" t="s">
        <v>66</v>
      </c>
      <c r="B71" s="21">
        <v>14</v>
      </c>
      <c r="C71" s="22">
        <v>44655</v>
      </c>
      <c r="D71" s="27">
        <f>SUM(weekly_all_cause_deaths_health_board[[#This Row],[Ayrshire and Arran]:[Western Isles]])</f>
        <v>1236</v>
      </c>
      <c r="E71" s="81">
        <v>112</v>
      </c>
      <c r="F71" s="81">
        <v>36</v>
      </c>
      <c r="G71" s="81">
        <f>weekly_all_cause_deaths_council_area[[#This Row],[Dumfries and Galloway]]</f>
        <v>45</v>
      </c>
      <c r="H71" s="81">
        <f>weekly_all_cause_deaths_council_area[[#This Row],[Fife]]</f>
        <v>85</v>
      </c>
      <c r="I71" s="81">
        <v>74</v>
      </c>
      <c r="J71" s="81">
        <v>136</v>
      </c>
      <c r="K71" s="81">
        <v>242</v>
      </c>
      <c r="L71" s="81">
        <v>79</v>
      </c>
      <c r="M71" s="31">
        <v>143</v>
      </c>
      <c r="N71" s="31">
        <v>183</v>
      </c>
      <c r="O71" s="2">
        <f>weekly_all_cause_deaths_council_area[[#This Row],[Orkney Islands]]</f>
        <v>0</v>
      </c>
      <c r="P71" s="87">
        <f>weekly_all_cause_deaths_council_area[[#This Row],[Shetland Islands]]</f>
        <v>4</v>
      </c>
      <c r="Q71" s="81">
        <v>89</v>
      </c>
      <c r="R71" s="2">
        <f>weekly_all_cause_deaths_council_area[[#This Row],[Na h-Eileanan Siar]]</f>
        <v>8</v>
      </c>
    </row>
    <row r="72" spans="1:18" ht="15.9" customHeight="1" x14ac:dyDescent="0.3">
      <c r="A72" s="16" t="s">
        <v>66</v>
      </c>
      <c r="B72" s="21">
        <v>15</v>
      </c>
      <c r="C72" s="22">
        <v>44662</v>
      </c>
      <c r="D72" s="27">
        <f>SUM(weekly_all_cause_deaths_health_board[[#This Row],[Ayrshire and Arran]:[Western Isles]])</f>
        <v>1051</v>
      </c>
      <c r="E72" s="81">
        <v>85</v>
      </c>
      <c r="F72" s="81">
        <v>27</v>
      </c>
      <c r="G72" s="81">
        <f>weekly_all_cause_deaths_council_area[[#This Row],[Dumfries and Galloway]]</f>
        <v>27</v>
      </c>
      <c r="H72" s="81">
        <f>weekly_all_cause_deaths_council_area[[#This Row],[Fife]]</f>
        <v>98</v>
      </c>
      <c r="I72" s="81">
        <v>51</v>
      </c>
      <c r="J72" s="81">
        <v>96</v>
      </c>
      <c r="K72" s="81">
        <v>243</v>
      </c>
      <c r="L72" s="81">
        <v>57</v>
      </c>
      <c r="M72" s="31">
        <v>121</v>
      </c>
      <c r="N72" s="31">
        <v>135</v>
      </c>
      <c r="O72" s="2">
        <f>weekly_all_cause_deaths_council_area[[#This Row],[Orkney Islands]]</f>
        <v>5</v>
      </c>
      <c r="P72" s="87">
        <f>weekly_all_cause_deaths_council_area[[#This Row],[Shetland Islands]]</f>
        <v>3</v>
      </c>
      <c r="Q72" s="81">
        <v>95</v>
      </c>
      <c r="R72" s="2">
        <f>weekly_all_cause_deaths_council_area[[#This Row],[Na h-Eileanan Siar]]</f>
        <v>8</v>
      </c>
    </row>
    <row r="73" spans="1:18" ht="15.9" customHeight="1" x14ac:dyDescent="0.3">
      <c r="A73" s="16" t="s">
        <v>66</v>
      </c>
      <c r="B73" s="21">
        <v>16</v>
      </c>
      <c r="C73" s="22">
        <v>44669</v>
      </c>
      <c r="D73" s="27">
        <f>SUM(weekly_all_cause_deaths_health_board[[#This Row],[Ayrshire and Arran]:[Western Isles]])</f>
        <v>1256</v>
      </c>
      <c r="E73" s="81">
        <v>126</v>
      </c>
      <c r="F73" s="81">
        <v>34</v>
      </c>
      <c r="G73" s="81">
        <f>weekly_all_cause_deaths_council_area[[#This Row],[Dumfries and Galloway]]</f>
        <v>47</v>
      </c>
      <c r="H73" s="81">
        <f>weekly_all_cause_deaths_council_area[[#This Row],[Fife]]</f>
        <v>94</v>
      </c>
      <c r="I73" s="81">
        <v>77</v>
      </c>
      <c r="J73" s="81">
        <v>136</v>
      </c>
      <c r="K73" s="81">
        <v>231</v>
      </c>
      <c r="L73" s="81">
        <v>85</v>
      </c>
      <c r="M73" s="31">
        <v>152</v>
      </c>
      <c r="N73" s="31">
        <v>161</v>
      </c>
      <c r="O73" s="2">
        <f>weekly_all_cause_deaths_council_area[[#This Row],[Orkney Islands]]</f>
        <v>3</v>
      </c>
      <c r="P73" s="87">
        <f>weekly_all_cause_deaths_council_area[[#This Row],[Shetland Islands]]</f>
        <v>3</v>
      </c>
      <c r="Q73" s="81">
        <v>97</v>
      </c>
      <c r="R73" s="2">
        <f>weekly_all_cause_deaths_council_area[[#This Row],[Na h-Eileanan Siar]]</f>
        <v>10</v>
      </c>
    </row>
    <row r="74" spans="1:18" ht="15.9" customHeight="1" x14ac:dyDescent="0.3">
      <c r="A74" s="16" t="s">
        <v>66</v>
      </c>
      <c r="B74" s="21">
        <v>17</v>
      </c>
      <c r="C74" s="22">
        <v>44676</v>
      </c>
      <c r="D74" s="27">
        <f>SUM(weekly_all_cause_deaths_health_board[[#This Row],[Ayrshire and Arran]:[Western Isles]])</f>
        <v>1268</v>
      </c>
      <c r="E74" s="81">
        <v>87</v>
      </c>
      <c r="F74" s="81">
        <v>25</v>
      </c>
      <c r="G74" s="81">
        <f>weekly_all_cause_deaths_council_area[[#This Row],[Dumfries and Galloway]]</f>
        <v>52</v>
      </c>
      <c r="H74" s="81">
        <f>weekly_all_cause_deaths_council_area[[#This Row],[Fife]]</f>
        <v>85</v>
      </c>
      <c r="I74" s="81">
        <v>65</v>
      </c>
      <c r="J74" s="81">
        <v>112</v>
      </c>
      <c r="K74" s="81">
        <v>276</v>
      </c>
      <c r="L74" s="81">
        <v>87</v>
      </c>
      <c r="M74" s="31">
        <v>168</v>
      </c>
      <c r="N74" s="31">
        <v>184</v>
      </c>
      <c r="O74" s="2">
        <f>weekly_all_cause_deaths_council_area[[#This Row],[Orkney Islands]]</f>
        <v>4</v>
      </c>
      <c r="P74" s="87">
        <f>weekly_all_cause_deaths_council_area[[#This Row],[Shetland Islands]]</f>
        <v>4</v>
      </c>
      <c r="Q74" s="81">
        <v>105</v>
      </c>
      <c r="R74" s="2">
        <f>weekly_all_cause_deaths_council_area[[#This Row],[Na h-Eileanan Siar]]</f>
        <v>14</v>
      </c>
    </row>
    <row r="75" spans="1:18" ht="15.9" customHeight="1" x14ac:dyDescent="0.3">
      <c r="A75" s="16" t="s">
        <v>66</v>
      </c>
      <c r="B75" s="21">
        <v>18</v>
      </c>
      <c r="C75" s="22">
        <v>44683</v>
      </c>
      <c r="D75" s="27">
        <f>SUM(weekly_all_cause_deaths_health_board[[#This Row],[Ayrshire and Arran]:[Western Isles]])</f>
        <v>1093</v>
      </c>
      <c r="E75" s="81">
        <v>95</v>
      </c>
      <c r="F75" s="81">
        <v>25</v>
      </c>
      <c r="G75" s="81">
        <f>weekly_all_cause_deaths_council_area[[#This Row],[Dumfries and Galloway]]</f>
        <v>35</v>
      </c>
      <c r="H75" s="81">
        <f>weekly_all_cause_deaths_council_area[[#This Row],[Fife]]</f>
        <v>79</v>
      </c>
      <c r="I75" s="81">
        <v>62</v>
      </c>
      <c r="J75" s="81">
        <v>107</v>
      </c>
      <c r="K75" s="81">
        <v>232</v>
      </c>
      <c r="L75" s="81">
        <v>71</v>
      </c>
      <c r="M75" s="31">
        <v>105</v>
      </c>
      <c r="N75" s="31">
        <v>153</v>
      </c>
      <c r="O75" s="2">
        <f>weekly_all_cause_deaths_council_area[[#This Row],[Orkney Islands]]</f>
        <v>5</v>
      </c>
      <c r="P75" s="87">
        <f>weekly_all_cause_deaths_council_area[[#This Row],[Shetland Islands]]</f>
        <v>6</v>
      </c>
      <c r="Q75" s="81">
        <v>106</v>
      </c>
      <c r="R75" s="2">
        <f>weekly_all_cause_deaths_council_area[[#This Row],[Na h-Eileanan Siar]]</f>
        <v>12</v>
      </c>
    </row>
    <row r="76" spans="1:18" ht="15.9" customHeight="1" x14ac:dyDescent="0.3">
      <c r="A76" s="16" t="s">
        <v>66</v>
      </c>
      <c r="B76" s="21">
        <v>19</v>
      </c>
      <c r="C76" s="22">
        <v>44690</v>
      </c>
      <c r="D76" s="27">
        <f>SUM(weekly_all_cause_deaths_health_board[[#This Row],[Ayrshire and Arran]:[Western Isles]])</f>
        <v>1244</v>
      </c>
      <c r="E76" s="81">
        <v>98</v>
      </c>
      <c r="F76" s="81">
        <v>43</v>
      </c>
      <c r="G76" s="81">
        <f>weekly_all_cause_deaths_council_area[[#This Row],[Dumfries and Galloway]]</f>
        <v>48</v>
      </c>
      <c r="H76" s="81">
        <f>weekly_all_cause_deaths_council_area[[#This Row],[Fife]]</f>
        <v>82</v>
      </c>
      <c r="I76" s="81">
        <v>56</v>
      </c>
      <c r="J76" s="81">
        <v>117</v>
      </c>
      <c r="K76" s="81">
        <v>252</v>
      </c>
      <c r="L76" s="81">
        <v>83</v>
      </c>
      <c r="M76" s="31">
        <v>174</v>
      </c>
      <c r="N76" s="31">
        <v>174</v>
      </c>
      <c r="O76" s="2">
        <f>weekly_all_cause_deaths_council_area[[#This Row],[Orkney Islands]]</f>
        <v>3</v>
      </c>
      <c r="P76" s="87">
        <f>weekly_all_cause_deaths_council_area[[#This Row],[Shetland Islands]]</f>
        <v>6</v>
      </c>
      <c r="Q76" s="81">
        <v>101</v>
      </c>
      <c r="R76" s="2">
        <f>weekly_all_cause_deaths_council_area[[#This Row],[Na h-Eileanan Siar]]</f>
        <v>7</v>
      </c>
    </row>
    <row r="77" spans="1:18" ht="15.9" customHeight="1" x14ac:dyDescent="0.3">
      <c r="A77" s="16" t="s">
        <v>66</v>
      </c>
      <c r="B77" s="21">
        <v>20</v>
      </c>
      <c r="C77" s="22">
        <v>44697</v>
      </c>
      <c r="D77" s="27">
        <f>SUM(weekly_all_cause_deaths_health_board[[#This Row],[Ayrshire and Arran]:[Western Isles]])</f>
        <v>1214</v>
      </c>
      <c r="E77" s="81">
        <v>86</v>
      </c>
      <c r="F77" s="81">
        <v>30</v>
      </c>
      <c r="G77" s="81">
        <f>weekly_all_cause_deaths_council_area[[#This Row],[Dumfries and Galloway]]</f>
        <v>36</v>
      </c>
      <c r="H77" s="81">
        <f>weekly_all_cause_deaths_council_area[[#This Row],[Fife]]</f>
        <v>82</v>
      </c>
      <c r="I77" s="81">
        <v>67</v>
      </c>
      <c r="J77" s="81">
        <v>109</v>
      </c>
      <c r="K77" s="81">
        <v>274</v>
      </c>
      <c r="L77" s="81">
        <v>84</v>
      </c>
      <c r="M77" s="31">
        <v>149</v>
      </c>
      <c r="N77" s="31">
        <v>180</v>
      </c>
      <c r="O77" s="2">
        <f>weekly_all_cause_deaths_council_area[[#This Row],[Orkney Islands]]</f>
        <v>6</v>
      </c>
      <c r="P77" s="87">
        <f>weekly_all_cause_deaths_council_area[[#This Row],[Shetland Islands]]</f>
        <v>8</v>
      </c>
      <c r="Q77" s="81">
        <v>90</v>
      </c>
      <c r="R77" s="2">
        <f>weekly_all_cause_deaths_council_area[[#This Row],[Na h-Eileanan Siar]]</f>
        <v>13</v>
      </c>
    </row>
    <row r="78" spans="1:18" ht="15.9" customHeight="1" x14ac:dyDescent="0.3">
      <c r="A78" s="16" t="s">
        <v>66</v>
      </c>
      <c r="B78" s="21">
        <v>21</v>
      </c>
      <c r="C78" s="22">
        <v>44704</v>
      </c>
      <c r="D78" s="27">
        <f>SUM(weekly_all_cause_deaths_health_board[[#This Row],[Ayrshire and Arran]:[Western Isles]])</f>
        <v>1100</v>
      </c>
      <c r="E78" s="81">
        <v>86</v>
      </c>
      <c r="F78" s="81">
        <v>33</v>
      </c>
      <c r="G78" s="81">
        <f>weekly_all_cause_deaths_council_area[[#This Row],[Dumfries and Galloway]]</f>
        <v>32</v>
      </c>
      <c r="H78" s="81">
        <f>weekly_all_cause_deaths_council_area[[#This Row],[Fife]]</f>
        <v>78</v>
      </c>
      <c r="I78" s="81">
        <v>65</v>
      </c>
      <c r="J78" s="81">
        <v>95</v>
      </c>
      <c r="K78" s="81">
        <v>234</v>
      </c>
      <c r="L78" s="81">
        <v>73</v>
      </c>
      <c r="M78" s="31">
        <v>149</v>
      </c>
      <c r="N78" s="31">
        <v>153</v>
      </c>
      <c r="O78" s="2">
        <f>weekly_all_cause_deaths_council_area[[#This Row],[Orkney Islands]]</f>
        <v>6</v>
      </c>
      <c r="P78" s="87">
        <f>weekly_all_cause_deaths_council_area[[#This Row],[Shetland Islands]]</f>
        <v>3</v>
      </c>
      <c r="Q78" s="81">
        <v>92</v>
      </c>
      <c r="R78" s="2">
        <f>weekly_all_cause_deaths_council_area[[#This Row],[Na h-Eileanan Siar]]</f>
        <v>1</v>
      </c>
    </row>
    <row r="79" spans="1:18" ht="15.9" customHeight="1" x14ac:dyDescent="0.3">
      <c r="A79" s="16" t="s">
        <v>66</v>
      </c>
      <c r="B79" s="21">
        <v>22</v>
      </c>
      <c r="C79" s="22">
        <v>44711</v>
      </c>
      <c r="D79" s="27">
        <f>SUM(weekly_all_cause_deaths_health_board[[#This Row],[Ayrshire and Arran]:[Western Isles]])</f>
        <v>848</v>
      </c>
      <c r="E79" s="81">
        <v>61</v>
      </c>
      <c r="F79" s="81">
        <v>27</v>
      </c>
      <c r="G79" s="81">
        <f>weekly_all_cause_deaths_council_area[[#This Row],[Dumfries and Galloway]]</f>
        <v>23</v>
      </c>
      <c r="H79" s="81">
        <f>weekly_all_cause_deaths_council_area[[#This Row],[Fife]]</f>
        <v>62</v>
      </c>
      <c r="I79" s="81">
        <v>41</v>
      </c>
      <c r="J79" s="81">
        <v>79</v>
      </c>
      <c r="K79" s="81">
        <v>161</v>
      </c>
      <c r="L79" s="81">
        <v>58</v>
      </c>
      <c r="M79" s="31">
        <v>116</v>
      </c>
      <c r="N79" s="31">
        <v>144</v>
      </c>
      <c r="O79" s="2">
        <f>weekly_all_cause_deaths_council_area[[#This Row],[Orkney Islands]]</f>
        <v>2</v>
      </c>
      <c r="P79" s="87">
        <f>weekly_all_cause_deaths_council_area[[#This Row],[Shetland Islands]]</f>
        <v>5</v>
      </c>
      <c r="Q79" s="81">
        <v>65</v>
      </c>
      <c r="R79" s="2">
        <f>weekly_all_cause_deaths_council_area[[#This Row],[Na h-Eileanan Siar]]</f>
        <v>4</v>
      </c>
    </row>
    <row r="80" spans="1:18" ht="15.9" customHeight="1" x14ac:dyDescent="0.3">
      <c r="A80" s="16" t="s">
        <v>66</v>
      </c>
      <c r="B80" s="21">
        <v>23</v>
      </c>
      <c r="C80" s="22">
        <v>44718</v>
      </c>
      <c r="D80" s="27">
        <f>SUM(weekly_all_cause_deaths_health_board[[#This Row],[Ayrshire and Arran]:[Western Isles]])</f>
        <v>1207</v>
      </c>
      <c r="E80" s="81">
        <v>107</v>
      </c>
      <c r="F80" s="81">
        <v>27</v>
      </c>
      <c r="G80" s="81">
        <f>weekly_all_cause_deaths_council_area[[#This Row],[Dumfries and Galloway]]</f>
        <v>50</v>
      </c>
      <c r="H80" s="81">
        <f>weekly_all_cause_deaths_council_area[[#This Row],[Fife]]</f>
        <v>84</v>
      </c>
      <c r="I80" s="81">
        <v>67</v>
      </c>
      <c r="J80" s="81">
        <v>116</v>
      </c>
      <c r="K80" s="81">
        <v>268</v>
      </c>
      <c r="L80" s="81">
        <v>64</v>
      </c>
      <c r="M80" s="31">
        <v>149</v>
      </c>
      <c r="N80" s="31">
        <v>165</v>
      </c>
      <c r="O80" s="2">
        <f>weekly_all_cause_deaths_council_area[[#This Row],[Orkney Islands]]</f>
        <v>1</v>
      </c>
      <c r="P80" s="87">
        <f>weekly_all_cause_deaths_council_area[[#This Row],[Shetland Islands]]</f>
        <v>7</v>
      </c>
      <c r="Q80" s="81">
        <v>94</v>
      </c>
      <c r="R80" s="2">
        <f>weekly_all_cause_deaths_council_area[[#This Row],[Na h-Eileanan Siar]]</f>
        <v>8</v>
      </c>
    </row>
    <row r="81" spans="1:18" ht="15.9" customHeight="1" x14ac:dyDescent="0.3">
      <c r="A81" s="16" t="s">
        <v>66</v>
      </c>
      <c r="B81" s="21">
        <v>24</v>
      </c>
      <c r="C81" s="22">
        <v>44725</v>
      </c>
      <c r="D81" s="27">
        <f>SUM(weekly_all_cause_deaths_health_board[[#This Row],[Ayrshire and Arran]:[Western Isles]])</f>
        <v>1178</v>
      </c>
      <c r="E81" s="81">
        <v>96</v>
      </c>
      <c r="F81" s="81">
        <v>32</v>
      </c>
      <c r="G81" s="81">
        <f>weekly_all_cause_deaths_council_area[[#This Row],[Dumfries and Galloway]]</f>
        <v>49</v>
      </c>
      <c r="H81" s="81">
        <f>weekly_all_cause_deaths_council_area[[#This Row],[Fife]]</f>
        <v>78</v>
      </c>
      <c r="I81" s="81">
        <v>61</v>
      </c>
      <c r="J81" s="81">
        <v>105</v>
      </c>
      <c r="K81" s="81">
        <v>261</v>
      </c>
      <c r="L81" s="81">
        <v>87</v>
      </c>
      <c r="M81" s="31">
        <v>127</v>
      </c>
      <c r="N81" s="31">
        <v>173</v>
      </c>
      <c r="O81" s="2">
        <f>weekly_all_cause_deaths_council_area[[#This Row],[Orkney Islands]]</f>
        <v>6</v>
      </c>
      <c r="P81" s="87">
        <f>weekly_all_cause_deaths_council_area[[#This Row],[Shetland Islands]]</f>
        <v>7</v>
      </c>
      <c r="Q81" s="81">
        <v>89</v>
      </c>
      <c r="R81" s="2">
        <f>weekly_all_cause_deaths_council_area[[#This Row],[Na h-Eileanan Siar]]</f>
        <v>7</v>
      </c>
    </row>
    <row r="82" spans="1:18" ht="15.9" customHeight="1" x14ac:dyDescent="0.3">
      <c r="A82" s="16" t="s">
        <v>66</v>
      </c>
      <c r="B82" s="21">
        <v>25</v>
      </c>
      <c r="C82" s="22">
        <v>44732</v>
      </c>
      <c r="D82" s="27"/>
      <c r="E82" s="81" t="s">
        <v>210</v>
      </c>
      <c r="F82" s="81" t="s">
        <v>210</v>
      </c>
      <c r="G82" s="81" t="str">
        <f>weekly_all_cause_deaths_council_area[[#This Row],[Dumfries and Galloway]]</f>
        <v/>
      </c>
      <c r="H82" s="81" t="str">
        <f>weekly_all_cause_deaths_council_area[[#This Row],[Fife]]</f>
        <v/>
      </c>
      <c r="I82" s="81" t="s">
        <v>210</v>
      </c>
      <c r="J82" s="81" t="s">
        <v>210</v>
      </c>
      <c r="K82" s="81" t="s">
        <v>210</v>
      </c>
      <c r="L82" s="81" t="s">
        <v>210</v>
      </c>
      <c r="M82" s="31" t="s">
        <v>210</v>
      </c>
      <c r="N82" s="31" t="s">
        <v>210</v>
      </c>
      <c r="O82" s="2" t="str">
        <f>weekly_all_cause_deaths_council_area[[#This Row],[Orkney Islands]]</f>
        <v/>
      </c>
      <c r="P82" s="87" t="str">
        <f>weekly_all_cause_deaths_council_area[[#This Row],[Shetland Islands]]</f>
        <v/>
      </c>
      <c r="Q82" s="81" t="s">
        <v>210</v>
      </c>
      <c r="R82" s="2" t="str">
        <f>weekly_all_cause_deaths_council_area[[#This Row],[Na h-Eileanan Siar]]</f>
        <v/>
      </c>
    </row>
    <row r="83" spans="1:18" ht="15.9" customHeight="1" x14ac:dyDescent="0.3">
      <c r="A83" s="16" t="s">
        <v>66</v>
      </c>
      <c r="B83" s="21">
        <v>26</v>
      </c>
      <c r="C83" s="22">
        <v>44739</v>
      </c>
      <c r="D83" s="27"/>
      <c r="E83" s="81" t="s">
        <v>210</v>
      </c>
      <c r="F83" s="81" t="s">
        <v>210</v>
      </c>
      <c r="G83" s="81" t="str">
        <f>weekly_all_cause_deaths_council_area[[#This Row],[Dumfries and Galloway]]</f>
        <v/>
      </c>
      <c r="H83" s="81" t="str">
        <f>weekly_all_cause_deaths_council_area[[#This Row],[Fife]]</f>
        <v/>
      </c>
      <c r="I83" s="81" t="s">
        <v>210</v>
      </c>
      <c r="J83" s="81" t="s">
        <v>210</v>
      </c>
      <c r="K83" s="81" t="s">
        <v>210</v>
      </c>
      <c r="L83" s="81" t="s">
        <v>210</v>
      </c>
      <c r="M83" s="31" t="s">
        <v>210</v>
      </c>
      <c r="N83" s="31" t="s">
        <v>210</v>
      </c>
      <c r="O83" s="2" t="str">
        <f>weekly_all_cause_deaths_council_area[[#This Row],[Orkney Islands]]</f>
        <v/>
      </c>
      <c r="P83" s="87" t="str">
        <f>weekly_all_cause_deaths_council_area[[#This Row],[Shetland Islands]]</f>
        <v/>
      </c>
      <c r="Q83" s="81" t="s">
        <v>210</v>
      </c>
      <c r="R83" s="2" t="str">
        <f>weekly_all_cause_deaths_council_area[[#This Row],[Na h-Eileanan Siar]]</f>
        <v/>
      </c>
    </row>
    <row r="84" spans="1:18" ht="15.9" customHeight="1" x14ac:dyDescent="0.3">
      <c r="A84" s="16" t="s">
        <v>66</v>
      </c>
      <c r="B84" s="21">
        <v>27</v>
      </c>
      <c r="C84" s="22">
        <v>44746</v>
      </c>
      <c r="D84" s="27"/>
      <c r="E84" s="81" t="s">
        <v>210</v>
      </c>
      <c r="F84" s="81" t="s">
        <v>210</v>
      </c>
      <c r="G84" s="81" t="str">
        <f>weekly_all_cause_deaths_council_area[[#This Row],[Dumfries and Galloway]]</f>
        <v/>
      </c>
      <c r="H84" s="81" t="str">
        <f>weekly_all_cause_deaths_council_area[[#This Row],[Fife]]</f>
        <v/>
      </c>
      <c r="I84" s="81" t="s">
        <v>210</v>
      </c>
      <c r="J84" s="81" t="s">
        <v>210</v>
      </c>
      <c r="K84" s="81" t="s">
        <v>210</v>
      </c>
      <c r="L84" s="81" t="s">
        <v>210</v>
      </c>
      <c r="M84" s="31" t="s">
        <v>210</v>
      </c>
      <c r="N84" s="31" t="s">
        <v>210</v>
      </c>
      <c r="O84" s="2" t="str">
        <f>weekly_all_cause_deaths_council_area[[#This Row],[Orkney Islands]]</f>
        <v/>
      </c>
      <c r="P84" s="87" t="str">
        <f>weekly_all_cause_deaths_council_area[[#This Row],[Shetland Islands]]</f>
        <v/>
      </c>
      <c r="Q84" s="81" t="s">
        <v>210</v>
      </c>
      <c r="R84" s="2" t="str">
        <f>weekly_all_cause_deaths_council_area[[#This Row],[Na h-Eileanan Siar]]</f>
        <v/>
      </c>
    </row>
    <row r="85" spans="1:18" ht="15.9" customHeight="1" x14ac:dyDescent="0.3">
      <c r="A85" s="16" t="s">
        <v>66</v>
      </c>
      <c r="B85" s="21">
        <v>28</v>
      </c>
      <c r="C85" s="22">
        <v>44753</v>
      </c>
      <c r="D85" s="27"/>
      <c r="E85" s="81" t="s">
        <v>210</v>
      </c>
      <c r="F85" s="81" t="s">
        <v>210</v>
      </c>
      <c r="G85" s="81" t="str">
        <f>weekly_all_cause_deaths_council_area[[#This Row],[Dumfries and Galloway]]</f>
        <v/>
      </c>
      <c r="H85" s="81" t="str">
        <f>weekly_all_cause_deaths_council_area[[#This Row],[Fife]]</f>
        <v/>
      </c>
      <c r="I85" s="81" t="s">
        <v>210</v>
      </c>
      <c r="J85" s="81" t="s">
        <v>210</v>
      </c>
      <c r="K85" s="81" t="s">
        <v>210</v>
      </c>
      <c r="L85" s="81" t="s">
        <v>210</v>
      </c>
      <c r="M85" s="31" t="s">
        <v>210</v>
      </c>
      <c r="N85" s="31" t="s">
        <v>210</v>
      </c>
      <c r="O85" s="2" t="str">
        <f>weekly_all_cause_deaths_council_area[[#This Row],[Orkney Islands]]</f>
        <v/>
      </c>
      <c r="P85" s="87" t="str">
        <f>weekly_all_cause_deaths_council_area[[#This Row],[Shetland Islands]]</f>
        <v/>
      </c>
      <c r="Q85" s="81" t="s">
        <v>210</v>
      </c>
      <c r="R85" s="2" t="str">
        <f>weekly_all_cause_deaths_council_area[[#This Row],[Na h-Eileanan Siar]]</f>
        <v/>
      </c>
    </row>
    <row r="86" spans="1:18" ht="15.9" customHeight="1" x14ac:dyDescent="0.3">
      <c r="A86" s="16" t="s">
        <v>66</v>
      </c>
      <c r="B86" s="21">
        <v>29</v>
      </c>
      <c r="C86" s="22">
        <v>44760</v>
      </c>
      <c r="D86" s="27"/>
      <c r="E86" s="81" t="s">
        <v>210</v>
      </c>
      <c r="F86" s="81" t="s">
        <v>210</v>
      </c>
      <c r="G86" s="81" t="str">
        <f>weekly_all_cause_deaths_council_area[[#This Row],[Dumfries and Galloway]]</f>
        <v/>
      </c>
      <c r="H86" s="81" t="str">
        <f>weekly_all_cause_deaths_council_area[[#This Row],[Fife]]</f>
        <v/>
      </c>
      <c r="I86" s="81" t="s">
        <v>210</v>
      </c>
      <c r="J86" s="81" t="s">
        <v>210</v>
      </c>
      <c r="K86" s="81" t="s">
        <v>210</v>
      </c>
      <c r="L86" s="81" t="s">
        <v>210</v>
      </c>
      <c r="M86" s="31" t="s">
        <v>210</v>
      </c>
      <c r="N86" s="31" t="s">
        <v>210</v>
      </c>
      <c r="O86" s="2" t="str">
        <f>weekly_all_cause_deaths_council_area[[#This Row],[Orkney Islands]]</f>
        <v/>
      </c>
      <c r="P86" s="87" t="str">
        <f>weekly_all_cause_deaths_council_area[[#This Row],[Shetland Islands]]</f>
        <v/>
      </c>
      <c r="Q86" s="81" t="s">
        <v>210</v>
      </c>
      <c r="R86" s="2" t="str">
        <f>weekly_all_cause_deaths_council_area[[#This Row],[Na h-Eileanan Siar]]</f>
        <v/>
      </c>
    </row>
    <row r="87" spans="1:18" ht="15.9" customHeight="1" x14ac:dyDescent="0.3">
      <c r="A87" s="16" t="s">
        <v>66</v>
      </c>
      <c r="B87" s="21">
        <v>30</v>
      </c>
      <c r="C87" s="22">
        <v>44767</v>
      </c>
      <c r="D87" s="27"/>
      <c r="E87" s="81" t="s">
        <v>210</v>
      </c>
      <c r="F87" s="81" t="s">
        <v>210</v>
      </c>
      <c r="G87" s="81" t="str">
        <f>weekly_all_cause_deaths_council_area[[#This Row],[Dumfries and Galloway]]</f>
        <v/>
      </c>
      <c r="H87" s="81" t="str">
        <f>weekly_all_cause_deaths_council_area[[#This Row],[Fife]]</f>
        <v/>
      </c>
      <c r="I87" s="81" t="s">
        <v>210</v>
      </c>
      <c r="J87" s="81" t="s">
        <v>210</v>
      </c>
      <c r="K87" s="81" t="s">
        <v>210</v>
      </c>
      <c r="L87" s="81" t="s">
        <v>210</v>
      </c>
      <c r="M87" s="31" t="s">
        <v>210</v>
      </c>
      <c r="N87" s="31" t="s">
        <v>210</v>
      </c>
      <c r="O87" s="2" t="str">
        <f>weekly_all_cause_deaths_council_area[[#This Row],[Orkney Islands]]</f>
        <v/>
      </c>
      <c r="P87" s="87" t="str">
        <f>weekly_all_cause_deaths_council_area[[#This Row],[Shetland Islands]]</f>
        <v/>
      </c>
      <c r="Q87" s="81" t="s">
        <v>210</v>
      </c>
      <c r="R87" s="2" t="str">
        <f>weekly_all_cause_deaths_council_area[[#This Row],[Na h-Eileanan Siar]]</f>
        <v/>
      </c>
    </row>
    <row r="88" spans="1:18" ht="15.9" customHeight="1" x14ac:dyDescent="0.3">
      <c r="A88" s="16" t="s">
        <v>66</v>
      </c>
      <c r="B88" s="21">
        <v>31</v>
      </c>
      <c r="C88" s="22">
        <v>44774</v>
      </c>
      <c r="D88" s="27"/>
      <c r="E88" s="81" t="s">
        <v>210</v>
      </c>
      <c r="F88" s="81" t="s">
        <v>210</v>
      </c>
      <c r="G88" s="81" t="str">
        <f>weekly_all_cause_deaths_council_area[[#This Row],[Dumfries and Galloway]]</f>
        <v/>
      </c>
      <c r="H88" s="81" t="str">
        <f>weekly_all_cause_deaths_council_area[[#This Row],[Fife]]</f>
        <v/>
      </c>
      <c r="I88" s="81" t="s">
        <v>210</v>
      </c>
      <c r="J88" s="81" t="s">
        <v>210</v>
      </c>
      <c r="K88" s="81" t="s">
        <v>210</v>
      </c>
      <c r="L88" s="81" t="s">
        <v>210</v>
      </c>
      <c r="M88" s="31" t="s">
        <v>210</v>
      </c>
      <c r="N88" s="31" t="s">
        <v>210</v>
      </c>
      <c r="O88" s="2" t="str">
        <f>weekly_all_cause_deaths_council_area[[#This Row],[Orkney Islands]]</f>
        <v/>
      </c>
      <c r="P88" s="87" t="str">
        <f>weekly_all_cause_deaths_council_area[[#This Row],[Shetland Islands]]</f>
        <v/>
      </c>
      <c r="Q88" s="81" t="s">
        <v>210</v>
      </c>
      <c r="R88" s="2" t="str">
        <f>weekly_all_cause_deaths_council_area[[#This Row],[Na h-Eileanan Siar]]</f>
        <v/>
      </c>
    </row>
    <row r="89" spans="1:18" ht="15.9" customHeight="1" x14ac:dyDescent="0.3">
      <c r="A89" s="16" t="s">
        <v>66</v>
      </c>
      <c r="B89" s="21">
        <v>32</v>
      </c>
      <c r="C89" s="22">
        <v>44781</v>
      </c>
      <c r="D89" s="27"/>
      <c r="E89" s="81" t="s">
        <v>210</v>
      </c>
      <c r="F89" s="81" t="s">
        <v>210</v>
      </c>
      <c r="G89" s="81" t="str">
        <f>weekly_all_cause_deaths_council_area[[#This Row],[Dumfries and Galloway]]</f>
        <v/>
      </c>
      <c r="H89" s="81" t="str">
        <f>weekly_all_cause_deaths_council_area[[#This Row],[Fife]]</f>
        <v/>
      </c>
      <c r="I89" s="81" t="s">
        <v>210</v>
      </c>
      <c r="J89" s="81" t="s">
        <v>210</v>
      </c>
      <c r="K89" s="81" t="s">
        <v>210</v>
      </c>
      <c r="L89" s="81" t="s">
        <v>210</v>
      </c>
      <c r="M89" s="31" t="s">
        <v>210</v>
      </c>
      <c r="N89" s="31" t="s">
        <v>210</v>
      </c>
      <c r="O89" s="2" t="str">
        <f>weekly_all_cause_deaths_council_area[[#This Row],[Orkney Islands]]</f>
        <v/>
      </c>
      <c r="P89" s="87" t="str">
        <f>weekly_all_cause_deaths_council_area[[#This Row],[Shetland Islands]]</f>
        <v/>
      </c>
      <c r="Q89" s="81" t="s">
        <v>210</v>
      </c>
      <c r="R89" s="2" t="str">
        <f>weekly_all_cause_deaths_council_area[[#This Row],[Na h-Eileanan Siar]]</f>
        <v/>
      </c>
    </row>
    <row r="90" spans="1:18" ht="15.9" customHeight="1" x14ac:dyDescent="0.3">
      <c r="A90" s="16" t="s">
        <v>66</v>
      </c>
      <c r="B90" s="21">
        <v>33</v>
      </c>
      <c r="C90" s="22">
        <v>44788</v>
      </c>
      <c r="D90" s="27"/>
      <c r="E90" s="81" t="s">
        <v>210</v>
      </c>
      <c r="F90" s="81" t="s">
        <v>210</v>
      </c>
      <c r="G90" s="81" t="str">
        <f>weekly_all_cause_deaths_council_area[[#This Row],[Dumfries and Galloway]]</f>
        <v/>
      </c>
      <c r="H90" s="81" t="str">
        <f>weekly_all_cause_deaths_council_area[[#This Row],[Fife]]</f>
        <v/>
      </c>
      <c r="I90" s="81" t="s">
        <v>210</v>
      </c>
      <c r="J90" s="81" t="s">
        <v>210</v>
      </c>
      <c r="K90" s="81" t="s">
        <v>210</v>
      </c>
      <c r="L90" s="81" t="s">
        <v>210</v>
      </c>
      <c r="M90" s="31" t="s">
        <v>210</v>
      </c>
      <c r="N90" s="31" t="s">
        <v>210</v>
      </c>
      <c r="O90" s="2" t="str">
        <f>weekly_all_cause_deaths_council_area[[#This Row],[Orkney Islands]]</f>
        <v/>
      </c>
      <c r="P90" s="87" t="str">
        <f>weekly_all_cause_deaths_council_area[[#This Row],[Shetland Islands]]</f>
        <v/>
      </c>
      <c r="Q90" s="81" t="s">
        <v>210</v>
      </c>
      <c r="R90" s="2" t="str">
        <f>weekly_all_cause_deaths_council_area[[#This Row],[Na h-Eileanan Siar]]</f>
        <v/>
      </c>
    </row>
    <row r="91" spans="1:18" ht="15.9" customHeight="1" x14ac:dyDescent="0.3">
      <c r="A91" s="16" t="s">
        <v>66</v>
      </c>
      <c r="B91" s="21">
        <v>34</v>
      </c>
      <c r="C91" s="22">
        <v>44795</v>
      </c>
      <c r="D91" s="27"/>
      <c r="E91" s="81" t="s">
        <v>210</v>
      </c>
      <c r="F91" s="81" t="s">
        <v>210</v>
      </c>
      <c r="G91" s="81" t="str">
        <f>weekly_all_cause_deaths_council_area[[#This Row],[Dumfries and Galloway]]</f>
        <v/>
      </c>
      <c r="H91" s="81" t="str">
        <f>weekly_all_cause_deaths_council_area[[#This Row],[Fife]]</f>
        <v/>
      </c>
      <c r="I91" s="81" t="s">
        <v>210</v>
      </c>
      <c r="J91" s="81" t="s">
        <v>210</v>
      </c>
      <c r="K91" s="81" t="s">
        <v>210</v>
      </c>
      <c r="L91" s="81" t="s">
        <v>210</v>
      </c>
      <c r="M91" s="31" t="s">
        <v>210</v>
      </c>
      <c r="N91" s="31" t="s">
        <v>210</v>
      </c>
      <c r="O91" s="2" t="str">
        <f>weekly_all_cause_deaths_council_area[[#This Row],[Orkney Islands]]</f>
        <v/>
      </c>
      <c r="P91" s="87" t="str">
        <f>weekly_all_cause_deaths_council_area[[#This Row],[Shetland Islands]]</f>
        <v/>
      </c>
      <c r="Q91" s="81" t="s">
        <v>210</v>
      </c>
      <c r="R91" s="2" t="str">
        <f>weekly_all_cause_deaths_council_area[[#This Row],[Na h-Eileanan Siar]]</f>
        <v/>
      </c>
    </row>
    <row r="92" spans="1:18" ht="15.9" customHeight="1" x14ac:dyDescent="0.3">
      <c r="A92" s="16" t="s">
        <v>66</v>
      </c>
      <c r="B92" s="21">
        <v>35</v>
      </c>
      <c r="C92" s="22">
        <v>44802</v>
      </c>
      <c r="D92" s="27"/>
      <c r="E92" s="81" t="s">
        <v>210</v>
      </c>
      <c r="F92" s="81" t="s">
        <v>210</v>
      </c>
      <c r="G92" s="81" t="str">
        <f>weekly_all_cause_deaths_council_area[[#This Row],[Dumfries and Galloway]]</f>
        <v/>
      </c>
      <c r="H92" s="81" t="str">
        <f>weekly_all_cause_deaths_council_area[[#This Row],[Fife]]</f>
        <v/>
      </c>
      <c r="I92" s="81" t="s">
        <v>210</v>
      </c>
      <c r="J92" s="81" t="s">
        <v>210</v>
      </c>
      <c r="K92" s="81" t="s">
        <v>210</v>
      </c>
      <c r="L92" s="81" t="s">
        <v>210</v>
      </c>
      <c r="M92" s="31" t="s">
        <v>210</v>
      </c>
      <c r="N92" s="31" t="s">
        <v>210</v>
      </c>
      <c r="O92" s="2" t="str">
        <f>weekly_all_cause_deaths_council_area[[#This Row],[Orkney Islands]]</f>
        <v/>
      </c>
      <c r="P92" s="87" t="str">
        <f>weekly_all_cause_deaths_council_area[[#This Row],[Shetland Islands]]</f>
        <v/>
      </c>
      <c r="Q92" s="81" t="s">
        <v>210</v>
      </c>
      <c r="R92" s="2" t="str">
        <f>weekly_all_cause_deaths_council_area[[#This Row],[Na h-Eileanan Siar]]</f>
        <v/>
      </c>
    </row>
    <row r="93" spans="1:18" ht="15.9" customHeight="1" x14ac:dyDescent="0.3">
      <c r="A93" s="16" t="s">
        <v>66</v>
      </c>
      <c r="B93" s="21">
        <v>36</v>
      </c>
      <c r="C93" s="22">
        <v>44809</v>
      </c>
      <c r="D93" s="27"/>
      <c r="E93" s="81" t="s">
        <v>210</v>
      </c>
      <c r="F93" s="81" t="s">
        <v>210</v>
      </c>
      <c r="G93" s="81" t="str">
        <f>weekly_all_cause_deaths_council_area[[#This Row],[Dumfries and Galloway]]</f>
        <v/>
      </c>
      <c r="H93" s="81" t="str">
        <f>weekly_all_cause_deaths_council_area[[#This Row],[Fife]]</f>
        <v/>
      </c>
      <c r="I93" s="81" t="s">
        <v>210</v>
      </c>
      <c r="J93" s="81" t="s">
        <v>210</v>
      </c>
      <c r="K93" s="81" t="s">
        <v>210</v>
      </c>
      <c r="L93" s="81" t="s">
        <v>210</v>
      </c>
      <c r="M93" s="31" t="s">
        <v>210</v>
      </c>
      <c r="N93" s="31" t="s">
        <v>210</v>
      </c>
      <c r="O93" s="2" t="str">
        <f>weekly_all_cause_deaths_council_area[[#This Row],[Orkney Islands]]</f>
        <v/>
      </c>
      <c r="P93" s="87" t="str">
        <f>weekly_all_cause_deaths_council_area[[#This Row],[Shetland Islands]]</f>
        <v/>
      </c>
      <c r="Q93" s="81" t="s">
        <v>210</v>
      </c>
      <c r="R93" s="2" t="str">
        <f>weekly_all_cause_deaths_council_area[[#This Row],[Na h-Eileanan Siar]]</f>
        <v/>
      </c>
    </row>
    <row r="94" spans="1:18" ht="15.9" customHeight="1" x14ac:dyDescent="0.3">
      <c r="A94" s="16" t="s">
        <v>66</v>
      </c>
      <c r="B94" s="21">
        <v>37</v>
      </c>
      <c r="C94" s="22">
        <v>44816</v>
      </c>
      <c r="D94" s="27"/>
      <c r="E94" s="81" t="s">
        <v>210</v>
      </c>
      <c r="F94" s="81" t="s">
        <v>210</v>
      </c>
      <c r="G94" s="81" t="str">
        <f>weekly_all_cause_deaths_council_area[[#This Row],[Dumfries and Galloway]]</f>
        <v/>
      </c>
      <c r="H94" s="81" t="str">
        <f>weekly_all_cause_deaths_council_area[[#This Row],[Fife]]</f>
        <v/>
      </c>
      <c r="I94" s="81" t="s">
        <v>210</v>
      </c>
      <c r="J94" s="81" t="s">
        <v>210</v>
      </c>
      <c r="K94" s="81" t="s">
        <v>210</v>
      </c>
      <c r="L94" s="81" t="s">
        <v>210</v>
      </c>
      <c r="M94" s="31" t="s">
        <v>210</v>
      </c>
      <c r="N94" s="31" t="s">
        <v>210</v>
      </c>
      <c r="O94" s="2" t="str">
        <f>weekly_all_cause_deaths_council_area[[#This Row],[Orkney Islands]]</f>
        <v/>
      </c>
      <c r="P94" s="87" t="str">
        <f>weekly_all_cause_deaths_council_area[[#This Row],[Shetland Islands]]</f>
        <v/>
      </c>
      <c r="Q94" s="81" t="s">
        <v>210</v>
      </c>
      <c r="R94" s="2" t="str">
        <f>weekly_all_cause_deaths_council_area[[#This Row],[Na h-Eileanan Siar]]</f>
        <v/>
      </c>
    </row>
    <row r="95" spans="1:18" ht="15.9" customHeight="1" x14ac:dyDescent="0.3">
      <c r="A95" s="16" t="s">
        <v>66</v>
      </c>
      <c r="B95" s="21">
        <v>38</v>
      </c>
      <c r="C95" s="22">
        <v>44823</v>
      </c>
      <c r="D95" s="27"/>
      <c r="E95" s="81" t="s">
        <v>210</v>
      </c>
      <c r="F95" s="81" t="s">
        <v>210</v>
      </c>
      <c r="G95" s="81" t="str">
        <f>weekly_all_cause_deaths_council_area[[#This Row],[Dumfries and Galloway]]</f>
        <v/>
      </c>
      <c r="H95" s="81" t="str">
        <f>weekly_all_cause_deaths_council_area[[#This Row],[Fife]]</f>
        <v/>
      </c>
      <c r="I95" s="81" t="s">
        <v>210</v>
      </c>
      <c r="J95" s="81" t="s">
        <v>210</v>
      </c>
      <c r="K95" s="81" t="s">
        <v>210</v>
      </c>
      <c r="L95" s="81" t="s">
        <v>210</v>
      </c>
      <c r="M95" s="31" t="s">
        <v>210</v>
      </c>
      <c r="N95" s="31" t="s">
        <v>210</v>
      </c>
      <c r="O95" s="2" t="str">
        <f>weekly_all_cause_deaths_council_area[[#This Row],[Orkney Islands]]</f>
        <v/>
      </c>
      <c r="P95" s="87" t="str">
        <f>weekly_all_cause_deaths_council_area[[#This Row],[Shetland Islands]]</f>
        <v/>
      </c>
      <c r="Q95" s="81" t="s">
        <v>210</v>
      </c>
      <c r="R95" s="2" t="str">
        <f>weekly_all_cause_deaths_council_area[[#This Row],[Na h-Eileanan Siar]]</f>
        <v/>
      </c>
    </row>
    <row r="96" spans="1:18" ht="15.9" customHeight="1" x14ac:dyDescent="0.3">
      <c r="A96" s="16" t="s">
        <v>66</v>
      </c>
      <c r="B96" s="21">
        <v>39</v>
      </c>
      <c r="C96" s="22">
        <v>44830</v>
      </c>
      <c r="D96" s="27"/>
      <c r="E96" s="81" t="s">
        <v>210</v>
      </c>
      <c r="F96" s="81" t="s">
        <v>210</v>
      </c>
      <c r="G96" s="81" t="str">
        <f>weekly_all_cause_deaths_council_area[[#This Row],[Dumfries and Galloway]]</f>
        <v/>
      </c>
      <c r="H96" s="81" t="str">
        <f>weekly_all_cause_deaths_council_area[[#This Row],[Fife]]</f>
        <v/>
      </c>
      <c r="I96" s="81" t="s">
        <v>210</v>
      </c>
      <c r="J96" s="81" t="s">
        <v>210</v>
      </c>
      <c r="K96" s="81" t="s">
        <v>210</v>
      </c>
      <c r="L96" s="81" t="s">
        <v>210</v>
      </c>
      <c r="M96" s="31" t="s">
        <v>210</v>
      </c>
      <c r="N96" s="31" t="s">
        <v>210</v>
      </c>
      <c r="O96" s="2" t="str">
        <f>weekly_all_cause_deaths_council_area[[#This Row],[Orkney Islands]]</f>
        <v/>
      </c>
      <c r="P96" s="87" t="str">
        <f>weekly_all_cause_deaths_council_area[[#This Row],[Shetland Islands]]</f>
        <v/>
      </c>
      <c r="Q96" s="81" t="s">
        <v>210</v>
      </c>
      <c r="R96" s="2" t="str">
        <f>weekly_all_cause_deaths_council_area[[#This Row],[Na h-Eileanan Siar]]</f>
        <v/>
      </c>
    </row>
    <row r="97" spans="1:18" ht="15.9" customHeight="1" x14ac:dyDescent="0.3">
      <c r="A97" s="16" t="s">
        <v>66</v>
      </c>
      <c r="B97" s="21">
        <v>40</v>
      </c>
      <c r="C97" s="22">
        <v>44837</v>
      </c>
      <c r="D97" s="27"/>
      <c r="E97" s="81" t="s">
        <v>210</v>
      </c>
      <c r="F97" s="81" t="s">
        <v>210</v>
      </c>
      <c r="G97" s="81" t="str">
        <f>weekly_all_cause_deaths_council_area[[#This Row],[Dumfries and Galloway]]</f>
        <v/>
      </c>
      <c r="H97" s="81" t="str">
        <f>weekly_all_cause_deaths_council_area[[#This Row],[Fife]]</f>
        <v/>
      </c>
      <c r="I97" s="81" t="s">
        <v>210</v>
      </c>
      <c r="J97" s="81" t="s">
        <v>210</v>
      </c>
      <c r="K97" s="81" t="s">
        <v>210</v>
      </c>
      <c r="L97" s="81" t="s">
        <v>210</v>
      </c>
      <c r="M97" s="31" t="s">
        <v>210</v>
      </c>
      <c r="N97" s="31" t="s">
        <v>210</v>
      </c>
      <c r="O97" s="2" t="str">
        <f>weekly_all_cause_deaths_council_area[[#This Row],[Orkney Islands]]</f>
        <v/>
      </c>
      <c r="P97" s="87" t="str">
        <f>weekly_all_cause_deaths_council_area[[#This Row],[Shetland Islands]]</f>
        <v/>
      </c>
      <c r="Q97" s="81" t="s">
        <v>210</v>
      </c>
      <c r="R97" s="2" t="str">
        <f>weekly_all_cause_deaths_council_area[[#This Row],[Na h-Eileanan Siar]]</f>
        <v/>
      </c>
    </row>
    <row r="98" spans="1:18" ht="15.9" customHeight="1" x14ac:dyDescent="0.3">
      <c r="A98" s="16" t="s">
        <v>66</v>
      </c>
      <c r="B98" s="21">
        <v>41</v>
      </c>
      <c r="C98" s="22">
        <v>44844</v>
      </c>
      <c r="D98" s="27"/>
      <c r="E98" s="81" t="s">
        <v>210</v>
      </c>
      <c r="F98" s="81" t="s">
        <v>210</v>
      </c>
      <c r="G98" s="81" t="str">
        <f>weekly_all_cause_deaths_council_area[[#This Row],[Dumfries and Galloway]]</f>
        <v/>
      </c>
      <c r="H98" s="81" t="str">
        <f>weekly_all_cause_deaths_council_area[[#This Row],[Fife]]</f>
        <v/>
      </c>
      <c r="I98" s="81" t="s">
        <v>210</v>
      </c>
      <c r="J98" s="81" t="s">
        <v>210</v>
      </c>
      <c r="K98" s="81" t="s">
        <v>210</v>
      </c>
      <c r="L98" s="81" t="s">
        <v>210</v>
      </c>
      <c r="M98" s="31" t="s">
        <v>210</v>
      </c>
      <c r="N98" s="31" t="s">
        <v>210</v>
      </c>
      <c r="O98" s="2" t="str">
        <f>weekly_all_cause_deaths_council_area[[#This Row],[Orkney Islands]]</f>
        <v/>
      </c>
      <c r="P98" s="87" t="str">
        <f>weekly_all_cause_deaths_council_area[[#This Row],[Shetland Islands]]</f>
        <v/>
      </c>
      <c r="Q98" s="81" t="s">
        <v>210</v>
      </c>
      <c r="R98" s="2" t="str">
        <f>weekly_all_cause_deaths_council_area[[#This Row],[Na h-Eileanan Siar]]</f>
        <v/>
      </c>
    </row>
    <row r="99" spans="1:18" ht="15.9" customHeight="1" x14ac:dyDescent="0.3">
      <c r="A99" s="16" t="s">
        <v>66</v>
      </c>
      <c r="B99" s="21">
        <v>42</v>
      </c>
      <c r="C99" s="22">
        <v>44851</v>
      </c>
      <c r="D99" s="27"/>
      <c r="E99" s="81" t="s">
        <v>210</v>
      </c>
      <c r="F99" s="81" t="s">
        <v>210</v>
      </c>
      <c r="G99" s="81" t="str">
        <f>weekly_all_cause_deaths_council_area[[#This Row],[Dumfries and Galloway]]</f>
        <v/>
      </c>
      <c r="H99" s="81" t="str">
        <f>weekly_all_cause_deaths_council_area[[#This Row],[Fife]]</f>
        <v/>
      </c>
      <c r="I99" s="81" t="s">
        <v>210</v>
      </c>
      <c r="J99" s="81" t="s">
        <v>210</v>
      </c>
      <c r="K99" s="81" t="s">
        <v>210</v>
      </c>
      <c r="L99" s="81" t="s">
        <v>210</v>
      </c>
      <c r="M99" s="31" t="s">
        <v>210</v>
      </c>
      <c r="N99" s="31" t="s">
        <v>210</v>
      </c>
      <c r="O99" s="2" t="str">
        <f>weekly_all_cause_deaths_council_area[[#This Row],[Orkney Islands]]</f>
        <v/>
      </c>
      <c r="P99" s="87" t="str">
        <f>weekly_all_cause_deaths_council_area[[#This Row],[Shetland Islands]]</f>
        <v/>
      </c>
      <c r="Q99" s="81" t="s">
        <v>210</v>
      </c>
      <c r="R99" s="2" t="str">
        <f>weekly_all_cause_deaths_council_area[[#This Row],[Na h-Eileanan Siar]]</f>
        <v/>
      </c>
    </row>
    <row r="100" spans="1:18" ht="15.9" customHeight="1" x14ac:dyDescent="0.3">
      <c r="A100" s="16" t="s">
        <v>66</v>
      </c>
      <c r="B100" s="21">
        <v>43</v>
      </c>
      <c r="C100" s="22">
        <v>44858</v>
      </c>
      <c r="D100" s="27"/>
      <c r="E100" s="81" t="s">
        <v>210</v>
      </c>
      <c r="F100" s="81" t="s">
        <v>210</v>
      </c>
      <c r="G100" s="81" t="str">
        <f>weekly_all_cause_deaths_council_area[[#This Row],[Dumfries and Galloway]]</f>
        <v/>
      </c>
      <c r="H100" s="81" t="str">
        <f>weekly_all_cause_deaths_council_area[[#This Row],[Fife]]</f>
        <v/>
      </c>
      <c r="I100" s="81" t="s">
        <v>210</v>
      </c>
      <c r="J100" s="81" t="s">
        <v>210</v>
      </c>
      <c r="K100" s="81" t="s">
        <v>210</v>
      </c>
      <c r="L100" s="81" t="s">
        <v>210</v>
      </c>
      <c r="M100" s="31" t="s">
        <v>210</v>
      </c>
      <c r="N100" s="31" t="s">
        <v>210</v>
      </c>
      <c r="O100" s="2" t="str">
        <f>weekly_all_cause_deaths_council_area[[#This Row],[Orkney Islands]]</f>
        <v/>
      </c>
      <c r="P100" s="87" t="str">
        <f>weekly_all_cause_deaths_council_area[[#This Row],[Shetland Islands]]</f>
        <v/>
      </c>
      <c r="Q100" s="81" t="s">
        <v>210</v>
      </c>
      <c r="R100" s="2" t="str">
        <f>weekly_all_cause_deaths_council_area[[#This Row],[Na h-Eileanan Siar]]</f>
        <v/>
      </c>
    </row>
    <row r="101" spans="1:18" ht="15.9" customHeight="1" x14ac:dyDescent="0.3">
      <c r="A101" s="16" t="s">
        <v>66</v>
      </c>
      <c r="B101" s="21">
        <v>44</v>
      </c>
      <c r="C101" s="22">
        <v>44865</v>
      </c>
      <c r="D101" s="27"/>
      <c r="E101" s="81" t="s">
        <v>210</v>
      </c>
      <c r="F101" s="81" t="s">
        <v>210</v>
      </c>
      <c r="G101" s="81" t="str">
        <f>weekly_all_cause_deaths_council_area[[#This Row],[Dumfries and Galloway]]</f>
        <v/>
      </c>
      <c r="H101" s="81" t="str">
        <f>weekly_all_cause_deaths_council_area[[#This Row],[Fife]]</f>
        <v/>
      </c>
      <c r="I101" s="81" t="s">
        <v>210</v>
      </c>
      <c r="J101" s="81" t="s">
        <v>210</v>
      </c>
      <c r="K101" s="81" t="s">
        <v>210</v>
      </c>
      <c r="L101" s="81" t="s">
        <v>210</v>
      </c>
      <c r="M101" s="31" t="s">
        <v>210</v>
      </c>
      <c r="N101" s="31" t="s">
        <v>210</v>
      </c>
      <c r="O101" s="2" t="str">
        <f>weekly_all_cause_deaths_council_area[[#This Row],[Orkney Islands]]</f>
        <v/>
      </c>
      <c r="P101" s="87" t="str">
        <f>weekly_all_cause_deaths_council_area[[#This Row],[Shetland Islands]]</f>
        <v/>
      </c>
      <c r="Q101" s="81" t="s">
        <v>210</v>
      </c>
      <c r="R101" s="2" t="str">
        <f>weekly_all_cause_deaths_council_area[[#This Row],[Na h-Eileanan Siar]]</f>
        <v/>
      </c>
    </row>
    <row r="102" spans="1:18" ht="15.9" customHeight="1" x14ac:dyDescent="0.3">
      <c r="A102" s="16" t="s">
        <v>66</v>
      </c>
      <c r="B102" s="21">
        <v>45</v>
      </c>
      <c r="C102" s="22">
        <v>44872</v>
      </c>
      <c r="D102" s="27"/>
      <c r="E102" s="81" t="s">
        <v>210</v>
      </c>
      <c r="F102" s="81" t="s">
        <v>210</v>
      </c>
      <c r="G102" s="81" t="str">
        <f>weekly_all_cause_deaths_council_area[[#This Row],[Dumfries and Galloway]]</f>
        <v/>
      </c>
      <c r="H102" s="81" t="str">
        <f>weekly_all_cause_deaths_council_area[[#This Row],[Fife]]</f>
        <v/>
      </c>
      <c r="I102" s="81" t="s">
        <v>210</v>
      </c>
      <c r="J102" s="81" t="s">
        <v>210</v>
      </c>
      <c r="K102" s="81" t="s">
        <v>210</v>
      </c>
      <c r="L102" s="81" t="s">
        <v>210</v>
      </c>
      <c r="M102" s="31" t="s">
        <v>210</v>
      </c>
      <c r="N102" s="31" t="s">
        <v>210</v>
      </c>
      <c r="O102" s="2" t="str">
        <f>weekly_all_cause_deaths_council_area[[#This Row],[Orkney Islands]]</f>
        <v/>
      </c>
      <c r="P102" s="87" t="str">
        <f>weekly_all_cause_deaths_council_area[[#This Row],[Shetland Islands]]</f>
        <v/>
      </c>
      <c r="Q102" s="81" t="s">
        <v>210</v>
      </c>
      <c r="R102" s="2" t="str">
        <f>weekly_all_cause_deaths_council_area[[#This Row],[Na h-Eileanan Siar]]</f>
        <v/>
      </c>
    </row>
    <row r="103" spans="1:18" ht="15.9" customHeight="1" x14ac:dyDescent="0.3">
      <c r="A103" s="16" t="s">
        <v>66</v>
      </c>
      <c r="B103" s="21">
        <v>46</v>
      </c>
      <c r="C103" s="22">
        <v>44879</v>
      </c>
      <c r="D103" s="27"/>
      <c r="E103" s="81" t="s">
        <v>210</v>
      </c>
      <c r="F103" s="81" t="s">
        <v>210</v>
      </c>
      <c r="G103" s="81" t="str">
        <f>weekly_all_cause_deaths_council_area[[#This Row],[Dumfries and Galloway]]</f>
        <v/>
      </c>
      <c r="H103" s="81" t="str">
        <f>weekly_all_cause_deaths_council_area[[#This Row],[Fife]]</f>
        <v/>
      </c>
      <c r="I103" s="81" t="s">
        <v>210</v>
      </c>
      <c r="J103" s="81" t="s">
        <v>210</v>
      </c>
      <c r="K103" s="81" t="s">
        <v>210</v>
      </c>
      <c r="L103" s="81" t="s">
        <v>210</v>
      </c>
      <c r="M103" s="31" t="s">
        <v>210</v>
      </c>
      <c r="N103" s="31" t="s">
        <v>210</v>
      </c>
      <c r="O103" s="2" t="str">
        <f>weekly_all_cause_deaths_council_area[[#This Row],[Orkney Islands]]</f>
        <v/>
      </c>
      <c r="P103" s="87" t="str">
        <f>weekly_all_cause_deaths_council_area[[#This Row],[Shetland Islands]]</f>
        <v/>
      </c>
      <c r="Q103" s="81" t="s">
        <v>210</v>
      </c>
      <c r="R103" s="2" t="str">
        <f>weekly_all_cause_deaths_council_area[[#This Row],[Na h-Eileanan Siar]]</f>
        <v/>
      </c>
    </row>
    <row r="104" spans="1:18" ht="15.9" customHeight="1" x14ac:dyDescent="0.3">
      <c r="A104" s="16" t="s">
        <v>66</v>
      </c>
      <c r="B104" s="21">
        <v>47</v>
      </c>
      <c r="C104" s="22">
        <v>44886</v>
      </c>
      <c r="D104" s="27"/>
      <c r="E104" s="81" t="s">
        <v>210</v>
      </c>
      <c r="F104" s="81" t="s">
        <v>210</v>
      </c>
      <c r="G104" s="81" t="str">
        <f>weekly_all_cause_deaths_council_area[[#This Row],[Dumfries and Galloway]]</f>
        <v/>
      </c>
      <c r="H104" s="81" t="str">
        <f>weekly_all_cause_deaths_council_area[[#This Row],[Fife]]</f>
        <v/>
      </c>
      <c r="I104" s="81" t="s">
        <v>210</v>
      </c>
      <c r="J104" s="81" t="s">
        <v>210</v>
      </c>
      <c r="K104" s="81" t="s">
        <v>210</v>
      </c>
      <c r="L104" s="81" t="s">
        <v>210</v>
      </c>
      <c r="M104" s="31" t="s">
        <v>210</v>
      </c>
      <c r="N104" s="31" t="s">
        <v>210</v>
      </c>
      <c r="O104" s="2" t="str">
        <f>weekly_all_cause_deaths_council_area[[#This Row],[Orkney Islands]]</f>
        <v/>
      </c>
      <c r="P104" s="87" t="str">
        <f>weekly_all_cause_deaths_council_area[[#This Row],[Shetland Islands]]</f>
        <v/>
      </c>
      <c r="Q104" s="81" t="s">
        <v>210</v>
      </c>
      <c r="R104" s="2" t="str">
        <f>weekly_all_cause_deaths_council_area[[#This Row],[Na h-Eileanan Siar]]</f>
        <v/>
      </c>
    </row>
    <row r="105" spans="1:18" ht="15.9" customHeight="1" x14ac:dyDescent="0.3">
      <c r="A105" s="16" t="s">
        <v>66</v>
      </c>
      <c r="B105" s="21">
        <v>48</v>
      </c>
      <c r="C105" s="22">
        <v>44893</v>
      </c>
      <c r="D105" s="27"/>
      <c r="E105" s="81" t="s">
        <v>210</v>
      </c>
      <c r="F105" s="81" t="s">
        <v>210</v>
      </c>
      <c r="G105" s="81" t="str">
        <f>weekly_all_cause_deaths_council_area[[#This Row],[Dumfries and Galloway]]</f>
        <v/>
      </c>
      <c r="H105" s="81" t="str">
        <f>weekly_all_cause_deaths_council_area[[#This Row],[Fife]]</f>
        <v/>
      </c>
      <c r="I105" s="81" t="s">
        <v>210</v>
      </c>
      <c r="J105" s="81" t="s">
        <v>210</v>
      </c>
      <c r="K105" s="81" t="s">
        <v>210</v>
      </c>
      <c r="L105" s="81" t="s">
        <v>210</v>
      </c>
      <c r="M105" s="31" t="s">
        <v>210</v>
      </c>
      <c r="N105" s="31" t="s">
        <v>210</v>
      </c>
      <c r="O105" s="2" t="str">
        <f>weekly_all_cause_deaths_council_area[[#This Row],[Orkney Islands]]</f>
        <v/>
      </c>
      <c r="P105" s="87" t="str">
        <f>weekly_all_cause_deaths_council_area[[#This Row],[Shetland Islands]]</f>
        <v/>
      </c>
      <c r="Q105" s="81" t="s">
        <v>210</v>
      </c>
      <c r="R105" s="2" t="str">
        <f>weekly_all_cause_deaths_council_area[[#This Row],[Na h-Eileanan Siar]]</f>
        <v/>
      </c>
    </row>
    <row r="106" spans="1:18" ht="15.9" customHeight="1" x14ac:dyDescent="0.3">
      <c r="A106" s="16" t="s">
        <v>66</v>
      </c>
      <c r="B106" s="21">
        <v>49</v>
      </c>
      <c r="C106" s="22">
        <v>44900</v>
      </c>
      <c r="D106" s="27"/>
      <c r="E106" s="81" t="s">
        <v>210</v>
      </c>
      <c r="F106" s="81" t="s">
        <v>210</v>
      </c>
      <c r="G106" s="81" t="str">
        <f>weekly_all_cause_deaths_council_area[[#This Row],[Dumfries and Galloway]]</f>
        <v/>
      </c>
      <c r="H106" s="81" t="str">
        <f>weekly_all_cause_deaths_council_area[[#This Row],[Fife]]</f>
        <v/>
      </c>
      <c r="I106" s="81" t="s">
        <v>210</v>
      </c>
      <c r="J106" s="81" t="s">
        <v>210</v>
      </c>
      <c r="K106" s="81" t="s">
        <v>210</v>
      </c>
      <c r="L106" s="81" t="s">
        <v>210</v>
      </c>
      <c r="M106" s="31" t="s">
        <v>210</v>
      </c>
      <c r="N106" s="31" t="s">
        <v>210</v>
      </c>
      <c r="O106" s="2" t="str">
        <f>weekly_all_cause_deaths_council_area[[#This Row],[Orkney Islands]]</f>
        <v/>
      </c>
      <c r="P106" s="87" t="str">
        <f>weekly_all_cause_deaths_council_area[[#This Row],[Shetland Islands]]</f>
        <v/>
      </c>
      <c r="Q106" s="81" t="s">
        <v>210</v>
      </c>
      <c r="R106" s="2" t="str">
        <f>weekly_all_cause_deaths_council_area[[#This Row],[Na h-Eileanan Siar]]</f>
        <v/>
      </c>
    </row>
    <row r="107" spans="1:18" ht="15.9" customHeight="1" x14ac:dyDescent="0.3">
      <c r="A107" s="16" t="s">
        <v>66</v>
      </c>
      <c r="B107" s="21">
        <v>50</v>
      </c>
      <c r="C107" s="22">
        <v>44907</v>
      </c>
      <c r="D107" s="27"/>
      <c r="E107" s="81" t="s">
        <v>210</v>
      </c>
      <c r="F107" s="81" t="s">
        <v>210</v>
      </c>
      <c r="G107" s="81" t="str">
        <f>weekly_all_cause_deaths_council_area[[#This Row],[Dumfries and Galloway]]</f>
        <v/>
      </c>
      <c r="H107" s="81" t="str">
        <f>weekly_all_cause_deaths_council_area[[#This Row],[Fife]]</f>
        <v/>
      </c>
      <c r="I107" s="81" t="s">
        <v>210</v>
      </c>
      <c r="J107" s="81" t="s">
        <v>210</v>
      </c>
      <c r="K107" s="81" t="s">
        <v>210</v>
      </c>
      <c r="L107" s="81" t="s">
        <v>210</v>
      </c>
      <c r="M107" s="31" t="s">
        <v>210</v>
      </c>
      <c r="N107" s="31" t="s">
        <v>210</v>
      </c>
      <c r="O107" s="2" t="str">
        <f>weekly_all_cause_deaths_council_area[[#This Row],[Orkney Islands]]</f>
        <v/>
      </c>
      <c r="P107" s="87" t="str">
        <f>weekly_all_cause_deaths_council_area[[#This Row],[Shetland Islands]]</f>
        <v/>
      </c>
      <c r="Q107" s="81" t="s">
        <v>210</v>
      </c>
      <c r="R107" s="2" t="str">
        <f>weekly_all_cause_deaths_council_area[[#This Row],[Na h-Eileanan Siar]]</f>
        <v/>
      </c>
    </row>
    <row r="108" spans="1:18" ht="15.9" customHeight="1" x14ac:dyDescent="0.3">
      <c r="A108" s="16" t="s">
        <v>66</v>
      </c>
      <c r="B108" s="21">
        <v>51</v>
      </c>
      <c r="C108" s="22">
        <v>44914</v>
      </c>
      <c r="D108" s="27"/>
      <c r="E108" s="81" t="s">
        <v>210</v>
      </c>
      <c r="F108" s="81" t="s">
        <v>210</v>
      </c>
      <c r="G108" s="81" t="str">
        <f>weekly_all_cause_deaths_council_area[[#This Row],[Dumfries and Galloway]]</f>
        <v/>
      </c>
      <c r="H108" s="81" t="str">
        <f>weekly_all_cause_deaths_council_area[[#This Row],[Fife]]</f>
        <v/>
      </c>
      <c r="I108" s="81" t="s">
        <v>210</v>
      </c>
      <c r="J108" s="81" t="s">
        <v>210</v>
      </c>
      <c r="K108" s="81" t="s">
        <v>210</v>
      </c>
      <c r="L108" s="81" t="s">
        <v>210</v>
      </c>
      <c r="M108" s="31" t="s">
        <v>210</v>
      </c>
      <c r="N108" s="31" t="s">
        <v>210</v>
      </c>
      <c r="O108" s="2" t="str">
        <f>weekly_all_cause_deaths_council_area[[#This Row],[Orkney Islands]]</f>
        <v/>
      </c>
      <c r="P108" s="87" t="str">
        <f>weekly_all_cause_deaths_council_area[[#This Row],[Shetland Islands]]</f>
        <v/>
      </c>
      <c r="Q108" s="81" t="s">
        <v>210</v>
      </c>
      <c r="R108" s="2" t="str">
        <f>weekly_all_cause_deaths_council_area[[#This Row],[Na h-Eileanan Siar]]</f>
        <v/>
      </c>
    </row>
    <row r="109" spans="1:18" ht="15.9" customHeight="1" x14ac:dyDescent="0.3">
      <c r="A109" s="16" t="s">
        <v>66</v>
      </c>
      <c r="B109" s="21">
        <v>52</v>
      </c>
      <c r="C109" s="22">
        <v>44921</v>
      </c>
      <c r="D109" s="27"/>
      <c r="E109" s="81" t="s">
        <v>210</v>
      </c>
      <c r="F109" s="81" t="s">
        <v>210</v>
      </c>
      <c r="G109" s="81" t="str">
        <f>weekly_all_cause_deaths_council_area[[#This Row],[Dumfries and Galloway]]</f>
        <v/>
      </c>
      <c r="H109" s="81" t="str">
        <f>weekly_all_cause_deaths_council_area[[#This Row],[Fife]]</f>
        <v/>
      </c>
      <c r="I109" s="81" t="s">
        <v>210</v>
      </c>
      <c r="J109" s="81" t="s">
        <v>210</v>
      </c>
      <c r="K109" s="81" t="s">
        <v>210</v>
      </c>
      <c r="L109" s="81" t="s">
        <v>210</v>
      </c>
      <c r="M109" s="31" t="s">
        <v>210</v>
      </c>
      <c r="N109" s="31" t="s">
        <v>210</v>
      </c>
      <c r="O109" s="2" t="str">
        <f>weekly_all_cause_deaths_council_area[[#This Row],[Orkney Islands]]</f>
        <v/>
      </c>
      <c r="P109" s="87" t="str">
        <f>weekly_all_cause_deaths_council_area[[#This Row],[Shetland Islands]]</f>
        <v/>
      </c>
      <c r="Q109" s="81" t="s">
        <v>210</v>
      </c>
      <c r="R109" s="2" t="str">
        <f>weekly_all_cause_deaths_council_area[[#This Row],[Na h-Eileanan Siar]]</f>
        <v/>
      </c>
    </row>
  </sheetData>
  <hyperlinks>
    <hyperlink ref="A4" location="Contents!A1" display="Back to table of contents"/>
  </hyperlinks>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09"/>
  <sheetViews>
    <sheetView zoomScaleNormal="100" workbookViewId="0"/>
  </sheetViews>
  <sheetFormatPr defaultColWidth="9.109375" defaultRowHeight="15.6" x14ac:dyDescent="0.3"/>
  <cols>
    <col min="1" max="3" width="16.6640625" style="11" customWidth="1"/>
    <col min="4" max="36" width="21.6640625" style="11" customWidth="1"/>
    <col min="37" max="16384" width="9.109375" style="11"/>
  </cols>
  <sheetData>
    <row r="1" spans="1:36" s="5" customFormat="1" x14ac:dyDescent="0.3">
      <c r="A1" s="4" t="s">
        <v>202</v>
      </c>
    </row>
    <row r="2" spans="1:36" s="5" customFormat="1" ht="15" x14ac:dyDescent="0.25">
      <c r="A2" s="6" t="s">
        <v>141</v>
      </c>
    </row>
    <row r="3" spans="1:36" s="5" customFormat="1" ht="15" x14ac:dyDescent="0.25">
      <c r="A3" s="6" t="s">
        <v>49</v>
      </c>
    </row>
    <row r="4" spans="1:36" s="5" customFormat="1" ht="30" customHeight="1" x14ac:dyDescent="0.25">
      <c r="A4" s="7" t="s">
        <v>53</v>
      </c>
    </row>
    <row r="5" spans="1:36" ht="47.1" customHeight="1" thickBot="1" x14ac:dyDescent="0.35">
      <c r="A5" s="18" t="s">
        <v>64</v>
      </c>
      <c r="B5" s="19" t="s">
        <v>59</v>
      </c>
      <c r="C5" s="19" t="s">
        <v>119</v>
      </c>
      <c r="D5" s="9" t="s">
        <v>1</v>
      </c>
      <c r="E5" s="32" t="s">
        <v>2</v>
      </c>
      <c r="F5" s="32" t="s">
        <v>3</v>
      </c>
      <c r="G5" s="32" t="s">
        <v>4</v>
      </c>
      <c r="H5" s="32" t="s">
        <v>5</v>
      </c>
      <c r="I5" s="32" t="s">
        <v>6</v>
      </c>
      <c r="J5" s="32" t="s">
        <v>7</v>
      </c>
      <c r="K5" s="32" t="s">
        <v>8</v>
      </c>
      <c r="L5" s="32" t="s">
        <v>9</v>
      </c>
      <c r="M5" s="32" t="s">
        <v>10</v>
      </c>
      <c r="N5" s="32" t="s">
        <v>11</v>
      </c>
      <c r="O5" s="32" t="s">
        <v>12</v>
      </c>
      <c r="P5" s="32" t="s">
        <v>13</v>
      </c>
      <c r="Q5" s="32" t="s">
        <v>14</v>
      </c>
      <c r="R5" s="32" t="s">
        <v>15</v>
      </c>
      <c r="S5" s="32" t="s">
        <v>16</v>
      </c>
      <c r="T5" s="32" t="s">
        <v>17</v>
      </c>
      <c r="U5" s="32" t="s">
        <v>18</v>
      </c>
      <c r="V5" s="32" t="s">
        <v>19</v>
      </c>
      <c r="W5" s="32" t="s">
        <v>20</v>
      </c>
      <c r="X5" s="32" t="s">
        <v>21</v>
      </c>
      <c r="Y5" s="32" t="s">
        <v>22</v>
      </c>
      <c r="Z5" s="32" t="s">
        <v>23</v>
      </c>
      <c r="AA5" s="32" t="s">
        <v>24</v>
      </c>
      <c r="AB5" s="32" t="s">
        <v>25</v>
      </c>
      <c r="AC5" s="32" t="s">
        <v>26</v>
      </c>
      <c r="AD5" s="32" t="s">
        <v>27</v>
      </c>
      <c r="AE5" s="32" t="s">
        <v>28</v>
      </c>
      <c r="AF5" s="32" t="s">
        <v>29</v>
      </c>
      <c r="AG5" s="32" t="s">
        <v>30</v>
      </c>
      <c r="AH5" s="32" t="s">
        <v>31</v>
      </c>
      <c r="AI5" s="32" t="s">
        <v>32</v>
      </c>
      <c r="AJ5" s="32" t="s">
        <v>33</v>
      </c>
    </row>
    <row r="6" spans="1:36" ht="30" customHeight="1" x14ac:dyDescent="0.3">
      <c r="A6" s="20">
        <v>2021</v>
      </c>
      <c r="B6" s="21">
        <v>1</v>
      </c>
      <c r="C6" s="22">
        <v>44200</v>
      </c>
      <c r="D6" s="27">
        <f>IF(ISBLANK(weekly_all_cause_deaths_council_area[[#This Row],[Aberdeen City]]),"",SUM(weekly_all_cause_deaths_council_area[[#This Row],[Aberdeen City]:[West Lothian]]))</f>
        <v>1720</v>
      </c>
      <c r="E6" s="31">
        <v>73</v>
      </c>
      <c r="F6" s="31">
        <v>68</v>
      </c>
      <c r="G6" s="31">
        <v>32</v>
      </c>
      <c r="H6" s="31">
        <v>24</v>
      </c>
      <c r="I6" s="31">
        <v>117</v>
      </c>
      <c r="J6" s="31">
        <v>18</v>
      </c>
      <c r="K6" s="31">
        <v>53</v>
      </c>
      <c r="L6" s="31">
        <v>50</v>
      </c>
      <c r="M6" s="31">
        <v>58</v>
      </c>
      <c r="N6" s="31">
        <v>26</v>
      </c>
      <c r="O6" s="31">
        <v>35</v>
      </c>
      <c r="P6" s="31">
        <v>28</v>
      </c>
      <c r="Q6" s="31">
        <v>45</v>
      </c>
      <c r="R6" s="31">
        <v>128</v>
      </c>
      <c r="S6" s="31">
        <v>205</v>
      </c>
      <c r="T6" s="31">
        <v>53</v>
      </c>
      <c r="U6" s="31">
        <v>34</v>
      </c>
      <c r="V6" s="31">
        <v>26</v>
      </c>
      <c r="W6" s="31">
        <v>28</v>
      </c>
      <c r="X6" s="31">
        <v>9</v>
      </c>
      <c r="Y6" s="31">
        <v>58</v>
      </c>
      <c r="Z6" s="31">
        <v>152</v>
      </c>
      <c r="AA6" s="31">
        <v>4</v>
      </c>
      <c r="AB6" s="31">
        <v>54</v>
      </c>
      <c r="AC6" s="31">
        <v>85</v>
      </c>
      <c r="AD6" s="31">
        <v>38</v>
      </c>
      <c r="AE6" s="31">
        <v>1</v>
      </c>
      <c r="AF6" s="31">
        <v>27</v>
      </c>
      <c r="AG6" s="31">
        <v>102</v>
      </c>
      <c r="AH6" s="31">
        <v>23</v>
      </c>
      <c r="AI6" s="31">
        <v>23</v>
      </c>
      <c r="AJ6" s="31">
        <v>43</v>
      </c>
    </row>
    <row r="7" spans="1:36" ht="15.9" customHeight="1" x14ac:dyDescent="0.3">
      <c r="A7" s="20">
        <v>2021</v>
      </c>
      <c r="B7" s="21">
        <v>2</v>
      </c>
      <c r="C7" s="22">
        <v>44207</v>
      </c>
      <c r="D7" s="27">
        <f>IF(ISBLANK(weekly_all_cause_deaths_council_area[[#This Row],[Aberdeen City]]),"",SUM(weekly_all_cause_deaths_council_area[[#This Row],[Aberdeen City]:[West Lothian]]))</f>
        <v>1550</v>
      </c>
      <c r="E7" s="31">
        <v>52</v>
      </c>
      <c r="F7" s="31">
        <v>55</v>
      </c>
      <c r="G7" s="31">
        <v>42</v>
      </c>
      <c r="H7" s="31">
        <v>30</v>
      </c>
      <c r="I7" s="31">
        <v>123</v>
      </c>
      <c r="J7" s="31">
        <v>14</v>
      </c>
      <c r="K7" s="31">
        <v>70</v>
      </c>
      <c r="L7" s="31">
        <v>66</v>
      </c>
      <c r="M7" s="31">
        <v>39</v>
      </c>
      <c r="N7" s="31">
        <v>28</v>
      </c>
      <c r="O7" s="31">
        <v>20</v>
      </c>
      <c r="P7" s="31">
        <v>26</v>
      </c>
      <c r="Q7" s="31">
        <v>47</v>
      </c>
      <c r="R7" s="31">
        <v>127</v>
      </c>
      <c r="S7" s="31">
        <v>171</v>
      </c>
      <c r="T7" s="31">
        <v>51</v>
      </c>
      <c r="U7" s="31">
        <v>21</v>
      </c>
      <c r="V7" s="31">
        <v>26</v>
      </c>
      <c r="W7" s="31">
        <v>31</v>
      </c>
      <c r="X7" s="31">
        <v>12</v>
      </c>
      <c r="Y7" s="31">
        <v>52</v>
      </c>
      <c r="Z7" s="31">
        <v>109</v>
      </c>
      <c r="AA7" s="31">
        <v>5</v>
      </c>
      <c r="AB7" s="31">
        <v>42</v>
      </c>
      <c r="AC7" s="31">
        <v>45</v>
      </c>
      <c r="AD7" s="31">
        <v>29</v>
      </c>
      <c r="AE7" s="31">
        <v>6</v>
      </c>
      <c r="AF7" s="31">
        <v>38</v>
      </c>
      <c r="AG7" s="31">
        <v>80</v>
      </c>
      <c r="AH7" s="31">
        <v>21</v>
      </c>
      <c r="AI7" s="31">
        <v>30</v>
      </c>
      <c r="AJ7" s="31">
        <v>42</v>
      </c>
    </row>
    <row r="8" spans="1:36" ht="15.9" customHeight="1" x14ac:dyDescent="0.3">
      <c r="A8" s="20">
        <v>2021</v>
      </c>
      <c r="B8" s="21">
        <v>3</v>
      </c>
      <c r="C8" s="22">
        <v>44214</v>
      </c>
      <c r="D8" s="27">
        <f>IF(ISBLANK(weekly_all_cause_deaths_council_area[[#This Row],[Aberdeen City]]),"",SUM(weekly_all_cause_deaths_council_area[[#This Row],[Aberdeen City]:[West Lothian]]))</f>
        <v>1559</v>
      </c>
      <c r="E8" s="31">
        <v>71</v>
      </c>
      <c r="F8" s="31">
        <v>77</v>
      </c>
      <c r="G8" s="31">
        <v>39</v>
      </c>
      <c r="H8" s="31">
        <v>29</v>
      </c>
      <c r="I8" s="31">
        <v>97</v>
      </c>
      <c r="J8" s="31">
        <v>16</v>
      </c>
      <c r="K8" s="31">
        <v>62</v>
      </c>
      <c r="L8" s="31">
        <v>40</v>
      </c>
      <c r="M8" s="31">
        <v>46</v>
      </c>
      <c r="N8" s="31">
        <v>24</v>
      </c>
      <c r="O8" s="31">
        <v>29</v>
      </c>
      <c r="P8" s="31">
        <v>22</v>
      </c>
      <c r="Q8" s="31">
        <v>39</v>
      </c>
      <c r="R8" s="31">
        <v>108</v>
      </c>
      <c r="S8" s="31">
        <v>149</v>
      </c>
      <c r="T8" s="31">
        <v>70</v>
      </c>
      <c r="U8" s="31">
        <v>38</v>
      </c>
      <c r="V8" s="31">
        <v>12</v>
      </c>
      <c r="W8" s="31">
        <v>18</v>
      </c>
      <c r="X8" s="31">
        <v>9</v>
      </c>
      <c r="Y8" s="31">
        <v>52</v>
      </c>
      <c r="Z8" s="31">
        <v>113</v>
      </c>
      <c r="AA8" s="31">
        <v>4</v>
      </c>
      <c r="AB8" s="31">
        <v>70</v>
      </c>
      <c r="AC8" s="31">
        <v>58</v>
      </c>
      <c r="AD8" s="31">
        <v>33</v>
      </c>
      <c r="AE8" s="31">
        <v>5</v>
      </c>
      <c r="AF8" s="31">
        <v>38</v>
      </c>
      <c r="AG8" s="31">
        <v>97</v>
      </c>
      <c r="AH8" s="31">
        <v>29</v>
      </c>
      <c r="AI8" s="31">
        <v>29</v>
      </c>
      <c r="AJ8" s="31">
        <v>36</v>
      </c>
    </row>
    <row r="9" spans="1:36" ht="15.9" customHeight="1" x14ac:dyDescent="0.3">
      <c r="A9" s="20">
        <v>2021</v>
      </c>
      <c r="B9" s="21">
        <v>4</v>
      </c>
      <c r="C9" s="22">
        <v>44221</v>
      </c>
      <c r="D9" s="27">
        <f>IF(ISBLANK(weekly_all_cause_deaths_council_area[[#This Row],[Aberdeen City]]),"",SUM(weekly_all_cause_deaths_council_area[[#This Row],[Aberdeen City]:[West Lothian]]))</f>
        <v>1604</v>
      </c>
      <c r="E9" s="31">
        <v>50</v>
      </c>
      <c r="F9" s="31">
        <v>80</v>
      </c>
      <c r="G9" s="31">
        <v>39</v>
      </c>
      <c r="H9" s="31">
        <v>19</v>
      </c>
      <c r="I9" s="31">
        <v>118</v>
      </c>
      <c r="J9" s="31">
        <v>16</v>
      </c>
      <c r="K9" s="31">
        <v>75</v>
      </c>
      <c r="L9" s="31">
        <v>42</v>
      </c>
      <c r="M9" s="31">
        <v>39</v>
      </c>
      <c r="N9" s="31">
        <v>38</v>
      </c>
      <c r="O9" s="31">
        <v>29</v>
      </c>
      <c r="P9" s="31">
        <v>21</v>
      </c>
      <c r="Q9" s="31">
        <v>42</v>
      </c>
      <c r="R9" s="31">
        <v>133</v>
      </c>
      <c r="S9" s="31">
        <v>164</v>
      </c>
      <c r="T9" s="31">
        <v>77</v>
      </c>
      <c r="U9" s="31">
        <v>34</v>
      </c>
      <c r="V9" s="31">
        <v>21</v>
      </c>
      <c r="W9" s="31">
        <v>21</v>
      </c>
      <c r="X9" s="31">
        <v>11</v>
      </c>
      <c r="Y9" s="31">
        <v>51</v>
      </c>
      <c r="Z9" s="31">
        <v>102</v>
      </c>
      <c r="AA9" s="31">
        <v>10</v>
      </c>
      <c r="AB9" s="31">
        <v>47</v>
      </c>
      <c r="AC9" s="31">
        <v>54</v>
      </c>
      <c r="AD9" s="31">
        <v>29</v>
      </c>
      <c r="AE9" s="31">
        <v>8</v>
      </c>
      <c r="AF9" s="31">
        <v>49</v>
      </c>
      <c r="AG9" s="31">
        <v>95</v>
      </c>
      <c r="AH9" s="31">
        <v>31</v>
      </c>
      <c r="AI9" s="31">
        <v>27</v>
      </c>
      <c r="AJ9" s="31">
        <v>32</v>
      </c>
    </row>
    <row r="10" spans="1:36" ht="15.9" customHeight="1" x14ac:dyDescent="0.3">
      <c r="A10" s="20">
        <v>2021</v>
      </c>
      <c r="B10" s="21">
        <v>5</v>
      </c>
      <c r="C10" s="22">
        <v>44228</v>
      </c>
      <c r="D10" s="27">
        <f>IF(ISBLANK(weekly_all_cause_deaths_council_area[[#This Row],[Aberdeen City]]),"",SUM(weekly_all_cause_deaths_council_area[[#This Row],[Aberdeen City]:[West Lothian]]))</f>
        <v>1506</v>
      </c>
      <c r="E10" s="31">
        <v>56</v>
      </c>
      <c r="F10" s="31">
        <v>58</v>
      </c>
      <c r="G10" s="31">
        <v>45</v>
      </c>
      <c r="H10" s="31">
        <v>17</v>
      </c>
      <c r="I10" s="31">
        <v>120</v>
      </c>
      <c r="J10" s="31">
        <v>15</v>
      </c>
      <c r="K10" s="31">
        <v>50</v>
      </c>
      <c r="L10" s="31">
        <v>49</v>
      </c>
      <c r="M10" s="31">
        <v>45</v>
      </c>
      <c r="N10" s="31">
        <v>35</v>
      </c>
      <c r="O10" s="31">
        <v>27</v>
      </c>
      <c r="P10" s="31">
        <v>29</v>
      </c>
      <c r="Q10" s="31">
        <v>42</v>
      </c>
      <c r="R10" s="31">
        <v>92</v>
      </c>
      <c r="S10" s="31">
        <v>186</v>
      </c>
      <c r="T10" s="31">
        <v>67</v>
      </c>
      <c r="U10" s="31">
        <v>17</v>
      </c>
      <c r="V10" s="31">
        <v>27</v>
      </c>
      <c r="W10" s="31">
        <v>29</v>
      </c>
      <c r="X10" s="31">
        <v>7</v>
      </c>
      <c r="Y10" s="31">
        <v>37</v>
      </c>
      <c r="Z10" s="31">
        <v>92</v>
      </c>
      <c r="AA10" s="31">
        <v>7</v>
      </c>
      <c r="AB10" s="31">
        <v>45</v>
      </c>
      <c r="AC10" s="31">
        <v>64</v>
      </c>
      <c r="AD10" s="31">
        <v>32</v>
      </c>
      <c r="AE10" s="31">
        <v>7</v>
      </c>
      <c r="AF10" s="31">
        <v>26</v>
      </c>
      <c r="AG10" s="31">
        <v>97</v>
      </c>
      <c r="AH10" s="31">
        <v>22</v>
      </c>
      <c r="AI10" s="31">
        <v>30</v>
      </c>
      <c r="AJ10" s="31">
        <v>34</v>
      </c>
    </row>
    <row r="11" spans="1:36" ht="15.9" customHeight="1" x14ac:dyDescent="0.3">
      <c r="A11" s="20">
        <v>2021</v>
      </c>
      <c r="B11" s="21">
        <v>6</v>
      </c>
      <c r="C11" s="22">
        <v>44235</v>
      </c>
      <c r="D11" s="27">
        <f>IF(ISBLANK(weekly_all_cause_deaths_council_area[[#This Row],[Aberdeen City]]),"",SUM(weekly_all_cause_deaths_council_area[[#This Row],[Aberdeen City]:[West Lothian]]))</f>
        <v>1412</v>
      </c>
      <c r="E11" s="31">
        <v>45</v>
      </c>
      <c r="F11" s="31">
        <v>60</v>
      </c>
      <c r="G11" s="31">
        <v>38</v>
      </c>
      <c r="H11" s="31">
        <v>26</v>
      </c>
      <c r="I11" s="31">
        <v>93</v>
      </c>
      <c r="J11" s="31">
        <v>14</v>
      </c>
      <c r="K11" s="31">
        <v>56</v>
      </c>
      <c r="L11" s="31">
        <v>29</v>
      </c>
      <c r="M11" s="31">
        <v>41</v>
      </c>
      <c r="N11" s="31">
        <v>26</v>
      </c>
      <c r="O11" s="31">
        <v>24</v>
      </c>
      <c r="P11" s="31">
        <v>21</v>
      </c>
      <c r="Q11" s="31">
        <v>61</v>
      </c>
      <c r="R11" s="31">
        <v>88</v>
      </c>
      <c r="S11" s="31">
        <v>169</v>
      </c>
      <c r="T11" s="31">
        <v>68</v>
      </c>
      <c r="U11" s="31">
        <v>23</v>
      </c>
      <c r="V11" s="31">
        <v>23</v>
      </c>
      <c r="W11" s="31">
        <v>22</v>
      </c>
      <c r="X11" s="31">
        <v>7</v>
      </c>
      <c r="Y11" s="31">
        <v>56</v>
      </c>
      <c r="Z11" s="31">
        <v>89</v>
      </c>
      <c r="AA11" s="31">
        <v>5</v>
      </c>
      <c r="AB11" s="31">
        <v>32</v>
      </c>
      <c r="AC11" s="31">
        <v>50</v>
      </c>
      <c r="AD11" s="31">
        <v>35</v>
      </c>
      <c r="AE11" s="31">
        <v>6</v>
      </c>
      <c r="AF11" s="31">
        <v>33</v>
      </c>
      <c r="AG11" s="31">
        <v>85</v>
      </c>
      <c r="AH11" s="31">
        <v>25</v>
      </c>
      <c r="AI11" s="31">
        <v>26</v>
      </c>
      <c r="AJ11" s="31">
        <v>36</v>
      </c>
    </row>
    <row r="12" spans="1:36" ht="15.9" customHeight="1" x14ac:dyDescent="0.3">
      <c r="A12" s="20">
        <v>2021</v>
      </c>
      <c r="B12" s="21">
        <v>7</v>
      </c>
      <c r="C12" s="22">
        <v>44242</v>
      </c>
      <c r="D12" s="27">
        <f>IF(ISBLANK(weekly_all_cause_deaths_council_area[[#This Row],[Aberdeen City]]),"",SUM(weekly_all_cause_deaths_council_area[[#This Row],[Aberdeen City]:[West Lothian]]))</f>
        <v>1422</v>
      </c>
      <c r="E12" s="31">
        <v>49</v>
      </c>
      <c r="F12" s="31">
        <v>58</v>
      </c>
      <c r="G12" s="31">
        <v>34</v>
      </c>
      <c r="H12" s="31">
        <v>29</v>
      </c>
      <c r="I12" s="31">
        <v>97</v>
      </c>
      <c r="J12" s="31">
        <v>23</v>
      </c>
      <c r="K12" s="31">
        <v>39</v>
      </c>
      <c r="L12" s="31">
        <v>38</v>
      </c>
      <c r="M12" s="31">
        <v>28</v>
      </c>
      <c r="N12" s="31">
        <v>37</v>
      </c>
      <c r="O12" s="31">
        <v>32</v>
      </c>
      <c r="P12" s="31">
        <v>20</v>
      </c>
      <c r="Q12" s="31">
        <v>50</v>
      </c>
      <c r="R12" s="31">
        <v>103</v>
      </c>
      <c r="S12" s="31">
        <v>156</v>
      </c>
      <c r="T12" s="31">
        <v>64</v>
      </c>
      <c r="U12" s="31">
        <v>25</v>
      </c>
      <c r="V12" s="31">
        <v>16</v>
      </c>
      <c r="W12" s="31">
        <v>21</v>
      </c>
      <c r="X12" s="31">
        <v>9</v>
      </c>
      <c r="Y12" s="31">
        <v>43</v>
      </c>
      <c r="Z12" s="31">
        <v>83</v>
      </c>
      <c r="AA12" s="31">
        <v>6</v>
      </c>
      <c r="AB12" s="31">
        <v>49</v>
      </c>
      <c r="AC12" s="31">
        <v>52</v>
      </c>
      <c r="AD12" s="31">
        <v>27</v>
      </c>
      <c r="AE12" s="31">
        <v>2</v>
      </c>
      <c r="AF12" s="31">
        <v>36</v>
      </c>
      <c r="AG12" s="31">
        <v>108</v>
      </c>
      <c r="AH12" s="31">
        <v>20</v>
      </c>
      <c r="AI12" s="31">
        <v>28</v>
      </c>
      <c r="AJ12" s="31">
        <v>40</v>
      </c>
    </row>
    <row r="13" spans="1:36" ht="15.9" customHeight="1" x14ac:dyDescent="0.3">
      <c r="A13" s="20">
        <v>2021</v>
      </c>
      <c r="B13" s="21">
        <v>8</v>
      </c>
      <c r="C13" s="22">
        <v>44249</v>
      </c>
      <c r="D13" s="27">
        <f>IF(ISBLANK(weekly_all_cause_deaths_council_area[[#This Row],[Aberdeen City]]),"",SUM(weekly_all_cause_deaths_council_area[[#This Row],[Aberdeen City]:[West Lothian]]))</f>
        <v>1325</v>
      </c>
      <c r="E13" s="31">
        <v>42</v>
      </c>
      <c r="F13" s="31">
        <v>59</v>
      </c>
      <c r="G13" s="31">
        <v>27</v>
      </c>
      <c r="H13" s="31">
        <v>40</v>
      </c>
      <c r="I13" s="31">
        <v>98</v>
      </c>
      <c r="J13" s="31">
        <v>17</v>
      </c>
      <c r="K13" s="31">
        <v>37</v>
      </c>
      <c r="L13" s="31">
        <v>46</v>
      </c>
      <c r="M13" s="31">
        <v>38</v>
      </c>
      <c r="N13" s="31">
        <v>28</v>
      </c>
      <c r="O13" s="31">
        <v>27</v>
      </c>
      <c r="P13" s="31">
        <v>23</v>
      </c>
      <c r="Q13" s="31">
        <v>55</v>
      </c>
      <c r="R13" s="31">
        <v>91</v>
      </c>
      <c r="S13" s="31">
        <v>142</v>
      </c>
      <c r="T13" s="31">
        <v>50</v>
      </c>
      <c r="U13" s="31">
        <v>23</v>
      </c>
      <c r="V13" s="31">
        <v>24</v>
      </c>
      <c r="W13" s="31">
        <v>19</v>
      </c>
      <c r="X13" s="31">
        <v>4</v>
      </c>
      <c r="Y13" s="31">
        <v>39</v>
      </c>
      <c r="Z13" s="31">
        <v>84</v>
      </c>
      <c r="AA13" s="31">
        <v>6</v>
      </c>
      <c r="AB13" s="31">
        <v>37</v>
      </c>
      <c r="AC13" s="31">
        <v>45</v>
      </c>
      <c r="AD13" s="31">
        <v>34</v>
      </c>
      <c r="AE13" s="31">
        <v>4</v>
      </c>
      <c r="AF13" s="31">
        <v>21</v>
      </c>
      <c r="AG13" s="31">
        <v>79</v>
      </c>
      <c r="AH13" s="31">
        <v>29</v>
      </c>
      <c r="AI13" s="31">
        <v>27</v>
      </c>
      <c r="AJ13" s="31">
        <v>30</v>
      </c>
    </row>
    <row r="14" spans="1:36" ht="15.9" customHeight="1" x14ac:dyDescent="0.3">
      <c r="A14" s="20">
        <v>2021</v>
      </c>
      <c r="B14" s="21">
        <v>9</v>
      </c>
      <c r="C14" s="22">
        <v>44256</v>
      </c>
      <c r="D14" s="27">
        <f>IF(ISBLANK(weekly_all_cause_deaths_council_area[[#This Row],[Aberdeen City]]),"",SUM(weekly_all_cause_deaths_council_area[[#This Row],[Aberdeen City]:[West Lothian]]))</f>
        <v>1204</v>
      </c>
      <c r="E14" s="31">
        <v>46</v>
      </c>
      <c r="F14" s="31">
        <v>46</v>
      </c>
      <c r="G14" s="31">
        <v>28</v>
      </c>
      <c r="H14" s="31">
        <v>19</v>
      </c>
      <c r="I14" s="31">
        <v>91</v>
      </c>
      <c r="J14" s="31">
        <v>12</v>
      </c>
      <c r="K14" s="31">
        <v>45</v>
      </c>
      <c r="L14" s="31">
        <v>31</v>
      </c>
      <c r="M14" s="31">
        <v>30</v>
      </c>
      <c r="N14" s="31">
        <v>20</v>
      </c>
      <c r="O14" s="31">
        <v>22</v>
      </c>
      <c r="P14" s="31">
        <v>27</v>
      </c>
      <c r="Q14" s="31">
        <v>53</v>
      </c>
      <c r="R14" s="31">
        <v>77</v>
      </c>
      <c r="S14" s="31">
        <v>144</v>
      </c>
      <c r="T14" s="31">
        <v>52</v>
      </c>
      <c r="U14" s="31">
        <v>17</v>
      </c>
      <c r="V14" s="31">
        <v>16</v>
      </c>
      <c r="W14" s="31">
        <v>18</v>
      </c>
      <c r="X14" s="31">
        <v>5</v>
      </c>
      <c r="Y14" s="31">
        <v>45</v>
      </c>
      <c r="Z14" s="31">
        <v>75</v>
      </c>
      <c r="AA14" s="31">
        <v>4</v>
      </c>
      <c r="AB14" s="31">
        <v>29</v>
      </c>
      <c r="AC14" s="31">
        <v>40</v>
      </c>
      <c r="AD14" s="31">
        <v>25</v>
      </c>
      <c r="AE14" s="31">
        <v>8</v>
      </c>
      <c r="AF14" s="31">
        <v>33</v>
      </c>
      <c r="AG14" s="31">
        <v>75</v>
      </c>
      <c r="AH14" s="31">
        <v>17</v>
      </c>
      <c r="AI14" s="31">
        <v>19</v>
      </c>
      <c r="AJ14" s="31">
        <v>35</v>
      </c>
    </row>
    <row r="15" spans="1:36" ht="15.9" customHeight="1" x14ac:dyDescent="0.3">
      <c r="A15" s="20">
        <v>2021</v>
      </c>
      <c r="B15" s="21">
        <v>10</v>
      </c>
      <c r="C15" s="22">
        <v>44263</v>
      </c>
      <c r="D15" s="27">
        <f>IF(ISBLANK(weekly_all_cause_deaths_council_area[[#This Row],[Aberdeen City]]),"",SUM(weekly_all_cause_deaths_council_area[[#This Row],[Aberdeen City]:[West Lothian]]))</f>
        <v>1145</v>
      </c>
      <c r="E15" s="31">
        <v>38</v>
      </c>
      <c r="F15" s="31">
        <v>44</v>
      </c>
      <c r="G15" s="31">
        <v>30</v>
      </c>
      <c r="H15" s="31">
        <v>10</v>
      </c>
      <c r="I15" s="31">
        <v>95</v>
      </c>
      <c r="J15" s="31">
        <v>17</v>
      </c>
      <c r="K15" s="31">
        <v>36</v>
      </c>
      <c r="L15" s="31">
        <v>33</v>
      </c>
      <c r="M15" s="31">
        <v>35</v>
      </c>
      <c r="N15" s="31">
        <v>24</v>
      </c>
      <c r="O15" s="31">
        <v>22</v>
      </c>
      <c r="P15" s="31">
        <v>7</v>
      </c>
      <c r="Q15" s="31">
        <v>34</v>
      </c>
      <c r="R15" s="31">
        <v>71</v>
      </c>
      <c r="S15" s="31">
        <v>132</v>
      </c>
      <c r="T15" s="31">
        <v>53</v>
      </c>
      <c r="U15" s="31">
        <v>19</v>
      </c>
      <c r="V15" s="31">
        <v>16</v>
      </c>
      <c r="W15" s="31">
        <v>24</v>
      </c>
      <c r="X15" s="31">
        <v>9</v>
      </c>
      <c r="Y15" s="31">
        <v>37</v>
      </c>
      <c r="Z15" s="31">
        <v>75</v>
      </c>
      <c r="AA15" s="31">
        <v>7</v>
      </c>
      <c r="AB15" s="31">
        <v>36</v>
      </c>
      <c r="AC15" s="31">
        <v>44</v>
      </c>
      <c r="AD15" s="31">
        <v>21</v>
      </c>
      <c r="AE15" s="31">
        <v>5</v>
      </c>
      <c r="AF15" s="31">
        <v>24</v>
      </c>
      <c r="AG15" s="31">
        <v>70</v>
      </c>
      <c r="AH15" s="31">
        <v>27</v>
      </c>
      <c r="AI15" s="31">
        <v>23</v>
      </c>
      <c r="AJ15" s="31">
        <v>27</v>
      </c>
    </row>
    <row r="16" spans="1:36" ht="15.9" customHeight="1" x14ac:dyDescent="0.3">
      <c r="A16" s="20">
        <v>2021</v>
      </c>
      <c r="B16" s="21">
        <v>11</v>
      </c>
      <c r="C16" s="22">
        <v>44270</v>
      </c>
      <c r="D16" s="27">
        <f>IF(ISBLANK(weekly_all_cause_deaths_council_area[[#This Row],[Aberdeen City]]),"",SUM(weekly_all_cause_deaths_council_area[[#This Row],[Aberdeen City]:[West Lothian]]))</f>
        <v>1114</v>
      </c>
      <c r="E16" s="31">
        <v>34</v>
      </c>
      <c r="F16" s="31">
        <v>48</v>
      </c>
      <c r="G16" s="31">
        <v>33</v>
      </c>
      <c r="H16" s="31">
        <v>27</v>
      </c>
      <c r="I16" s="31">
        <v>78</v>
      </c>
      <c r="J16" s="31">
        <v>11</v>
      </c>
      <c r="K16" s="31">
        <v>39</v>
      </c>
      <c r="L16" s="31">
        <v>36</v>
      </c>
      <c r="M16" s="31">
        <v>29</v>
      </c>
      <c r="N16" s="31">
        <v>25</v>
      </c>
      <c r="O16" s="31">
        <v>13</v>
      </c>
      <c r="P16" s="31">
        <v>14</v>
      </c>
      <c r="Q16" s="31">
        <v>30</v>
      </c>
      <c r="R16" s="31">
        <v>90</v>
      </c>
      <c r="S16" s="31">
        <v>114</v>
      </c>
      <c r="T16" s="31">
        <v>48</v>
      </c>
      <c r="U16" s="31">
        <v>14</v>
      </c>
      <c r="V16" s="31">
        <v>19</v>
      </c>
      <c r="W16" s="31">
        <v>25</v>
      </c>
      <c r="X16" s="31">
        <v>9</v>
      </c>
      <c r="Y16" s="31">
        <v>37</v>
      </c>
      <c r="Z16" s="31">
        <v>66</v>
      </c>
      <c r="AA16" s="31">
        <v>3</v>
      </c>
      <c r="AB16" s="31">
        <v>36</v>
      </c>
      <c r="AC16" s="31">
        <v>36</v>
      </c>
      <c r="AD16" s="31">
        <v>36</v>
      </c>
      <c r="AE16" s="31">
        <v>7</v>
      </c>
      <c r="AF16" s="31">
        <v>30</v>
      </c>
      <c r="AG16" s="31">
        <v>61</v>
      </c>
      <c r="AH16" s="31">
        <v>16</v>
      </c>
      <c r="AI16" s="31">
        <v>23</v>
      </c>
      <c r="AJ16" s="31">
        <v>27</v>
      </c>
    </row>
    <row r="17" spans="1:36" ht="15.9" customHeight="1" x14ac:dyDescent="0.3">
      <c r="A17" s="20">
        <v>2021</v>
      </c>
      <c r="B17" s="21">
        <v>12</v>
      </c>
      <c r="C17" s="22">
        <v>44277</v>
      </c>
      <c r="D17" s="27">
        <f>IF(ISBLANK(weekly_all_cause_deaths_council_area[[#This Row],[Aberdeen City]]),"",SUM(weekly_all_cause_deaths_council_area[[#This Row],[Aberdeen City]:[West Lothian]]))</f>
        <v>1097</v>
      </c>
      <c r="E17" s="31">
        <v>35</v>
      </c>
      <c r="F17" s="31">
        <v>36</v>
      </c>
      <c r="G17" s="31">
        <v>20</v>
      </c>
      <c r="H17" s="31">
        <v>15</v>
      </c>
      <c r="I17" s="31">
        <v>79</v>
      </c>
      <c r="J17" s="31">
        <v>13</v>
      </c>
      <c r="K17" s="31">
        <v>35</v>
      </c>
      <c r="L17" s="31">
        <v>24</v>
      </c>
      <c r="M17" s="31">
        <v>32</v>
      </c>
      <c r="N17" s="31">
        <v>20</v>
      </c>
      <c r="O17" s="31">
        <v>24</v>
      </c>
      <c r="P17" s="31">
        <v>19</v>
      </c>
      <c r="Q17" s="31">
        <v>37</v>
      </c>
      <c r="R17" s="31">
        <v>76</v>
      </c>
      <c r="S17" s="31">
        <v>128</v>
      </c>
      <c r="T17" s="31">
        <v>58</v>
      </c>
      <c r="U17" s="31">
        <v>16</v>
      </c>
      <c r="V17" s="31">
        <v>26</v>
      </c>
      <c r="W17" s="31">
        <v>18</v>
      </c>
      <c r="X17" s="31">
        <v>8</v>
      </c>
      <c r="Y17" s="31">
        <v>27</v>
      </c>
      <c r="Z17" s="31">
        <v>78</v>
      </c>
      <c r="AA17" s="31">
        <v>9</v>
      </c>
      <c r="AB17" s="31">
        <v>33</v>
      </c>
      <c r="AC17" s="31">
        <v>44</v>
      </c>
      <c r="AD17" s="31">
        <v>27</v>
      </c>
      <c r="AE17" s="31">
        <v>6</v>
      </c>
      <c r="AF17" s="31">
        <v>20</v>
      </c>
      <c r="AG17" s="31">
        <v>75</v>
      </c>
      <c r="AH17" s="31">
        <v>12</v>
      </c>
      <c r="AI17" s="31">
        <v>19</v>
      </c>
      <c r="AJ17" s="31">
        <v>28</v>
      </c>
    </row>
    <row r="18" spans="1:36" ht="15.9" customHeight="1" x14ac:dyDescent="0.3">
      <c r="A18" s="20">
        <v>2021</v>
      </c>
      <c r="B18" s="21">
        <v>13</v>
      </c>
      <c r="C18" s="22">
        <v>44284</v>
      </c>
      <c r="D18" s="27">
        <f>IF(ISBLANK(weekly_all_cause_deaths_council_area[[#This Row],[Aberdeen City]]),"",SUM(weekly_all_cause_deaths_council_area[[#This Row],[Aberdeen City]:[West Lothian]]))</f>
        <v>972</v>
      </c>
      <c r="E18" s="31">
        <v>38</v>
      </c>
      <c r="F18" s="31">
        <v>53</v>
      </c>
      <c r="G18" s="31">
        <v>32</v>
      </c>
      <c r="H18" s="31">
        <v>16</v>
      </c>
      <c r="I18" s="31">
        <v>66</v>
      </c>
      <c r="J18" s="31">
        <v>9</v>
      </c>
      <c r="K18" s="31">
        <v>28</v>
      </c>
      <c r="L18" s="31">
        <v>28</v>
      </c>
      <c r="M18" s="31">
        <v>20</v>
      </c>
      <c r="N18" s="31">
        <v>23</v>
      </c>
      <c r="O18" s="31">
        <v>17</v>
      </c>
      <c r="P18" s="31">
        <v>12</v>
      </c>
      <c r="Q18" s="31">
        <v>27</v>
      </c>
      <c r="R18" s="31">
        <v>64</v>
      </c>
      <c r="S18" s="31">
        <v>105</v>
      </c>
      <c r="T18" s="31">
        <v>47</v>
      </c>
      <c r="U18" s="31">
        <v>20</v>
      </c>
      <c r="V18" s="31">
        <v>11</v>
      </c>
      <c r="W18" s="31">
        <v>13</v>
      </c>
      <c r="X18" s="31">
        <v>8</v>
      </c>
      <c r="Y18" s="31">
        <v>26</v>
      </c>
      <c r="Z18" s="31">
        <v>67</v>
      </c>
      <c r="AA18" s="31">
        <v>5</v>
      </c>
      <c r="AB18" s="31">
        <v>30</v>
      </c>
      <c r="AC18" s="31">
        <v>34</v>
      </c>
      <c r="AD18" s="31">
        <v>30</v>
      </c>
      <c r="AE18" s="31">
        <v>6</v>
      </c>
      <c r="AF18" s="31">
        <v>28</v>
      </c>
      <c r="AG18" s="31">
        <v>45</v>
      </c>
      <c r="AH18" s="31">
        <v>16</v>
      </c>
      <c r="AI18" s="31">
        <v>17</v>
      </c>
      <c r="AJ18" s="31">
        <v>31</v>
      </c>
    </row>
    <row r="19" spans="1:36" ht="15.9" customHeight="1" x14ac:dyDescent="0.3">
      <c r="A19" s="20">
        <v>2021</v>
      </c>
      <c r="B19" s="21">
        <v>14</v>
      </c>
      <c r="C19" s="22">
        <v>44291</v>
      </c>
      <c r="D19" s="27">
        <f>IF(ISBLANK(weekly_all_cause_deaths_council_area[[#This Row],[Aberdeen City]]),"",SUM(weekly_all_cause_deaths_council_area[[#This Row],[Aberdeen City]:[West Lothian]]))</f>
        <v>1058</v>
      </c>
      <c r="E19" s="31">
        <v>42</v>
      </c>
      <c r="F19" s="31">
        <v>46</v>
      </c>
      <c r="G19" s="31">
        <v>28</v>
      </c>
      <c r="H19" s="31">
        <v>21</v>
      </c>
      <c r="I19" s="31">
        <v>93</v>
      </c>
      <c r="J19" s="31">
        <v>13</v>
      </c>
      <c r="K19" s="31">
        <v>45</v>
      </c>
      <c r="L19" s="31">
        <v>26</v>
      </c>
      <c r="M19" s="31">
        <v>35</v>
      </c>
      <c r="N19" s="31">
        <v>17</v>
      </c>
      <c r="O19" s="31">
        <v>35</v>
      </c>
      <c r="P19" s="31">
        <v>19</v>
      </c>
      <c r="Q19" s="31">
        <v>31</v>
      </c>
      <c r="R19" s="31">
        <v>66</v>
      </c>
      <c r="S19" s="31">
        <v>101</v>
      </c>
      <c r="T19" s="31">
        <v>53</v>
      </c>
      <c r="U19" s="31">
        <v>15</v>
      </c>
      <c r="V19" s="31">
        <v>15</v>
      </c>
      <c r="W19" s="31">
        <v>20</v>
      </c>
      <c r="X19" s="31">
        <v>5</v>
      </c>
      <c r="Y19" s="31">
        <v>28</v>
      </c>
      <c r="Z19" s="31">
        <v>63</v>
      </c>
      <c r="AA19" s="31">
        <v>5</v>
      </c>
      <c r="AB19" s="31">
        <v>33</v>
      </c>
      <c r="AC19" s="31">
        <v>14</v>
      </c>
      <c r="AD19" s="31">
        <v>18</v>
      </c>
      <c r="AE19" s="31">
        <v>2</v>
      </c>
      <c r="AF19" s="31">
        <v>37</v>
      </c>
      <c r="AG19" s="31">
        <v>71</v>
      </c>
      <c r="AH19" s="31">
        <v>15</v>
      </c>
      <c r="AI19" s="31">
        <v>21</v>
      </c>
      <c r="AJ19" s="31">
        <v>25</v>
      </c>
    </row>
    <row r="20" spans="1:36" ht="15.9" customHeight="1" x14ac:dyDescent="0.3">
      <c r="A20" s="20">
        <v>2021</v>
      </c>
      <c r="B20" s="21">
        <v>15</v>
      </c>
      <c r="C20" s="22">
        <v>44298</v>
      </c>
      <c r="D20" s="27">
        <f>IF(ISBLANK(weekly_all_cause_deaths_council_area[[#This Row],[Aberdeen City]]),"",SUM(weekly_all_cause_deaths_council_area[[#This Row],[Aberdeen City]:[West Lothian]]))</f>
        <v>1131</v>
      </c>
      <c r="E20" s="31">
        <v>53</v>
      </c>
      <c r="F20" s="31">
        <v>41</v>
      </c>
      <c r="G20" s="31">
        <v>19</v>
      </c>
      <c r="H20" s="31">
        <v>19</v>
      </c>
      <c r="I20" s="31">
        <v>78</v>
      </c>
      <c r="J20" s="31">
        <v>9</v>
      </c>
      <c r="K20" s="31">
        <v>20</v>
      </c>
      <c r="L20" s="31">
        <v>38</v>
      </c>
      <c r="M20" s="31">
        <v>34</v>
      </c>
      <c r="N20" s="31">
        <v>26</v>
      </c>
      <c r="O20" s="31">
        <v>16</v>
      </c>
      <c r="P20" s="31">
        <v>13</v>
      </c>
      <c r="Q20" s="31">
        <v>31</v>
      </c>
      <c r="R20" s="31">
        <v>82</v>
      </c>
      <c r="S20" s="31">
        <v>130</v>
      </c>
      <c r="T20" s="31">
        <v>46</v>
      </c>
      <c r="U20" s="31">
        <v>23</v>
      </c>
      <c r="V20" s="31">
        <v>21</v>
      </c>
      <c r="W20" s="31">
        <v>21</v>
      </c>
      <c r="X20" s="31">
        <v>8</v>
      </c>
      <c r="Y20" s="31">
        <v>42</v>
      </c>
      <c r="Z20" s="31">
        <v>87</v>
      </c>
      <c r="AA20" s="31">
        <v>5</v>
      </c>
      <c r="AB20" s="31">
        <v>30</v>
      </c>
      <c r="AC20" s="31">
        <v>48</v>
      </c>
      <c r="AD20" s="31">
        <v>19</v>
      </c>
      <c r="AE20" s="31">
        <v>4</v>
      </c>
      <c r="AF20" s="31">
        <v>25</v>
      </c>
      <c r="AG20" s="31">
        <v>74</v>
      </c>
      <c r="AH20" s="31">
        <v>18</v>
      </c>
      <c r="AI20" s="31">
        <v>21</v>
      </c>
      <c r="AJ20" s="31">
        <v>30</v>
      </c>
    </row>
    <row r="21" spans="1:36" ht="15.9" customHeight="1" x14ac:dyDescent="0.3">
      <c r="A21" s="20">
        <v>2021</v>
      </c>
      <c r="B21" s="21">
        <v>16</v>
      </c>
      <c r="C21" s="22">
        <v>44305</v>
      </c>
      <c r="D21" s="27">
        <f>IF(ISBLANK(weekly_all_cause_deaths_council_area[[#This Row],[Aberdeen City]]),"",SUM(weekly_all_cause_deaths_council_area[[#This Row],[Aberdeen City]:[West Lothian]]))</f>
        <v>1112</v>
      </c>
      <c r="E21" s="31">
        <v>35</v>
      </c>
      <c r="F21" s="31">
        <v>42</v>
      </c>
      <c r="G21" s="31">
        <v>29</v>
      </c>
      <c r="H21" s="31">
        <v>27</v>
      </c>
      <c r="I21" s="31">
        <v>69</v>
      </c>
      <c r="J21" s="31">
        <v>12</v>
      </c>
      <c r="K21" s="31">
        <v>38</v>
      </c>
      <c r="L21" s="31">
        <v>35</v>
      </c>
      <c r="M21" s="31">
        <v>32</v>
      </c>
      <c r="N21" s="31">
        <v>23</v>
      </c>
      <c r="O21" s="31">
        <v>22</v>
      </c>
      <c r="P21" s="31">
        <v>12</v>
      </c>
      <c r="Q21" s="31">
        <v>30</v>
      </c>
      <c r="R21" s="31">
        <v>81</v>
      </c>
      <c r="S21" s="31">
        <v>123</v>
      </c>
      <c r="T21" s="31">
        <v>60</v>
      </c>
      <c r="U21" s="31">
        <v>25</v>
      </c>
      <c r="V21" s="31">
        <v>10</v>
      </c>
      <c r="W21" s="31">
        <v>24</v>
      </c>
      <c r="X21" s="31">
        <v>7</v>
      </c>
      <c r="Y21" s="31">
        <v>34</v>
      </c>
      <c r="Z21" s="31">
        <v>73</v>
      </c>
      <c r="AA21" s="31">
        <v>5</v>
      </c>
      <c r="AB21" s="31">
        <v>30</v>
      </c>
      <c r="AC21" s="31">
        <v>39</v>
      </c>
      <c r="AD21" s="31">
        <v>16</v>
      </c>
      <c r="AE21" s="31">
        <v>6</v>
      </c>
      <c r="AF21" s="31">
        <v>31</v>
      </c>
      <c r="AG21" s="31">
        <v>57</v>
      </c>
      <c r="AH21" s="31">
        <v>16</v>
      </c>
      <c r="AI21" s="31">
        <v>32</v>
      </c>
      <c r="AJ21" s="31">
        <v>37</v>
      </c>
    </row>
    <row r="22" spans="1:36" ht="15.9" customHeight="1" x14ac:dyDescent="0.3">
      <c r="A22" s="20">
        <v>2021</v>
      </c>
      <c r="B22" s="21">
        <v>17</v>
      </c>
      <c r="C22" s="22">
        <v>44312</v>
      </c>
      <c r="D22" s="27">
        <f>IF(ISBLANK(weekly_all_cause_deaths_council_area[[#This Row],[Aberdeen City]]),"",SUM(weekly_all_cause_deaths_council_area[[#This Row],[Aberdeen City]:[West Lothian]]))</f>
        <v>1040</v>
      </c>
      <c r="E22" s="31">
        <v>39</v>
      </c>
      <c r="F22" s="31">
        <v>52</v>
      </c>
      <c r="G22" s="31">
        <v>26</v>
      </c>
      <c r="H22" s="31">
        <v>17</v>
      </c>
      <c r="I22" s="31">
        <v>66</v>
      </c>
      <c r="J22" s="31">
        <v>14</v>
      </c>
      <c r="K22" s="31">
        <v>33</v>
      </c>
      <c r="L22" s="31">
        <v>31</v>
      </c>
      <c r="M22" s="31">
        <v>21</v>
      </c>
      <c r="N22" s="31">
        <v>15</v>
      </c>
      <c r="O22" s="31">
        <v>15</v>
      </c>
      <c r="P22" s="31">
        <v>17</v>
      </c>
      <c r="Q22" s="31">
        <v>37</v>
      </c>
      <c r="R22" s="31">
        <v>77</v>
      </c>
      <c r="S22" s="31">
        <v>105</v>
      </c>
      <c r="T22" s="31">
        <v>39</v>
      </c>
      <c r="U22" s="31">
        <v>13</v>
      </c>
      <c r="V22" s="31">
        <v>20</v>
      </c>
      <c r="W22" s="31">
        <v>22</v>
      </c>
      <c r="X22" s="31">
        <v>6</v>
      </c>
      <c r="Y22" s="31">
        <v>43</v>
      </c>
      <c r="Z22" s="31">
        <v>72</v>
      </c>
      <c r="AA22" s="31">
        <v>3</v>
      </c>
      <c r="AB22" s="31">
        <v>22</v>
      </c>
      <c r="AC22" s="31">
        <v>34</v>
      </c>
      <c r="AD22" s="31">
        <v>29</v>
      </c>
      <c r="AE22" s="31">
        <v>3</v>
      </c>
      <c r="AF22" s="31">
        <v>32</v>
      </c>
      <c r="AG22" s="31">
        <v>67</v>
      </c>
      <c r="AH22" s="31">
        <v>11</v>
      </c>
      <c r="AI22" s="31">
        <v>20</v>
      </c>
      <c r="AJ22" s="31">
        <v>39</v>
      </c>
    </row>
    <row r="23" spans="1:36" ht="15.9" customHeight="1" x14ac:dyDescent="0.3">
      <c r="A23" s="20">
        <v>2021</v>
      </c>
      <c r="B23" s="21">
        <v>18</v>
      </c>
      <c r="C23" s="22">
        <v>44319</v>
      </c>
      <c r="D23" s="27">
        <f>IF(ISBLANK(weekly_all_cause_deaths_council_area[[#This Row],[Aberdeen City]]),"",SUM(weekly_all_cause_deaths_council_area[[#This Row],[Aberdeen City]:[West Lothian]]))</f>
        <v>954</v>
      </c>
      <c r="E23" s="31">
        <v>24</v>
      </c>
      <c r="F23" s="31">
        <v>48</v>
      </c>
      <c r="G23" s="31">
        <v>27</v>
      </c>
      <c r="H23" s="31">
        <v>24</v>
      </c>
      <c r="I23" s="31">
        <v>64</v>
      </c>
      <c r="J23" s="31">
        <v>8</v>
      </c>
      <c r="K23" s="31">
        <v>28</v>
      </c>
      <c r="L23" s="31">
        <v>24</v>
      </c>
      <c r="M23" s="31">
        <v>33</v>
      </c>
      <c r="N23" s="31">
        <v>24</v>
      </c>
      <c r="O23" s="31">
        <v>15</v>
      </c>
      <c r="P23" s="31">
        <v>18</v>
      </c>
      <c r="Q23" s="31">
        <v>24</v>
      </c>
      <c r="R23" s="31">
        <v>62</v>
      </c>
      <c r="S23" s="31">
        <v>108</v>
      </c>
      <c r="T23" s="31">
        <v>51</v>
      </c>
      <c r="U23" s="31">
        <v>21</v>
      </c>
      <c r="V23" s="31">
        <v>18</v>
      </c>
      <c r="W23" s="31">
        <v>19</v>
      </c>
      <c r="X23" s="31">
        <v>4</v>
      </c>
      <c r="Y23" s="31">
        <v>23</v>
      </c>
      <c r="Z23" s="31">
        <v>71</v>
      </c>
      <c r="AA23" s="31">
        <v>1</v>
      </c>
      <c r="AB23" s="31">
        <v>21</v>
      </c>
      <c r="AC23" s="31">
        <v>40</v>
      </c>
      <c r="AD23" s="31">
        <v>9</v>
      </c>
      <c r="AE23" s="31">
        <v>3</v>
      </c>
      <c r="AF23" s="31">
        <v>25</v>
      </c>
      <c r="AG23" s="31">
        <v>63</v>
      </c>
      <c r="AH23" s="31">
        <v>16</v>
      </c>
      <c r="AI23" s="31">
        <v>14</v>
      </c>
      <c r="AJ23" s="31">
        <v>24</v>
      </c>
    </row>
    <row r="24" spans="1:36" ht="15.9" customHeight="1" x14ac:dyDescent="0.3">
      <c r="A24" s="20">
        <v>2021</v>
      </c>
      <c r="B24" s="21">
        <v>19</v>
      </c>
      <c r="C24" s="22">
        <v>44326</v>
      </c>
      <c r="D24" s="27">
        <f>IF(ISBLANK(weekly_all_cause_deaths_council_area[[#This Row],[Aberdeen City]]),"",SUM(weekly_all_cause_deaths_council_area[[#This Row],[Aberdeen City]:[West Lothian]]))</f>
        <v>1076</v>
      </c>
      <c r="E24" s="31">
        <v>30</v>
      </c>
      <c r="F24" s="31">
        <v>61</v>
      </c>
      <c r="G24" s="31">
        <v>22</v>
      </c>
      <c r="H24" s="31">
        <v>17</v>
      </c>
      <c r="I24" s="31">
        <v>93</v>
      </c>
      <c r="J24" s="31">
        <v>7</v>
      </c>
      <c r="K24" s="31">
        <v>37</v>
      </c>
      <c r="L24" s="31">
        <v>30</v>
      </c>
      <c r="M24" s="31">
        <v>19</v>
      </c>
      <c r="N24" s="31">
        <v>20</v>
      </c>
      <c r="O24" s="31">
        <v>19</v>
      </c>
      <c r="P24" s="31">
        <v>16</v>
      </c>
      <c r="Q24" s="31">
        <v>37</v>
      </c>
      <c r="R24" s="31">
        <v>82</v>
      </c>
      <c r="S24" s="31">
        <v>118</v>
      </c>
      <c r="T24" s="31">
        <v>40</v>
      </c>
      <c r="U24" s="31">
        <v>13</v>
      </c>
      <c r="V24" s="31">
        <v>14</v>
      </c>
      <c r="W24" s="31">
        <v>16</v>
      </c>
      <c r="X24" s="31">
        <v>11</v>
      </c>
      <c r="Y24" s="31">
        <v>29</v>
      </c>
      <c r="Z24" s="31">
        <v>70</v>
      </c>
      <c r="AA24" s="31">
        <v>5</v>
      </c>
      <c r="AB24" s="31">
        <v>32</v>
      </c>
      <c r="AC24" s="31">
        <v>36</v>
      </c>
      <c r="AD24" s="31">
        <v>21</v>
      </c>
      <c r="AE24" s="31">
        <v>8</v>
      </c>
      <c r="AF24" s="31">
        <v>14</v>
      </c>
      <c r="AG24" s="31">
        <v>74</v>
      </c>
      <c r="AH24" s="31">
        <v>20</v>
      </c>
      <c r="AI24" s="31">
        <v>22</v>
      </c>
      <c r="AJ24" s="31">
        <v>43</v>
      </c>
    </row>
    <row r="25" spans="1:36" ht="15.9" customHeight="1" x14ac:dyDescent="0.3">
      <c r="A25" s="20">
        <v>2021</v>
      </c>
      <c r="B25" s="21">
        <v>20</v>
      </c>
      <c r="C25" s="22">
        <v>44333</v>
      </c>
      <c r="D25" s="27">
        <f>IF(ISBLANK(weekly_all_cause_deaths_council_area[[#This Row],[Aberdeen City]]),"",SUM(weekly_all_cause_deaths_council_area[[#This Row],[Aberdeen City]:[West Lothian]]))</f>
        <v>1042</v>
      </c>
      <c r="E25" s="31">
        <v>26</v>
      </c>
      <c r="F25" s="31">
        <v>51</v>
      </c>
      <c r="G25" s="31">
        <v>25</v>
      </c>
      <c r="H25" s="31">
        <v>21</v>
      </c>
      <c r="I25" s="31">
        <v>88</v>
      </c>
      <c r="J25" s="31">
        <v>10</v>
      </c>
      <c r="K25" s="31">
        <v>31</v>
      </c>
      <c r="L25" s="31">
        <v>30</v>
      </c>
      <c r="M25" s="31">
        <v>29</v>
      </c>
      <c r="N25" s="31">
        <v>21</v>
      </c>
      <c r="O25" s="31">
        <v>19</v>
      </c>
      <c r="P25" s="31">
        <v>13</v>
      </c>
      <c r="Q25" s="31">
        <v>34</v>
      </c>
      <c r="R25" s="31">
        <v>91</v>
      </c>
      <c r="S25" s="31">
        <v>98</v>
      </c>
      <c r="T25" s="31">
        <v>55</v>
      </c>
      <c r="U25" s="31">
        <v>16</v>
      </c>
      <c r="V25" s="31">
        <v>17</v>
      </c>
      <c r="W25" s="31">
        <v>20</v>
      </c>
      <c r="X25" s="31">
        <v>5</v>
      </c>
      <c r="Y25" s="31">
        <v>33</v>
      </c>
      <c r="Z25" s="31">
        <v>64</v>
      </c>
      <c r="AA25" s="31">
        <v>8</v>
      </c>
      <c r="AB25" s="31">
        <v>26</v>
      </c>
      <c r="AC25" s="31">
        <v>35</v>
      </c>
      <c r="AD25" s="31">
        <v>18</v>
      </c>
      <c r="AE25" s="31">
        <v>3</v>
      </c>
      <c r="AF25" s="31">
        <v>37</v>
      </c>
      <c r="AG25" s="31">
        <v>56</v>
      </c>
      <c r="AH25" s="31">
        <v>18</v>
      </c>
      <c r="AI25" s="31">
        <v>16</v>
      </c>
      <c r="AJ25" s="31">
        <v>28</v>
      </c>
    </row>
    <row r="26" spans="1:36" ht="15.9" customHeight="1" x14ac:dyDescent="0.3">
      <c r="A26" s="20">
        <v>2021</v>
      </c>
      <c r="B26" s="21">
        <v>21</v>
      </c>
      <c r="C26" s="22">
        <v>44340</v>
      </c>
      <c r="D26" s="27">
        <f>IF(ISBLANK(weekly_all_cause_deaths_council_area[[#This Row],[Aberdeen City]]),"",SUM(weekly_all_cause_deaths_council_area[[#This Row],[Aberdeen City]:[West Lothian]]))</f>
        <v>1098</v>
      </c>
      <c r="E26" s="31">
        <v>41</v>
      </c>
      <c r="F26" s="31">
        <v>45</v>
      </c>
      <c r="G26" s="31">
        <v>24</v>
      </c>
      <c r="H26" s="31">
        <v>22</v>
      </c>
      <c r="I26" s="31">
        <v>84</v>
      </c>
      <c r="J26" s="31">
        <v>12</v>
      </c>
      <c r="K26" s="31">
        <v>44</v>
      </c>
      <c r="L26" s="31">
        <v>39</v>
      </c>
      <c r="M26" s="31">
        <v>29</v>
      </c>
      <c r="N26" s="31">
        <v>22</v>
      </c>
      <c r="O26" s="31">
        <v>23</v>
      </c>
      <c r="P26" s="31">
        <v>14</v>
      </c>
      <c r="Q26" s="31">
        <v>41</v>
      </c>
      <c r="R26" s="31">
        <v>82</v>
      </c>
      <c r="S26" s="31">
        <v>116</v>
      </c>
      <c r="T26" s="31">
        <v>49</v>
      </c>
      <c r="U26" s="31">
        <v>17</v>
      </c>
      <c r="V26" s="31">
        <v>21</v>
      </c>
      <c r="W26" s="31">
        <v>15</v>
      </c>
      <c r="X26" s="31">
        <v>9</v>
      </c>
      <c r="Y26" s="31">
        <v>38</v>
      </c>
      <c r="Z26" s="31">
        <v>64</v>
      </c>
      <c r="AA26" s="31">
        <v>5</v>
      </c>
      <c r="AB26" s="31">
        <v>25</v>
      </c>
      <c r="AC26" s="31">
        <v>40</v>
      </c>
      <c r="AD26" s="31">
        <v>20</v>
      </c>
      <c r="AE26" s="31">
        <v>4</v>
      </c>
      <c r="AF26" s="31">
        <v>29</v>
      </c>
      <c r="AG26" s="31">
        <v>56</v>
      </c>
      <c r="AH26" s="31">
        <v>22</v>
      </c>
      <c r="AI26" s="31">
        <v>27</v>
      </c>
      <c r="AJ26" s="31">
        <v>19</v>
      </c>
    </row>
    <row r="27" spans="1:36" ht="15.9" customHeight="1" x14ac:dyDescent="0.3">
      <c r="A27" s="20">
        <v>2021</v>
      </c>
      <c r="B27" s="21">
        <v>22</v>
      </c>
      <c r="C27" s="22">
        <v>44347</v>
      </c>
      <c r="D27" s="27">
        <f>IF(ISBLANK(weekly_all_cause_deaths_council_area[[#This Row],[Aberdeen City]]),"",SUM(weekly_all_cause_deaths_council_area[[#This Row],[Aberdeen City]:[West Lothian]]))</f>
        <v>1055</v>
      </c>
      <c r="E27" s="31">
        <v>46</v>
      </c>
      <c r="F27" s="31">
        <v>36</v>
      </c>
      <c r="G27" s="31">
        <v>24</v>
      </c>
      <c r="H27" s="31">
        <v>19</v>
      </c>
      <c r="I27" s="31">
        <v>86</v>
      </c>
      <c r="J27" s="31">
        <v>8</v>
      </c>
      <c r="K27" s="31">
        <v>34</v>
      </c>
      <c r="L27" s="31">
        <v>22</v>
      </c>
      <c r="M27" s="31">
        <v>34</v>
      </c>
      <c r="N27" s="31">
        <v>13</v>
      </c>
      <c r="O27" s="31">
        <v>18</v>
      </c>
      <c r="P27" s="31">
        <v>13</v>
      </c>
      <c r="Q27" s="31">
        <v>20</v>
      </c>
      <c r="R27" s="31">
        <v>99</v>
      </c>
      <c r="S27" s="31">
        <v>104</v>
      </c>
      <c r="T27" s="31">
        <v>54</v>
      </c>
      <c r="U27" s="31">
        <v>12</v>
      </c>
      <c r="V27" s="31">
        <v>19</v>
      </c>
      <c r="W27" s="31">
        <v>24</v>
      </c>
      <c r="X27" s="31">
        <v>6</v>
      </c>
      <c r="Y27" s="31">
        <v>33</v>
      </c>
      <c r="Z27" s="31">
        <v>62</v>
      </c>
      <c r="AA27" s="31">
        <v>1</v>
      </c>
      <c r="AB27" s="31">
        <v>23</v>
      </c>
      <c r="AC27" s="31">
        <v>40</v>
      </c>
      <c r="AD27" s="31">
        <v>32</v>
      </c>
      <c r="AE27" s="31">
        <v>4</v>
      </c>
      <c r="AF27" s="31">
        <v>36</v>
      </c>
      <c r="AG27" s="31">
        <v>59</v>
      </c>
      <c r="AH27" s="31">
        <v>18</v>
      </c>
      <c r="AI27" s="31">
        <v>21</v>
      </c>
      <c r="AJ27" s="31">
        <v>35</v>
      </c>
    </row>
    <row r="28" spans="1:36" ht="15.9" customHeight="1" x14ac:dyDescent="0.3">
      <c r="A28" s="20">
        <v>2021</v>
      </c>
      <c r="B28" s="21">
        <v>23</v>
      </c>
      <c r="C28" s="22">
        <v>44354</v>
      </c>
      <c r="D28" s="27">
        <f>IF(ISBLANK(weekly_all_cause_deaths_council_area[[#This Row],[Aberdeen City]]),"",SUM(weekly_all_cause_deaths_council_area[[#This Row],[Aberdeen City]:[West Lothian]]))</f>
        <v>1150</v>
      </c>
      <c r="E28" s="31">
        <v>54</v>
      </c>
      <c r="F28" s="31">
        <v>37</v>
      </c>
      <c r="G28" s="31">
        <v>26</v>
      </c>
      <c r="H28" s="31">
        <v>15</v>
      </c>
      <c r="I28" s="31">
        <v>96</v>
      </c>
      <c r="J28" s="31">
        <v>8</v>
      </c>
      <c r="K28" s="31">
        <v>31</v>
      </c>
      <c r="L28" s="31">
        <v>40</v>
      </c>
      <c r="M28" s="31">
        <v>23</v>
      </c>
      <c r="N28" s="31">
        <v>24</v>
      </c>
      <c r="O28" s="31">
        <v>15</v>
      </c>
      <c r="P28" s="31">
        <v>17</v>
      </c>
      <c r="Q28" s="31">
        <v>37</v>
      </c>
      <c r="R28" s="31">
        <v>72</v>
      </c>
      <c r="S28" s="31">
        <v>132</v>
      </c>
      <c r="T28" s="31">
        <v>53</v>
      </c>
      <c r="U28" s="31">
        <v>19</v>
      </c>
      <c r="V28" s="31">
        <v>12</v>
      </c>
      <c r="W28" s="31">
        <v>22</v>
      </c>
      <c r="X28" s="31">
        <v>7</v>
      </c>
      <c r="Y28" s="31">
        <v>34</v>
      </c>
      <c r="Z28" s="31">
        <v>79</v>
      </c>
      <c r="AA28" s="31">
        <v>2</v>
      </c>
      <c r="AB28" s="31">
        <v>31</v>
      </c>
      <c r="AC28" s="31">
        <v>42</v>
      </c>
      <c r="AD28" s="31">
        <v>33</v>
      </c>
      <c r="AE28" s="31">
        <v>5</v>
      </c>
      <c r="AF28" s="31">
        <v>37</v>
      </c>
      <c r="AG28" s="31">
        <v>77</v>
      </c>
      <c r="AH28" s="31">
        <v>16</v>
      </c>
      <c r="AI28" s="31">
        <v>22</v>
      </c>
      <c r="AJ28" s="31">
        <v>32</v>
      </c>
    </row>
    <row r="29" spans="1:36" ht="15.9" customHeight="1" x14ac:dyDescent="0.3">
      <c r="A29" s="20">
        <v>2021</v>
      </c>
      <c r="B29" s="21">
        <v>24</v>
      </c>
      <c r="C29" s="22">
        <v>44361</v>
      </c>
      <c r="D29" s="27">
        <f>IF(ISBLANK(weekly_all_cause_deaths_council_area[[#This Row],[Aberdeen City]]),"",SUM(weekly_all_cause_deaths_council_area[[#This Row],[Aberdeen City]:[West Lothian]]))</f>
        <v>1054</v>
      </c>
      <c r="E29" s="31">
        <v>35</v>
      </c>
      <c r="F29" s="31">
        <v>46</v>
      </c>
      <c r="G29" s="31">
        <v>30</v>
      </c>
      <c r="H29" s="31">
        <v>19</v>
      </c>
      <c r="I29" s="31">
        <v>81</v>
      </c>
      <c r="J29" s="31">
        <v>10</v>
      </c>
      <c r="K29" s="31">
        <v>31</v>
      </c>
      <c r="L29" s="31">
        <v>35</v>
      </c>
      <c r="M29" s="31">
        <v>26</v>
      </c>
      <c r="N29" s="31">
        <v>26</v>
      </c>
      <c r="O29" s="31">
        <v>23</v>
      </c>
      <c r="P29" s="31">
        <v>14</v>
      </c>
      <c r="Q29" s="31">
        <v>29</v>
      </c>
      <c r="R29" s="31">
        <v>79</v>
      </c>
      <c r="S29" s="31">
        <v>117</v>
      </c>
      <c r="T29" s="31">
        <v>47</v>
      </c>
      <c r="U29" s="31">
        <v>12</v>
      </c>
      <c r="V29" s="31">
        <v>21</v>
      </c>
      <c r="W29" s="31">
        <v>15</v>
      </c>
      <c r="X29" s="31">
        <v>10</v>
      </c>
      <c r="Y29" s="31">
        <v>28</v>
      </c>
      <c r="Z29" s="31">
        <v>64</v>
      </c>
      <c r="AA29" s="31">
        <v>3</v>
      </c>
      <c r="AB29" s="31">
        <v>29</v>
      </c>
      <c r="AC29" s="31">
        <v>45</v>
      </c>
      <c r="AD29" s="31">
        <v>21</v>
      </c>
      <c r="AE29" s="31">
        <v>5</v>
      </c>
      <c r="AF29" s="31">
        <v>23</v>
      </c>
      <c r="AG29" s="31">
        <v>59</v>
      </c>
      <c r="AH29" s="31">
        <v>25</v>
      </c>
      <c r="AI29" s="31">
        <v>16</v>
      </c>
      <c r="AJ29" s="31">
        <v>30</v>
      </c>
    </row>
    <row r="30" spans="1:36" ht="15.9" customHeight="1" x14ac:dyDescent="0.3">
      <c r="A30" s="20">
        <v>2021</v>
      </c>
      <c r="B30" s="21">
        <v>25</v>
      </c>
      <c r="C30" s="22">
        <v>44368</v>
      </c>
      <c r="D30" s="27">
        <f>IF(ISBLANK(weekly_all_cause_deaths_council_area[[#This Row],[Aberdeen City]]),"",SUM(weekly_all_cause_deaths_council_area[[#This Row],[Aberdeen City]:[West Lothian]]))</f>
        <v>1055</v>
      </c>
      <c r="E30" s="31">
        <v>35</v>
      </c>
      <c r="F30" s="31">
        <v>40</v>
      </c>
      <c r="G30" s="31">
        <v>25</v>
      </c>
      <c r="H30" s="31">
        <v>16</v>
      </c>
      <c r="I30" s="31">
        <v>84</v>
      </c>
      <c r="J30" s="31">
        <v>13</v>
      </c>
      <c r="K30" s="31">
        <v>38</v>
      </c>
      <c r="L30" s="31">
        <v>22</v>
      </c>
      <c r="M30" s="31">
        <v>23</v>
      </c>
      <c r="N30" s="31">
        <v>8</v>
      </c>
      <c r="O30" s="31">
        <v>23</v>
      </c>
      <c r="P30" s="31">
        <v>13</v>
      </c>
      <c r="Q30" s="31">
        <v>25</v>
      </c>
      <c r="R30" s="31">
        <v>77</v>
      </c>
      <c r="S30" s="31">
        <v>121</v>
      </c>
      <c r="T30" s="31">
        <v>47</v>
      </c>
      <c r="U30" s="31">
        <v>22</v>
      </c>
      <c r="V30" s="31">
        <v>22</v>
      </c>
      <c r="W30" s="31">
        <v>19</v>
      </c>
      <c r="X30" s="31">
        <v>3</v>
      </c>
      <c r="Y30" s="31">
        <v>35</v>
      </c>
      <c r="Z30" s="31">
        <v>71</v>
      </c>
      <c r="AA30" s="31">
        <v>6</v>
      </c>
      <c r="AB30" s="31">
        <v>31</v>
      </c>
      <c r="AC30" s="31">
        <v>33</v>
      </c>
      <c r="AD30" s="31">
        <v>33</v>
      </c>
      <c r="AE30" s="31">
        <v>8</v>
      </c>
      <c r="AF30" s="31">
        <v>29</v>
      </c>
      <c r="AG30" s="31">
        <v>69</v>
      </c>
      <c r="AH30" s="31">
        <v>15</v>
      </c>
      <c r="AI30" s="31">
        <v>18</v>
      </c>
      <c r="AJ30" s="31">
        <v>31</v>
      </c>
    </row>
    <row r="31" spans="1:36" ht="15.9" customHeight="1" x14ac:dyDescent="0.3">
      <c r="A31" s="20">
        <v>2021</v>
      </c>
      <c r="B31" s="21">
        <v>26</v>
      </c>
      <c r="C31" s="22">
        <v>44375</v>
      </c>
      <c r="D31" s="27">
        <f>IF(ISBLANK(weekly_all_cause_deaths_council_area[[#This Row],[Aberdeen City]]),"",SUM(weekly_all_cause_deaths_council_area[[#This Row],[Aberdeen City]:[West Lothian]]))</f>
        <v>1095</v>
      </c>
      <c r="E31" s="31">
        <v>38</v>
      </c>
      <c r="F31" s="31">
        <v>48</v>
      </c>
      <c r="G31" s="31">
        <v>32</v>
      </c>
      <c r="H31" s="31">
        <v>24</v>
      </c>
      <c r="I31" s="31">
        <v>77</v>
      </c>
      <c r="J31" s="31">
        <v>16</v>
      </c>
      <c r="K31" s="31">
        <v>37</v>
      </c>
      <c r="L31" s="31">
        <v>29</v>
      </c>
      <c r="M31" s="31">
        <v>25</v>
      </c>
      <c r="N31" s="31">
        <v>21</v>
      </c>
      <c r="O31" s="31">
        <v>18</v>
      </c>
      <c r="P31" s="31">
        <v>23</v>
      </c>
      <c r="Q31" s="31">
        <v>34</v>
      </c>
      <c r="R31" s="31">
        <v>70</v>
      </c>
      <c r="S31" s="31">
        <v>118</v>
      </c>
      <c r="T31" s="31">
        <v>41</v>
      </c>
      <c r="U31" s="31">
        <v>15</v>
      </c>
      <c r="V31" s="31">
        <v>17</v>
      </c>
      <c r="W31" s="31">
        <v>18</v>
      </c>
      <c r="X31" s="31">
        <v>9</v>
      </c>
      <c r="Y31" s="31">
        <v>40</v>
      </c>
      <c r="Z31" s="31">
        <v>71</v>
      </c>
      <c r="AA31" s="31">
        <v>2</v>
      </c>
      <c r="AB31" s="31">
        <v>41</v>
      </c>
      <c r="AC31" s="31">
        <v>40</v>
      </c>
      <c r="AD31" s="31">
        <v>15</v>
      </c>
      <c r="AE31" s="31">
        <v>4</v>
      </c>
      <c r="AF31" s="31">
        <v>28</v>
      </c>
      <c r="AG31" s="31">
        <v>56</v>
      </c>
      <c r="AH31" s="31">
        <v>20</v>
      </c>
      <c r="AI31" s="31">
        <v>28</v>
      </c>
      <c r="AJ31" s="31">
        <v>40</v>
      </c>
    </row>
    <row r="32" spans="1:36" ht="15.9" customHeight="1" x14ac:dyDescent="0.3">
      <c r="A32" s="20">
        <v>2021</v>
      </c>
      <c r="B32" s="21">
        <v>27</v>
      </c>
      <c r="C32" s="22">
        <v>44382</v>
      </c>
      <c r="D32" s="27">
        <f>IF(ISBLANK(weekly_all_cause_deaths_council_area[[#This Row],[Aberdeen City]]),"",SUM(weekly_all_cause_deaths_council_area[[#This Row],[Aberdeen City]:[West Lothian]]))</f>
        <v>1087</v>
      </c>
      <c r="E32" s="31">
        <v>36</v>
      </c>
      <c r="F32" s="31">
        <v>53</v>
      </c>
      <c r="G32" s="31">
        <v>20</v>
      </c>
      <c r="H32" s="31">
        <v>16</v>
      </c>
      <c r="I32" s="31">
        <v>79</v>
      </c>
      <c r="J32" s="31">
        <v>8</v>
      </c>
      <c r="K32" s="31">
        <v>27</v>
      </c>
      <c r="L32" s="31">
        <v>20</v>
      </c>
      <c r="M32" s="31">
        <v>32</v>
      </c>
      <c r="N32" s="31">
        <v>22</v>
      </c>
      <c r="O32" s="31">
        <v>23</v>
      </c>
      <c r="P32" s="31">
        <v>10</v>
      </c>
      <c r="Q32" s="31">
        <v>33</v>
      </c>
      <c r="R32" s="31">
        <v>67</v>
      </c>
      <c r="S32" s="31">
        <v>125</v>
      </c>
      <c r="T32" s="31">
        <v>60</v>
      </c>
      <c r="U32" s="31">
        <v>24</v>
      </c>
      <c r="V32" s="31">
        <v>15</v>
      </c>
      <c r="W32" s="31">
        <v>20</v>
      </c>
      <c r="X32" s="31">
        <v>12</v>
      </c>
      <c r="Y32" s="31">
        <v>49</v>
      </c>
      <c r="Z32" s="31">
        <v>68</v>
      </c>
      <c r="AA32" s="31">
        <v>7</v>
      </c>
      <c r="AB32" s="31">
        <v>42</v>
      </c>
      <c r="AC32" s="31">
        <v>35</v>
      </c>
      <c r="AD32" s="31">
        <v>24</v>
      </c>
      <c r="AE32" s="31">
        <v>7</v>
      </c>
      <c r="AF32" s="31">
        <v>37</v>
      </c>
      <c r="AG32" s="31">
        <v>53</v>
      </c>
      <c r="AH32" s="31">
        <v>10</v>
      </c>
      <c r="AI32" s="31">
        <v>21</v>
      </c>
      <c r="AJ32" s="31">
        <v>32</v>
      </c>
    </row>
    <row r="33" spans="1:36" ht="15.9" customHeight="1" x14ac:dyDescent="0.3">
      <c r="A33" s="20">
        <v>2021</v>
      </c>
      <c r="B33" s="21">
        <v>28</v>
      </c>
      <c r="C33" s="22">
        <v>44389</v>
      </c>
      <c r="D33" s="27">
        <f>IF(ISBLANK(weekly_all_cause_deaths_council_area[[#This Row],[Aberdeen City]]),"",SUM(weekly_all_cause_deaths_council_area[[#This Row],[Aberdeen City]:[West Lothian]]))</f>
        <v>1127</v>
      </c>
      <c r="E33" s="31">
        <v>48</v>
      </c>
      <c r="F33" s="31">
        <v>42</v>
      </c>
      <c r="G33" s="31">
        <v>18</v>
      </c>
      <c r="H33" s="31">
        <v>23</v>
      </c>
      <c r="I33" s="31">
        <v>77</v>
      </c>
      <c r="J33" s="31">
        <v>10</v>
      </c>
      <c r="K33" s="31">
        <v>34</v>
      </c>
      <c r="L33" s="31">
        <v>36</v>
      </c>
      <c r="M33" s="31">
        <v>33</v>
      </c>
      <c r="N33" s="31">
        <v>22</v>
      </c>
      <c r="O33" s="31">
        <v>26</v>
      </c>
      <c r="P33" s="31">
        <v>16</v>
      </c>
      <c r="Q33" s="31">
        <v>35</v>
      </c>
      <c r="R33" s="31">
        <v>77</v>
      </c>
      <c r="S33" s="31">
        <v>140</v>
      </c>
      <c r="T33" s="31">
        <v>64</v>
      </c>
      <c r="U33" s="31">
        <v>14</v>
      </c>
      <c r="V33" s="31">
        <v>14</v>
      </c>
      <c r="W33" s="31">
        <v>26</v>
      </c>
      <c r="X33" s="31">
        <v>5</v>
      </c>
      <c r="Y33" s="31">
        <v>33</v>
      </c>
      <c r="Z33" s="31">
        <v>67</v>
      </c>
      <c r="AA33" s="31">
        <v>3</v>
      </c>
      <c r="AB33" s="31">
        <v>34</v>
      </c>
      <c r="AC33" s="31">
        <v>36</v>
      </c>
      <c r="AD33" s="31">
        <v>25</v>
      </c>
      <c r="AE33" s="31">
        <v>3</v>
      </c>
      <c r="AF33" s="31">
        <v>29</v>
      </c>
      <c r="AG33" s="31">
        <v>60</v>
      </c>
      <c r="AH33" s="31">
        <v>18</v>
      </c>
      <c r="AI33" s="31">
        <v>20</v>
      </c>
      <c r="AJ33" s="31">
        <v>39</v>
      </c>
    </row>
    <row r="34" spans="1:36" ht="15.9" customHeight="1" x14ac:dyDescent="0.3">
      <c r="A34" s="20">
        <v>2021</v>
      </c>
      <c r="B34" s="21">
        <v>29</v>
      </c>
      <c r="C34" s="22">
        <v>44396</v>
      </c>
      <c r="D34" s="27">
        <f>IF(ISBLANK(weekly_all_cause_deaths_council_area[[#This Row],[Aberdeen City]]),"",SUM(weekly_all_cause_deaths_council_area[[#This Row],[Aberdeen City]:[West Lothian]]))</f>
        <v>1126</v>
      </c>
      <c r="E34" s="31">
        <v>53</v>
      </c>
      <c r="F34" s="31">
        <v>50</v>
      </c>
      <c r="G34" s="31">
        <v>24</v>
      </c>
      <c r="H34" s="31">
        <v>12</v>
      </c>
      <c r="I34" s="31">
        <v>70</v>
      </c>
      <c r="J34" s="31">
        <v>12</v>
      </c>
      <c r="K34" s="31">
        <v>39</v>
      </c>
      <c r="L34" s="31">
        <v>34</v>
      </c>
      <c r="M34" s="31">
        <v>26</v>
      </c>
      <c r="N34" s="31">
        <v>18</v>
      </c>
      <c r="O34" s="31">
        <v>30</v>
      </c>
      <c r="P34" s="31">
        <v>16</v>
      </c>
      <c r="Q34" s="31">
        <v>33</v>
      </c>
      <c r="R34" s="31">
        <v>84</v>
      </c>
      <c r="S34" s="31">
        <v>120</v>
      </c>
      <c r="T34" s="31">
        <v>40</v>
      </c>
      <c r="U34" s="31">
        <v>12</v>
      </c>
      <c r="V34" s="31">
        <v>16</v>
      </c>
      <c r="W34" s="31">
        <v>19</v>
      </c>
      <c r="X34" s="31">
        <v>10</v>
      </c>
      <c r="Y34" s="31">
        <v>32</v>
      </c>
      <c r="Z34" s="31">
        <v>78</v>
      </c>
      <c r="AA34" s="31">
        <v>3</v>
      </c>
      <c r="AB34" s="31">
        <v>38</v>
      </c>
      <c r="AC34" s="31">
        <v>47</v>
      </c>
      <c r="AD34" s="31">
        <v>30</v>
      </c>
      <c r="AE34" s="31">
        <v>8</v>
      </c>
      <c r="AF34" s="31">
        <v>20</v>
      </c>
      <c r="AG34" s="31">
        <v>78</v>
      </c>
      <c r="AH34" s="31">
        <v>19</v>
      </c>
      <c r="AI34" s="31">
        <v>30</v>
      </c>
      <c r="AJ34" s="31">
        <v>25</v>
      </c>
    </row>
    <row r="35" spans="1:36" ht="15.9" customHeight="1" x14ac:dyDescent="0.3">
      <c r="A35" s="20">
        <v>2021</v>
      </c>
      <c r="B35" s="21">
        <v>30</v>
      </c>
      <c r="C35" s="22">
        <v>44403</v>
      </c>
      <c r="D35" s="27">
        <f>IF(ISBLANK(weekly_all_cause_deaths_council_area[[#This Row],[Aberdeen City]]),"",SUM(weekly_all_cause_deaths_council_area[[#This Row],[Aberdeen City]:[West Lothian]]))</f>
        <v>1155</v>
      </c>
      <c r="E35" s="31">
        <v>41</v>
      </c>
      <c r="F35" s="31">
        <v>54</v>
      </c>
      <c r="G35" s="31">
        <v>23</v>
      </c>
      <c r="H35" s="31">
        <v>23</v>
      </c>
      <c r="I35" s="31">
        <v>77</v>
      </c>
      <c r="J35" s="31">
        <v>13</v>
      </c>
      <c r="K35" s="31">
        <v>38</v>
      </c>
      <c r="L35" s="31">
        <v>23</v>
      </c>
      <c r="M35" s="31">
        <v>38</v>
      </c>
      <c r="N35" s="31">
        <v>25</v>
      </c>
      <c r="O35" s="31">
        <v>23</v>
      </c>
      <c r="P35" s="31">
        <v>23</v>
      </c>
      <c r="Q35" s="31">
        <v>25</v>
      </c>
      <c r="R35" s="31">
        <v>89</v>
      </c>
      <c r="S35" s="31">
        <v>132</v>
      </c>
      <c r="T35" s="31">
        <v>49</v>
      </c>
      <c r="U35" s="31">
        <v>13</v>
      </c>
      <c r="V35" s="31">
        <v>19</v>
      </c>
      <c r="W35" s="31">
        <v>19</v>
      </c>
      <c r="X35" s="31">
        <v>9</v>
      </c>
      <c r="Y35" s="31">
        <v>29</v>
      </c>
      <c r="Z35" s="31">
        <v>85</v>
      </c>
      <c r="AA35" s="31">
        <v>2</v>
      </c>
      <c r="AB35" s="31">
        <v>24</v>
      </c>
      <c r="AC35" s="31">
        <v>39</v>
      </c>
      <c r="AD35" s="31">
        <v>30</v>
      </c>
      <c r="AE35" s="31">
        <v>1</v>
      </c>
      <c r="AF35" s="31">
        <v>28</v>
      </c>
      <c r="AG35" s="31">
        <v>77</v>
      </c>
      <c r="AH35" s="31">
        <v>13</v>
      </c>
      <c r="AI35" s="31">
        <v>23</v>
      </c>
      <c r="AJ35" s="31">
        <v>48</v>
      </c>
    </row>
    <row r="36" spans="1:36" ht="15.9" customHeight="1" x14ac:dyDescent="0.3">
      <c r="A36" s="20">
        <v>2021</v>
      </c>
      <c r="B36" s="21">
        <v>31</v>
      </c>
      <c r="C36" s="22">
        <v>44410</v>
      </c>
      <c r="D36" s="27">
        <f>IF(ISBLANK(weekly_all_cause_deaths_council_area[[#This Row],[Aberdeen City]]),"",SUM(weekly_all_cause_deaths_council_area[[#This Row],[Aberdeen City]:[West Lothian]]))</f>
        <v>1073</v>
      </c>
      <c r="E36" s="31">
        <v>36</v>
      </c>
      <c r="F36" s="31">
        <v>52</v>
      </c>
      <c r="G36" s="31">
        <v>29</v>
      </c>
      <c r="H36" s="31">
        <v>20</v>
      </c>
      <c r="I36" s="31">
        <v>68</v>
      </c>
      <c r="J36" s="31">
        <v>10</v>
      </c>
      <c r="K36" s="31">
        <v>38</v>
      </c>
      <c r="L36" s="31">
        <v>35</v>
      </c>
      <c r="M36" s="31">
        <v>22</v>
      </c>
      <c r="N36" s="31">
        <v>22</v>
      </c>
      <c r="O36" s="31">
        <v>20</v>
      </c>
      <c r="P36" s="31">
        <v>23</v>
      </c>
      <c r="Q36" s="31">
        <v>27</v>
      </c>
      <c r="R36" s="31">
        <v>81</v>
      </c>
      <c r="S36" s="31">
        <v>114</v>
      </c>
      <c r="T36" s="31">
        <v>47</v>
      </c>
      <c r="U36" s="31">
        <v>15</v>
      </c>
      <c r="V36" s="31">
        <v>13</v>
      </c>
      <c r="W36" s="31">
        <v>20</v>
      </c>
      <c r="X36" s="31">
        <v>6</v>
      </c>
      <c r="Y36" s="31">
        <v>31</v>
      </c>
      <c r="Z36" s="31">
        <v>77</v>
      </c>
      <c r="AA36" s="31">
        <v>3</v>
      </c>
      <c r="AB36" s="31">
        <v>33</v>
      </c>
      <c r="AC36" s="31">
        <v>31</v>
      </c>
      <c r="AD36" s="31">
        <v>27</v>
      </c>
      <c r="AE36" s="31">
        <v>3</v>
      </c>
      <c r="AF36" s="31">
        <v>33</v>
      </c>
      <c r="AG36" s="31">
        <v>70</v>
      </c>
      <c r="AH36" s="31">
        <v>21</v>
      </c>
      <c r="AI36" s="31">
        <v>23</v>
      </c>
      <c r="AJ36" s="31">
        <v>23</v>
      </c>
    </row>
    <row r="37" spans="1:36" ht="15.9" customHeight="1" x14ac:dyDescent="0.3">
      <c r="A37" s="20">
        <v>2021</v>
      </c>
      <c r="B37" s="21">
        <v>32</v>
      </c>
      <c r="C37" s="22">
        <v>44417</v>
      </c>
      <c r="D37" s="27">
        <f>IF(ISBLANK(weekly_all_cause_deaths_council_area[[#This Row],[Aberdeen City]]),"",SUM(weekly_all_cause_deaths_council_area[[#This Row],[Aberdeen City]:[West Lothian]]))</f>
        <v>1099</v>
      </c>
      <c r="E37" s="31">
        <v>40</v>
      </c>
      <c r="F37" s="31">
        <v>37</v>
      </c>
      <c r="G37" s="31">
        <v>26</v>
      </c>
      <c r="H37" s="31">
        <v>23</v>
      </c>
      <c r="I37" s="31">
        <v>82</v>
      </c>
      <c r="J37" s="31">
        <v>12</v>
      </c>
      <c r="K37" s="31">
        <v>45</v>
      </c>
      <c r="L37" s="31">
        <v>27</v>
      </c>
      <c r="M37" s="31">
        <v>34</v>
      </c>
      <c r="N37" s="31">
        <v>17</v>
      </c>
      <c r="O37" s="31">
        <v>22</v>
      </c>
      <c r="P37" s="31">
        <v>19</v>
      </c>
      <c r="Q37" s="31">
        <v>32</v>
      </c>
      <c r="R37" s="31">
        <v>83</v>
      </c>
      <c r="S37" s="31">
        <v>103</v>
      </c>
      <c r="T37" s="31">
        <v>57</v>
      </c>
      <c r="U37" s="31">
        <v>18</v>
      </c>
      <c r="V37" s="31">
        <v>19</v>
      </c>
      <c r="W37" s="31">
        <v>22</v>
      </c>
      <c r="X37" s="31">
        <v>9</v>
      </c>
      <c r="Y37" s="31">
        <v>34</v>
      </c>
      <c r="Z37" s="31">
        <v>72</v>
      </c>
      <c r="AA37" s="31">
        <v>5</v>
      </c>
      <c r="AB37" s="31">
        <v>28</v>
      </c>
      <c r="AC37" s="31">
        <v>41</v>
      </c>
      <c r="AD37" s="31">
        <v>32</v>
      </c>
      <c r="AE37" s="31">
        <v>2</v>
      </c>
      <c r="AF37" s="31">
        <v>25</v>
      </c>
      <c r="AG37" s="31">
        <v>60</v>
      </c>
      <c r="AH37" s="31">
        <v>12</v>
      </c>
      <c r="AI37" s="31">
        <v>26</v>
      </c>
      <c r="AJ37" s="31">
        <v>35</v>
      </c>
    </row>
    <row r="38" spans="1:36" ht="15.9" customHeight="1" x14ac:dyDescent="0.3">
      <c r="A38" s="20">
        <v>2021</v>
      </c>
      <c r="B38" s="21">
        <v>33</v>
      </c>
      <c r="C38" s="22">
        <v>44424</v>
      </c>
      <c r="D38" s="27">
        <f>IF(ISBLANK(weekly_all_cause_deaths_council_area[[#This Row],[Aberdeen City]]),"",SUM(weekly_all_cause_deaths_council_area[[#This Row],[Aberdeen City]:[West Lothian]]))</f>
        <v>1171</v>
      </c>
      <c r="E38" s="31">
        <v>42</v>
      </c>
      <c r="F38" s="31">
        <v>45</v>
      </c>
      <c r="G38" s="31">
        <v>29</v>
      </c>
      <c r="H38" s="31">
        <v>21</v>
      </c>
      <c r="I38" s="31">
        <v>83</v>
      </c>
      <c r="J38" s="31">
        <v>13</v>
      </c>
      <c r="K38" s="31">
        <v>36</v>
      </c>
      <c r="L38" s="31">
        <v>27</v>
      </c>
      <c r="M38" s="31">
        <v>27</v>
      </c>
      <c r="N38" s="31">
        <v>23</v>
      </c>
      <c r="O38" s="31">
        <v>20</v>
      </c>
      <c r="P38" s="31">
        <v>16</v>
      </c>
      <c r="Q38" s="31">
        <v>36</v>
      </c>
      <c r="R38" s="31">
        <v>110</v>
      </c>
      <c r="S38" s="31">
        <v>124</v>
      </c>
      <c r="T38" s="31">
        <v>62</v>
      </c>
      <c r="U38" s="31">
        <v>16</v>
      </c>
      <c r="V38" s="31">
        <v>18</v>
      </c>
      <c r="W38" s="31">
        <v>24</v>
      </c>
      <c r="X38" s="31">
        <v>5</v>
      </c>
      <c r="Y38" s="31">
        <v>34</v>
      </c>
      <c r="Z38" s="31">
        <v>76</v>
      </c>
      <c r="AA38" s="31">
        <v>4</v>
      </c>
      <c r="AB38" s="31">
        <v>29</v>
      </c>
      <c r="AC38" s="31">
        <v>34</v>
      </c>
      <c r="AD38" s="31">
        <v>43</v>
      </c>
      <c r="AE38" s="31">
        <v>6</v>
      </c>
      <c r="AF38" s="31">
        <v>25</v>
      </c>
      <c r="AG38" s="31">
        <v>78</v>
      </c>
      <c r="AH38" s="31">
        <v>15</v>
      </c>
      <c r="AI38" s="31">
        <v>19</v>
      </c>
      <c r="AJ38" s="31">
        <v>31</v>
      </c>
    </row>
    <row r="39" spans="1:36" ht="15.9" customHeight="1" x14ac:dyDescent="0.3">
      <c r="A39" s="20">
        <v>2021</v>
      </c>
      <c r="B39" s="21">
        <v>34</v>
      </c>
      <c r="C39" s="22">
        <v>44431</v>
      </c>
      <c r="D39" s="27">
        <f>IF(ISBLANK(weekly_all_cause_deaths_council_area[[#This Row],[Aberdeen City]]),"",SUM(weekly_all_cause_deaths_council_area[[#This Row],[Aberdeen City]:[West Lothian]]))</f>
        <v>1129</v>
      </c>
      <c r="E39" s="31">
        <v>53</v>
      </c>
      <c r="F39" s="31">
        <v>42</v>
      </c>
      <c r="G39" s="31">
        <v>27</v>
      </c>
      <c r="H39" s="31">
        <v>19</v>
      </c>
      <c r="I39" s="31">
        <v>91</v>
      </c>
      <c r="J39" s="31">
        <v>5</v>
      </c>
      <c r="K39" s="31">
        <v>40</v>
      </c>
      <c r="L39" s="31">
        <v>30</v>
      </c>
      <c r="M39" s="31">
        <v>29</v>
      </c>
      <c r="N39" s="31">
        <v>25</v>
      </c>
      <c r="O39" s="31">
        <v>25</v>
      </c>
      <c r="P39" s="31">
        <v>15</v>
      </c>
      <c r="Q39" s="31">
        <v>22</v>
      </c>
      <c r="R39" s="31">
        <v>82</v>
      </c>
      <c r="S39" s="31">
        <v>115</v>
      </c>
      <c r="T39" s="31">
        <v>44</v>
      </c>
      <c r="U39" s="31">
        <v>17</v>
      </c>
      <c r="V39" s="31">
        <v>15</v>
      </c>
      <c r="W39" s="31">
        <v>25</v>
      </c>
      <c r="X39" s="31">
        <v>5</v>
      </c>
      <c r="Y39" s="31">
        <v>33</v>
      </c>
      <c r="Z39" s="31">
        <v>72</v>
      </c>
      <c r="AA39" s="31">
        <v>7</v>
      </c>
      <c r="AB39" s="31">
        <v>28</v>
      </c>
      <c r="AC39" s="31">
        <v>35</v>
      </c>
      <c r="AD39" s="31">
        <v>25</v>
      </c>
      <c r="AE39" s="31">
        <v>2</v>
      </c>
      <c r="AF39" s="31">
        <v>27</v>
      </c>
      <c r="AG39" s="31">
        <v>92</v>
      </c>
      <c r="AH39" s="31">
        <v>21</v>
      </c>
      <c r="AI39" s="31">
        <v>19</v>
      </c>
      <c r="AJ39" s="31">
        <v>42</v>
      </c>
    </row>
    <row r="40" spans="1:36" ht="15.9" customHeight="1" x14ac:dyDescent="0.3">
      <c r="A40" s="20">
        <v>2021</v>
      </c>
      <c r="B40" s="21">
        <v>35</v>
      </c>
      <c r="C40" s="22">
        <v>44438</v>
      </c>
      <c r="D40" s="27">
        <f>IF(ISBLANK(weekly_all_cause_deaths_council_area[[#This Row],[Aberdeen City]]),"",SUM(weekly_all_cause_deaths_council_area[[#This Row],[Aberdeen City]:[West Lothian]]))</f>
        <v>1180</v>
      </c>
      <c r="E40" s="31">
        <v>44</v>
      </c>
      <c r="F40" s="31">
        <v>47</v>
      </c>
      <c r="G40" s="31">
        <v>29</v>
      </c>
      <c r="H40" s="31">
        <v>21</v>
      </c>
      <c r="I40" s="31">
        <v>80</v>
      </c>
      <c r="J40" s="31">
        <v>9</v>
      </c>
      <c r="K40" s="31">
        <v>41</v>
      </c>
      <c r="L40" s="31">
        <v>28</v>
      </c>
      <c r="M40" s="31">
        <v>30</v>
      </c>
      <c r="N40" s="31">
        <v>21</v>
      </c>
      <c r="O40" s="31">
        <v>23</v>
      </c>
      <c r="P40" s="31">
        <v>27</v>
      </c>
      <c r="Q40" s="31">
        <v>27</v>
      </c>
      <c r="R40" s="31">
        <v>83</v>
      </c>
      <c r="S40" s="31">
        <v>143</v>
      </c>
      <c r="T40" s="31">
        <v>49</v>
      </c>
      <c r="U40" s="31">
        <v>18</v>
      </c>
      <c r="V40" s="31">
        <v>17</v>
      </c>
      <c r="W40" s="31">
        <v>30</v>
      </c>
      <c r="X40" s="31">
        <v>5</v>
      </c>
      <c r="Y40" s="31">
        <v>32</v>
      </c>
      <c r="Z40" s="31">
        <v>69</v>
      </c>
      <c r="AA40" s="31">
        <v>6</v>
      </c>
      <c r="AB40" s="31">
        <v>40</v>
      </c>
      <c r="AC40" s="31">
        <v>42</v>
      </c>
      <c r="AD40" s="31">
        <v>31</v>
      </c>
      <c r="AE40" s="31">
        <v>3</v>
      </c>
      <c r="AF40" s="31">
        <v>41</v>
      </c>
      <c r="AG40" s="31">
        <v>78</v>
      </c>
      <c r="AH40" s="31">
        <v>16</v>
      </c>
      <c r="AI40" s="31">
        <v>21</v>
      </c>
      <c r="AJ40" s="31">
        <v>29</v>
      </c>
    </row>
    <row r="41" spans="1:36" ht="15.9" customHeight="1" x14ac:dyDescent="0.3">
      <c r="A41" s="20">
        <v>2021</v>
      </c>
      <c r="B41" s="21">
        <v>36</v>
      </c>
      <c r="C41" s="22">
        <v>44445</v>
      </c>
      <c r="D41" s="27">
        <f>IF(ISBLANK(weekly_all_cause_deaths_council_area[[#This Row],[Aberdeen City]]),"",SUM(weekly_all_cause_deaths_council_area[[#This Row],[Aberdeen City]:[West Lothian]]))</f>
        <v>1130</v>
      </c>
      <c r="E41" s="31">
        <v>52</v>
      </c>
      <c r="F41" s="31">
        <v>42</v>
      </c>
      <c r="G41" s="31">
        <v>31</v>
      </c>
      <c r="H41" s="31">
        <v>28</v>
      </c>
      <c r="I41" s="31">
        <v>71</v>
      </c>
      <c r="J41" s="31">
        <v>10</v>
      </c>
      <c r="K41" s="31">
        <v>41</v>
      </c>
      <c r="L41" s="31">
        <v>38</v>
      </c>
      <c r="M41" s="31">
        <v>29</v>
      </c>
      <c r="N41" s="31">
        <v>20</v>
      </c>
      <c r="O41" s="31">
        <v>21</v>
      </c>
      <c r="P41" s="31">
        <v>23</v>
      </c>
      <c r="Q41" s="31">
        <v>18</v>
      </c>
      <c r="R41" s="31">
        <v>79</v>
      </c>
      <c r="S41" s="31">
        <v>135</v>
      </c>
      <c r="T41" s="31">
        <v>47</v>
      </c>
      <c r="U41" s="31">
        <v>17</v>
      </c>
      <c r="V41" s="31">
        <v>18</v>
      </c>
      <c r="W41" s="31">
        <v>21</v>
      </c>
      <c r="X41" s="31">
        <v>10</v>
      </c>
      <c r="Y41" s="31">
        <v>30</v>
      </c>
      <c r="Z41" s="31">
        <v>82</v>
      </c>
      <c r="AA41" s="31">
        <v>8</v>
      </c>
      <c r="AB41" s="31">
        <v>31</v>
      </c>
      <c r="AC41" s="31">
        <v>37</v>
      </c>
      <c r="AD41" s="31">
        <v>30</v>
      </c>
      <c r="AE41" s="31">
        <v>7</v>
      </c>
      <c r="AF41" s="31">
        <v>25</v>
      </c>
      <c r="AG41" s="31">
        <v>65</v>
      </c>
      <c r="AH41" s="31">
        <v>16</v>
      </c>
      <c r="AI41" s="31">
        <v>12</v>
      </c>
      <c r="AJ41" s="31">
        <v>36</v>
      </c>
    </row>
    <row r="42" spans="1:36" ht="15.9" customHeight="1" x14ac:dyDescent="0.3">
      <c r="A42" s="20">
        <v>2021</v>
      </c>
      <c r="B42" s="21">
        <v>37</v>
      </c>
      <c r="C42" s="22">
        <v>44452</v>
      </c>
      <c r="D42" s="27">
        <f>IF(ISBLANK(weekly_all_cause_deaths_council_area[[#This Row],[Aberdeen City]]),"",SUM(weekly_all_cause_deaths_council_area[[#This Row],[Aberdeen City]:[West Lothian]]))</f>
        <v>1259</v>
      </c>
      <c r="E42" s="31">
        <v>51</v>
      </c>
      <c r="F42" s="31">
        <v>35</v>
      </c>
      <c r="G42" s="31">
        <v>32</v>
      </c>
      <c r="H42" s="31">
        <v>17</v>
      </c>
      <c r="I42" s="31">
        <v>93</v>
      </c>
      <c r="J42" s="31">
        <v>23</v>
      </c>
      <c r="K42" s="31">
        <v>38</v>
      </c>
      <c r="L42" s="31">
        <v>40</v>
      </c>
      <c r="M42" s="31">
        <v>40</v>
      </c>
      <c r="N42" s="31">
        <v>21</v>
      </c>
      <c r="O42" s="31">
        <v>21</v>
      </c>
      <c r="P42" s="31">
        <v>20</v>
      </c>
      <c r="Q42" s="31">
        <v>44</v>
      </c>
      <c r="R42" s="31">
        <v>83</v>
      </c>
      <c r="S42" s="31">
        <v>117</v>
      </c>
      <c r="T42" s="31">
        <v>66</v>
      </c>
      <c r="U42" s="31">
        <v>17</v>
      </c>
      <c r="V42" s="31">
        <v>21</v>
      </c>
      <c r="W42" s="31">
        <v>29</v>
      </c>
      <c r="X42" s="31">
        <v>7</v>
      </c>
      <c r="Y42" s="31">
        <v>36</v>
      </c>
      <c r="Z42" s="31">
        <v>88</v>
      </c>
      <c r="AA42" s="31">
        <v>6</v>
      </c>
      <c r="AB42" s="31">
        <v>32</v>
      </c>
      <c r="AC42" s="31">
        <v>39</v>
      </c>
      <c r="AD42" s="31">
        <v>35</v>
      </c>
      <c r="AE42" s="31">
        <v>5</v>
      </c>
      <c r="AF42" s="31">
        <v>36</v>
      </c>
      <c r="AG42" s="31">
        <v>74</v>
      </c>
      <c r="AH42" s="31">
        <v>24</v>
      </c>
      <c r="AI42" s="31">
        <v>23</v>
      </c>
      <c r="AJ42" s="31">
        <v>46</v>
      </c>
    </row>
    <row r="43" spans="1:36" ht="15.9" customHeight="1" x14ac:dyDescent="0.3">
      <c r="A43" s="20">
        <v>2021</v>
      </c>
      <c r="B43" s="21">
        <v>38</v>
      </c>
      <c r="C43" s="22">
        <v>44459</v>
      </c>
      <c r="D43" s="27">
        <f>IF(ISBLANK(weekly_all_cause_deaths_council_area[[#This Row],[Aberdeen City]]),"",SUM(weekly_all_cause_deaths_council_area[[#This Row],[Aberdeen City]:[West Lothian]]))</f>
        <v>1228</v>
      </c>
      <c r="E43" s="31">
        <v>39</v>
      </c>
      <c r="F43" s="31">
        <v>53</v>
      </c>
      <c r="G43" s="31">
        <v>34</v>
      </c>
      <c r="H43" s="31">
        <v>26</v>
      </c>
      <c r="I43" s="31">
        <v>94</v>
      </c>
      <c r="J43" s="31">
        <v>8</v>
      </c>
      <c r="K43" s="31">
        <v>46</v>
      </c>
      <c r="L43" s="31">
        <v>40</v>
      </c>
      <c r="M43" s="31">
        <v>26</v>
      </c>
      <c r="N43" s="31">
        <v>21</v>
      </c>
      <c r="O43" s="31">
        <v>17</v>
      </c>
      <c r="P43" s="31">
        <v>23</v>
      </c>
      <c r="Q43" s="31">
        <v>39</v>
      </c>
      <c r="R43" s="31">
        <v>79</v>
      </c>
      <c r="S43" s="31">
        <v>135</v>
      </c>
      <c r="T43" s="31">
        <v>52</v>
      </c>
      <c r="U43" s="31">
        <v>24</v>
      </c>
      <c r="V43" s="31">
        <v>27</v>
      </c>
      <c r="W43" s="31">
        <v>25</v>
      </c>
      <c r="X43" s="31">
        <v>3</v>
      </c>
      <c r="Y43" s="31">
        <v>37</v>
      </c>
      <c r="Z43" s="31">
        <v>73</v>
      </c>
      <c r="AA43" s="31">
        <v>5</v>
      </c>
      <c r="AB43" s="31">
        <v>36</v>
      </c>
      <c r="AC43" s="31">
        <v>50</v>
      </c>
      <c r="AD43" s="31">
        <v>27</v>
      </c>
      <c r="AE43" s="31">
        <v>2</v>
      </c>
      <c r="AF43" s="31">
        <v>28</v>
      </c>
      <c r="AG43" s="31">
        <v>84</v>
      </c>
      <c r="AH43" s="31">
        <v>17</v>
      </c>
      <c r="AI43" s="31">
        <v>24</v>
      </c>
      <c r="AJ43" s="31">
        <v>34</v>
      </c>
    </row>
    <row r="44" spans="1:36" ht="15.9" customHeight="1" x14ac:dyDescent="0.3">
      <c r="A44" s="20">
        <v>2021</v>
      </c>
      <c r="B44" s="21">
        <v>39</v>
      </c>
      <c r="C44" s="22">
        <v>44466</v>
      </c>
      <c r="D44" s="27">
        <f>IF(ISBLANK(weekly_all_cause_deaths_council_area[[#This Row],[Aberdeen City]]),"",SUM(weekly_all_cause_deaths_council_area[[#This Row],[Aberdeen City]:[West Lothian]]))</f>
        <v>1255</v>
      </c>
      <c r="E44" s="31">
        <v>44</v>
      </c>
      <c r="F44" s="31">
        <v>57</v>
      </c>
      <c r="G44" s="31">
        <v>42</v>
      </c>
      <c r="H44" s="31">
        <v>23</v>
      </c>
      <c r="I44" s="31">
        <v>105</v>
      </c>
      <c r="J44" s="31">
        <v>14</v>
      </c>
      <c r="K44" s="31">
        <v>42</v>
      </c>
      <c r="L44" s="31">
        <v>32</v>
      </c>
      <c r="M44" s="31">
        <v>23</v>
      </c>
      <c r="N44" s="31">
        <v>18</v>
      </c>
      <c r="O44" s="31">
        <v>27</v>
      </c>
      <c r="P44" s="31">
        <v>18</v>
      </c>
      <c r="Q44" s="31">
        <v>44</v>
      </c>
      <c r="R44" s="31">
        <v>95</v>
      </c>
      <c r="S44" s="31">
        <v>119</v>
      </c>
      <c r="T44" s="31">
        <v>48</v>
      </c>
      <c r="U44" s="31">
        <v>24</v>
      </c>
      <c r="V44" s="31">
        <v>21</v>
      </c>
      <c r="W44" s="31">
        <v>20</v>
      </c>
      <c r="X44" s="31">
        <v>9</v>
      </c>
      <c r="Y44" s="31">
        <v>37</v>
      </c>
      <c r="Z44" s="31">
        <v>85</v>
      </c>
      <c r="AA44" s="31">
        <v>7</v>
      </c>
      <c r="AB44" s="31">
        <v>29</v>
      </c>
      <c r="AC44" s="31">
        <v>41</v>
      </c>
      <c r="AD44" s="31">
        <v>42</v>
      </c>
      <c r="AE44" s="31">
        <v>6</v>
      </c>
      <c r="AF44" s="31">
        <v>48</v>
      </c>
      <c r="AG44" s="31">
        <v>62</v>
      </c>
      <c r="AH44" s="31">
        <v>19</v>
      </c>
      <c r="AI44" s="31">
        <v>22</v>
      </c>
      <c r="AJ44" s="31">
        <v>32</v>
      </c>
    </row>
    <row r="45" spans="1:36" ht="15.9" customHeight="1" x14ac:dyDescent="0.3">
      <c r="A45" s="20">
        <v>2021</v>
      </c>
      <c r="B45" s="21">
        <v>40</v>
      </c>
      <c r="C45" s="22">
        <v>44473</v>
      </c>
      <c r="D45" s="27">
        <f>IF(ISBLANK(weekly_all_cause_deaths_council_area[[#This Row],[Aberdeen City]]),"",SUM(weekly_all_cause_deaths_council_area[[#This Row],[Aberdeen City]:[West Lothian]]))</f>
        <v>1368</v>
      </c>
      <c r="E45" s="31">
        <v>51</v>
      </c>
      <c r="F45" s="31">
        <v>57</v>
      </c>
      <c r="G45" s="31">
        <v>26</v>
      </c>
      <c r="H45" s="31">
        <v>25</v>
      </c>
      <c r="I45" s="31">
        <v>93</v>
      </c>
      <c r="J45" s="31">
        <v>11</v>
      </c>
      <c r="K45" s="31">
        <v>45</v>
      </c>
      <c r="L45" s="31">
        <v>43</v>
      </c>
      <c r="M45" s="31">
        <v>44</v>
      </c>
      <c r="N45" s="31">
        <v>19</v>
      </c>
      <c r="O45" s="31">
        <v>26</v>
      </c>
      <c r="P45" s="31">
        <v>28</v>
      </c>
      <c r="Q45" s="31">
        <v>34</v>
      </c>
      <c r="R45" s="31">
        <v>91</v>
      </c>
      <c r="S45" s="31">
        <v>160</v>
      </c>
      <c r="T45" s="31">
        <v>66</v>
      </c>
      <c r="U45" s="31">
        <v>22</v>
      </c>
      <c r="V45" s="31">
        <v>27</v>
      </c>
      <c r="W45" s="31">
        <v>21</v>
      </c>
      <c r="X45" s="31">
        <v>12</v>
      </c>
      <c r="Y45" s="31">
        <v>41</v>
      </c>
      <c r="Z45" s="31">
        <v>94</v>
      </c>
      <c r="AA45" s="31">
        <v>8</v>
      </c>
      <c r="AB45" s="31">
        <v>32</v>
      </c>
      <c r="AC45" s="31">
        <v>48</v>
      </c>
      <c r="AD45" s="31">
        <v>30</v>
      </c>
      <c r="AE45" s="31">
        <v>5</v>
      </c>
      <c r="AF45" s="31">
        <v>38</v>
      </c>
      <c r="AG45" s="31">
        <v>80</v>
      </c>
      <c r="AH45" s="31">
        <v>20</v>
      </c>
      <c r="AI45" s="31">
        <v>38</v>
      </c>
      <c r="AJ45" s="31">
        <v>33</v>
      </c>
    </row>
    <row r="46" spans="1:36" ht="15.9" customHeight="1" x14ac:dyDescent="0.3">
      <c r="A46" s="20">
        <v>2021</v>
      </c>
      <c r="B46" s="21">
        <v>41</v>
      </c>
      <c r="C46" s="22">
        <v>44480</v>
      </c>
      <c r="D46" s="27">
        <f>IF(ISBLANK(weekly_all_cause_deaths_council_area[[#This Row],[Aberdeen City]]),"",SUM(weekly_all_cause_deaths_council_area[[#This Row],[Aberdeen City]:[West Lothian]]))</f>
        <v>1345</v>
      </c>
      <c r="E46" s="31">
        <v>40</v>
      </c>
      <c r="F46" s="31">
        <v>52</v>
      </c>
      <c r="G46" s="31">
        <v>21</v>
      </c>
      <c r="H46" s="31">
        <v>24</v>
      </c>
      <c r="I46" s="31">
        <v>101</v>
      </c>
      <c r="J46" s="31">
        <v>11</v>
      </c>
      <c r="K46" s="31">
        <v>40</v>
      </c>
      <c r="L46" s="31">
        <v>33</v>
      </c>
      <c r="M46" s="31">
        <v>32</v>
      </c>
      <c r="N46" s="31">
        <v>22</v>
      </c>
      <c r="O46" s="31">
        <v>20</v>
      </c>
      <c r="P46" s="31">
        <v>17</v>
      </c>
      <c r="Q46" s="31">
        <v>46</v>
      </c>
      <c r="R46" s="31">
        <v>106</v>
      </c>
      <c r="S46" s="31">
        <v>165</v>
      </c>
      <c r="T46" s="31">
        <v>50</v>
      </c>
      <c r="U46" s="31">
        <v>18</v>
      </c>
      <c r="V46" s="31">
        <v>30</v>
      </c>
      <c r="W46" s="31">
        <v>33</v>
      </c>
      <c r="X46" s="31">
        <v>9</v>
      </c>
      <c r="Y46" s="31">
        <v>42</v>
      </c>
      <c r="Z46" s="31">
        <v>88</v>
      </c>
      <c r="AA46" s="31">
        <v>4</v>
      </c>
      <c r="AB46" s="31">
        <v>35</v>
      </c>
      <c r="AC46" s="31">
        <v>46</v>
      </c>
      <c r="AD46" s="31">
        <v>25</v>
      </c>
      <c r="AE46" s="31">
        <v>2</v>
      </c>
      <c r="AF46" s="31">
        <v>51</v>
      </c>
      <c r="AG46" s="31">
        <v>80</v>
      </c>
      <c r="AH46" s="31">
        <v>17</v>
      </c>
      <c r="AI46" s="31">
        <v>30</v>
      </c>
      <c r="AJ46" s="31">
        <v>55</v>
      </c>
    </row>
    <row r="47" spans="1:36" ht="15.9" customHeight="1" x14ac:dyDescent="0.3">
      <c r="A47" s="20">
        <v>2021</v>
      </c>
      <c r="B47" s="21">
        <v>42</v>
      </c>
      <c r="C47" s="22">
        <v>44487</v>
      </c>
      <c r="D47" s="27">
        <f>IF(ISBLANK(weekly_all_cause_deaths_council_area[[#This Row],[Aberdeen City]]),"",SUM(weekly_all_cause_deaths_council_area[[#This Row],[Aberdeen City]:[West Lothian]]))</f>
        <v>1323</v>
      </c>
      <c r="E47" s="31">
        <v>32</v>
      </c>
      <c r="F47" s="31">
        <v>56</v>
      </c>
      <c r="G47" s="31">
        <v>37</v>
      </c>
      <c r="H47" s="31">
        <v>27</v>
      </c>
      <c r="I47" s="31">
        <v>83</v>
      </c>
      <c r="J47" s="31">
        <v>21</v>
      </c>
      <c r="K47" s="31">
        <v>38</v>
      </c>
      <c r="L47" s="31">
        <v>41</v>
      </c>
      <c r="M47" s="31">
        <v>37</v>
      </c>
      <c r="N47" s="31">
        <v>18</v>
      </c>
      <c r="O47" s="31">
        <v>15</v>
      </c>
      <c r="P47" s="31">
        <v>18</v>
      </c>
      <c r="Q47" s="31">
        <v>38</v>
      </c>
      <c r="R47" s="31">
        <v>114</v>
      </c>
      <c r="S47" s="31">
        <v>151</v>
      </c>
      <c r="T47" s="31">
        <v>54</v>
      </c>
      <c r="U47" s="31">
        <v>20</v>
      </c>
      <c r="V47" s="31">
        <v>16</v>
      </c>
      <c r="W47" s="31">
        <v>28</v>
      </c>
      <c r="X47" s="31">
        <v>10</v>
      </c>
      <c r="Y47" s="31">
        <v>40</v>
      </c>
      <c r="Z47" s="31">
        <v>86</v>
      </c>
      <c r="AA47" s="31">
        <v>4</v>
      </c>
      <c r="AB47" s="31">
        <v>40</v>
      </c>
      <c r="AC47" s="31">
        <v>47</v>
      </c>
      <c r="AD47" s="31">
        <v>27</v>
      </c>
      <c r="AE47" s="31">
        <v>9</v>
      </c>
      <c r="AF47" s="31">
        <v>31</v>
      </c>
      <c r="AG47" s="31">
        <v>88</v>
      </c>
      <c r="AH47" s="31">
        <v>28</v>
      </c>
      <c r="AI47" s="31">
        <v>31</v>
      </c>
      <c r="AJ47" s="31">
        <v>38</v>
      </c>
    </row>
    <row r="48" spans="1:36" ht="15.9" customHeight="1" x14ac:dyDescent="0.3">
      <c r="A48" s="20">
        <v>2021</v>
      </c>
      <c r="B48" s="21">
        <v>43</v>
      </c>
      <c r="C48" s="22">
        <v>44494</v>
      </c>
      <c r="D48" s="27">
        <f>IF(ISBLANK(weekly_all_cause_deaths_council_area[[#This Row],[Aberdeen City]]),"",SUM(weekly_all_cause_deaths_council_area[[#This Row],[Aberdeen City]:[West Lothian]]))</f>
        <v>1342</v>
      </c>
      <c r="E48" s="31">
        <v>48</v>
      </c>
      <c r="F48" s="31">
        <v>57</v>
      </c>
      <c r="G48" s="31">
        <v>33</v>
      </c>
      <c r="H48" s="31">
        <v>19</v>
      </c>
      <c r="I48" s="31">
        <v>83</v>
      </c>
      <c r="J48" s="31">
        <v>18</v>
      </c>
      <c r="K48" s="31">
        <v>51</v>
      </c>
      <c r="L48" s="31">
        <v>45</v>
      </c>
      <c r="M48" s="31">
        <v>33</v>
      </c>
      <c r="N48" s="31">
        <v>19</v>
      </c>
      <c r="O48" s="31">
        <v>29</v>
      </c>
      <c r="P48" s="31">
        <v>22</v>
      </c>
      <c r="Q48" s="31">
        <v>46</v>
      </c>
      <c r="R48" s="31">
        <v>99</v>
      </c>
      <c r="S48" s="31">
        <v>132</v>
      </c>
      <c r="T48" s="31">
        <v>65</v>
      </c>
      <c r="U48" s="31">
        <v>18</v>
      </c>
      <c r="V48" s="31">
        <v>20</v>
      </c>
      <c r="W48" s="31">
        <v>27</v>
      </c>
      <c r="X48" s="31">
        <v>5</v>
      </c>
      <c r="Y48" s="31">
        <v>44</v>
      </c>
      <c r="Z48" s="31">
        <v>88</v>
      </c>
      <c r="AA48" s="31">
        <v>3</v>
      </c>
      <c r="AB48" s="31">
        <v>36</v>
      </c>
      <c r="AC48" s="31">
        <v>41</v>
      </c>
      <c r="AD48" s="31">
        <v>30</v>
      </c>
      <c r="AE48" s="31">
        <v>4</v>
      </c>
      <c r="AF48" s="31">
        <v>35</v>
      </c>
      <c r="AG48" s="31">
        <v>91</v>
      </c>
      <c r="AH48" s="31">
        <v>27</v>
      </c>
      <c r="AI48" s="31">
        <v>30</v>
      </c>
      <c r="AJ48" s="31">
        <v>44</v>
      </c>
    </row>
    <row r="49" spans="1:36" ht="15.9" customHeight="1" x14ac:dyDescent="0.3">
      <c r="A49" s="20">
        <v>2021</v>
      </c>
      <c r="B49" s="21">
        <v>44</v>
      </c>
      <c r="C49" s="22">
        <v>44501</v>
      </c>
      <c r="D49" s="27">
        <f>IF(ISBLANK(weekly_all_cause_deaths_council_area[[#This Row],[Aberdeen City]]),"",SUM(weekly_all_cause_deaths_council_area[[#This Row],[Aberdeen City]:[West Lothian]]))</f>
        <v>1298</v>
      </c>
      <c r="E49" s="31">
        <v>40</v>
      </c>
      <c r="F49" s="31">
        <v>59</v>
      </c>
      <c r="G49" s="31">
        <v>33</v>
      </c>
      <c r="H49" s="31">
        <v>29</v>
      </c>
      <c r="I49" s="31">
        <v>87</v>
      </c>
      <c r="J49" s="31">
        <v>16</v>
      </c>
      <c r="K49" s="31">
        <v>42</v>
      </c>
      <c r="L49" s="31">
        <v>42</v>
      </c>
      <c r="M49" s="31">
        <v>38</v>
      </c>
      <c r="N49" s="31">
        <v>31</v>
      </c>
      <c r="O49" s="31">
        <v>18</v>
      </c>
      <c r="P49" s="31">
        <v>14</v>
      </c>
      <c r="Q49" s="31">
        <v>38</v>
      </c>
      <c r="R49" s="31">
        <v>102</v>
      </c>
      <c r="S49" s="31">
        <v>148</v>
      </c>
      <c r="T49" s="31">
        <v>56</v>
      </c>
      <c r="U49" s="31">
        <v>18</v>
      </c>
      <c r="V49" s="31">
        <v>19</v>
      </c>
      <c r="W49" s="31">
        <v>26</v>
      </c>
      <c r="X49" s="31">
        <v>9</v>
      </c>
      <c r="Y49" s="31">
        <v>45</v>
      </c>
      <c r="Z49" s="31">
        <v>84</v>
      </c>
      <c r="AA49" s="31">
        <v>4</v>
      </c>
      <c r="AB49" s="31">
        <v>38</v>
      </c>
      <c r="AC49" s="31">
        <v>40</v>
      </c>
      <c r="AD49" s="31">
        <v>33</v>
      </c>
      <c r="AE49" s="31">
        <v>3</v>
      </c>
      <c r="AF49" s="31">
        <v>43</v>
      </c>
      <c r="AG49" s="31">
        <v>73</v>
      </c>
      <c r="AH49" s="31">
        <v>20</v>
      </c>
      <c r="AI49" s="31">
        <v>18</v>
      </c>
      <c r="AJ49" s="31">
        <v>32</v>
      </c>
    </row>
    <row r="50" spans="1:36" ht="15.9" customHeight="1" x14ac:dyDescent="0.3">
      <c r="A50" s="20">
        <v>2021</v>
      </c>
      <c r="B50" s="21">
        <v>45</v>
      </c>
      <c r="C50" s="22">
        <v>44508</v>
      </c>
      <c r="D50" s="27">
        <f>IF(ISBLANK(weekly_all_cause_deaths_council_area[[#This Row],[Aberdeen City]]),"",SUM(weekly_all_cause_deaths_council_area[[#This Row],[Aberdeen City]:[West Lothian]]))</f>
        <v>1338</v>
      </c>
      <c r="E50" s="31">
        <v>44</v>
      </c>
      <c r="F50" s="31">
        <v>42</v>
      </c>
      <c r="G50" s="31">
        <v>39</v>
      </c>
      <c r="H50" s="31">
        <v>32</v>
      </c>
      <c r="I50" s="31">
        <v>90</v>
      </c>
      <c r="J50" s="31">
        <v>10</v>
      </c>
      <c r="K50" s="31">
        <v>35</v>
      </c>
      <c r="L50" s="31">
        <v>44</v>
      </c>
      <c r="M50" s="31">
        <v>28</v>
      </c>
      <c r="N50" s="31">
        <v>24</v>
      </c>
      <c r="O50" s="31">
        <v>31</v>
      </c>
      <c r="P50" s="31">
        <v>19</v>
      </c>
      <c r="Q50" s="31">
        <v>41</v>
      </c>
      <c r="R50" s="31">
        <v>100</v>
      </c>
      <c r="S50" s="31">
        <v>123</v>
      </c>
      <c r="T50" s="31">
        <v>59</v>
      </c>
      <c r="U50" s="31">
        <v>30</v>
      </c>
      <c r="V50" s="31">
        <v>19</v>
      </c>
      <c r="W50" s="31">
        <v>29</v>
      </c>
      <c r="X50" s="31">
        <v>8</v>
      </c>
      <c r="Y50" s="31">
        <v>61</v>
      </c>
      <c r="Z50" s="31">
        <v>93</v>
      </c>
      <c r="AA50" s="31">
        <v>3</v>
      </c>
      <c r="AB50" s="31">
        <v>39</v>
      </c>
      <c r="AC50" s="31">
        <v>44</v>
      </c>
      <c r="AD50" s="31">
        <v>25</v>
      </c>
      <c r="AE50" s="31">
        <v>3</v>
      </c>
      <c r="AF50" s="31">
        <v>31</v>
      </c>
      <c r="AG50" s="31">
        <v>96</v>
      </c>
      <c r="AH50" s="31">
        <v>27</v>
      </c>
      <c r="AI50" s="31">
        <v>28</v>
      </c>
      <c r="AJ50" s="31">
        <v>41</v>
      </c>
    </row>
    <row r="51" spans="1:36" ht="15.9" customHeight="1" x14ac:dyDescent="0.3">
      <c r="A51" s="20">
        <v>2021</v>
      </c>
      <c r="B51" s="21">
        <v>46</v>
      </c>
      <c r="C51" s="22">
        <v>44515</v>
      </c>
      <c r="D51" s="27">
        <f>IF(ISBLANK(weekly_all_cause_deaths_council_area[[#This Row],[Aberdeen City]]),"",SUM(weekly_all_cause_deaths_council_area[[#This Row],[Aberdeen City]:[West Lothian]]))</f>
        <v>1277</v>
      </c>
      <c r="E51" s="31">
        <v>46</v>
      </c>
      <c r="F51" s="31">
        <v>52</v>
      </c>
      <c r="G51" s="31">
        <v>29</v>
      </c>
      <c r="H51" s="31">
        <v>22</v>
      </c>
      <c r="I51" s="31">
        <v>85</v>
      </c>
      <c r="J51" s="31">
        <v>15</v>
      </c>
      <c r="K51" s="31">
        <v>48</v>
      </c>
      <c r="L51" s="31">
        <v>48</v>
      </c>
      <c r="M51" s="31">
        <v>26</v>
      </c>
      <c r="N51" s="31">
        <v>22</v>
      </c>
      <c r="O51" s="31">
        <v>22</v>
      </c>
      <c r="P51" s="31">
        <v>19</v>
      </c>
      <c r="Q51" s="31">
        <v>39</v>
      </c>
      <c r="R51" s="31">
        <v>99</v>
      </c>
      <c r="S51" s="31">
        <v>131</v>
      </c>
      <c r="T51" s="31">
        <v>53</v>
      </c>
      <c r="U51" s="31">
        <v>27</v>
      </c>
      <c r="V51" s="31">
        <v>19</v>
      </c>
      <c r="W51" s="31">
        <v>21</v>
      </c>
      <c r="X51" s="31">
        <v>4</v>
      </c>
      <c r="Y51" s="31">
        <v>29</v>
      </c>
      <c r="Z51" s="31">
        <v>79</v>
      </c>
      <c r="AA51" s="31">
        <v>2</v>
      </c>
      <c r="AB51" s="31">
        <v>40</v>
      </c>
      <c r="AC51" s="31">
        <v>44</v>
      </c>
      <c r="AD51" s="31">
        <v>21</v>
      </c>
      <c r="AE51" s="31">
        <v>6</v>
      </c>
      <c r="AF51" s="31">
        <v>48</v>
      </c>
      <c r="AG51" s="31">
        <v>81</v>
      </c>
      <c r="AH51" s="31">
        <v>34</v>
      </c>
      <c r="AI51" s="31">
        <v>23</v>
      </c>
      <c r="AJ51" s="31">
        <v>43</v>
      </c>
    </row>
    <row r="52" spans="1:36" ht="15.9" customHeight="1" x14ac:dyDescent="0.3">
      <c r="A52" s="20">
        <v>2021</v>
      </c>
      <c r="B52" s="21">
        <v>47</v>
      </c>
      <c r="C52" s="22">
        <v>44522</v>
      </c>
      <c r="D52" s="27">
        <f>IF(ISBLANK(weekly_all_cause_deaths_council_area[[#This Row],[Aberdeen City]]),"",SUM(weekly_all_cause_deaths_council_area[[#This Row],[Aberdeen City]:[West Lothian]]))</f>
        <v>1286</v>
      </c>
      <c r="E52" s="31">
        <v>46</v>
      </c>
      <c r="F52" s="31">
        <v>57</v>
      </c>
      <c r="G52" s="31">
        <v>29</v>
      </c>
      <c r="H52" s="31">
        <v>29</v>
      </c>
      <c r="I52" s="31">
        <v>96</v>
      </c>
      <c r="J52" s="31">
        <v>6</v>
      </c>
      <c r="K52" s="31">
        <v>41</v>
      </c>
      <c r="L52" s="31">
        <v>45</v>
      </c>
      <c r="M52" s="31">
        <v>30</v>
      </c>
      <c r="N52" s="31">
        <v>21</v>
      </c>
      <c r="O52" s="31">
        <v>25</v>
      </c>
      <c r="P52" s="31">
        <v>27</v>
      </c>
      <c r="Q52" s="31">
        <v>45</v>
      </c>
      <c r="R52" s="31">
        <v>94</v>
      </c>
      <c r="S52" s="31">
        <v>138</v>
      </c>
      <c r="T52" s="31">
        <v>61</v>
      </c>
      <c r="U52" s="31">
        <v>24</v>
      </c>
      <c r="V52" s="31">
        <v>13</v>
      </c>
      <c r="W52" s="31">
        <v>21</v>
      </c>
      <c r="X52" s="31">
        <v>10</v>
      </c>
      <c r="Y52" s="31">
        <v>41</v>
      </c>
      <c r="Z52" s="31">
        <v>69</v>
      </c>
      <c r="AA52" s="31">
        <v>6</v>
      </c>
      <c r="AB52" s="31">
        <v>41</v>
      </c>
      <c r="AC52" s="31">
        <v>47</v>
      </c>
      <c r="AD52" s="31">
        <v>22</v>
      </c>
      <c r="AE52" s="31">
        <v>2</v>
      </c>
      <c r="AF52" s="31">
        <v>32</v>
      </c>
      <c r="AG52" s="31">
        <v>79</v>
      </c>
      <c r="AH52" s="31">
        <v>25</v>
      </c>
      <c r="AI52" s="31">
        <v>32</v>
      </c>
      <c r="AJ52" s="31">
        <v>32</v>
      </c>
    </row>
    <row r="53" spans="1:36" ht="15.9" customHeight="1" x14ac:dyDescent="0.3">
      <c r="A53" s="20">
        <v>2021</v>
      </c>
      <c r="B53" s="21">
        <v>48</v>
      </c>
      <c r="C53" s="22">
        <v>44529</v>
      </c>
      <c r="D53" s="27">
        <f>IF(ISBLANK(weekly_all_cause_deaths_council_area[[#This Row],[Aberdeen City]]),"",SUM(weekly_all_cause_deaths_council_area[[#This Row],[Aberdeen City]:[West Lothian]]))</f>
        <v>1333</v>
      </c>
      <c r="E53" s="31">
        <v>40</v>
      </c>
      <c r="F53" s="31">
        <v>59</v>
      </c>
      <c r="G53" s="31">
        <v>30</v>
      </c>
      <c r="H53" s="31">
        <v>24</v>
      </c>
      <c r="I53" s="31">
        <v>94</v>
      </c>
      <c r="J53" s="31">
        <v>9</v>
      </c>
      <c r="K53" s="31">
        <v>53</v>
      </c>
      <c r="L53" s="31">
        <v>46</v>
      </c>
      <c r="M53" s="31">
        <v>29</v>
      </c>
      <c r="N53" s="31">
        <v>27</v>
      </c>
      <c r="O53" s="31">
        <v>31</v>
      </c>
      <c r="P53" s="31">
        <v>17</v>
      </c>
      <c r="Q53" s="31">
        <v>51</v>
      </c>
      <c r="R53" s="31">
        <v>95</v>
      </c>
      <c r="S53" s="31">
        <v>142</v>
      </c>
      <c r="T53" s="31">
        <v>55</v>
      </c>
      <c r="U53" s="31">
        <v>22</v>
      </c>
      <c r="V53" s="31">
        <v>22</v>
      </c>
      <c r="W53" s="31">
        <v>23</v>
      </c>
      <c r="X53" s="31">
        <v>10</v>
      </c>
      <c r="Y53" s="31">
        <v>46</v>
      </c>
      <c r="Z53" s="31">
        <v>91</v>
      </c>
      <c r="AA53" s="31">
        <v>9</v>
      </c>
      <c r="AB53" s="31">
        <v>42</v>
      </c>
      <c r="AC53" s="31">
        <v>49</v>
      </c>
      <c r="AD53" s="31">
        <v>28</v>
      </c>
      <c r="AE53" s="31">
        <v>6</v>
      </c>
      <c r="AF53" s="31">
        <v>32</v>
      </c>
      <c r="AG53" s="31">
        <v>71</v>
      </c>
      <c r="AH53" s="31">
        <v>25</v>
      </c>
      <c r="AI53" s="31">
        <v>22</v>
      </c>
      <c r="AJ53" s="31">
        <v>33</v>
      </c>
    </row>
    <row r="54" spans="1:36" ht="15.9" customHeight="1" x14ac:dyDescent="0.3">
      <c r="A54" s="20">
        <v>2021</v>
      </c>
      <c r="B54" s="21">
        <v>49</v>
      </c>
      <c r="C54" s="22">
        <v>44536</v>
      </c>
      <c r="D54" s="27">
        <f>IF(ISBLANK(weekly_all_cause_deaths_council_area[[#This Row],[Aberdeen City]]),"",SUM(weekly_all_cause_deaths_council_area[[#This Row],[Aberdeen City]:[West Lothian]]))</f>
        <v>1326</v>
      </c>
      <c r="E54" s="31">
        <v>49</v>
      </c>
      <c r="F54" s="31">
        <v>57</v>
      </c>
      <c r="G54" s="31">
        <v>30</v>
      </c>
      <c r="H54" s="31">
        <v>32</v>
      </c>
      <c r="I54" s="31">
        <v>110</v>
      </c>
      <c r="J54" s="31">
        <v>14</v>
      </c>
      <c r="K54" s="31">
        <v>43</v>
      </c>
      <c r="L54" s="31">
        <v>44</v>
      </c>
      <c r="M54" s="31">
        <v>36</v>
      </c>
      <c r="N54" s="31">
        <v>26</v>
      </c>
      <c r="O54" s="31">
        <v>18</v>
      </c>
      <c r="P54" s="31">
        <v>15</v>
      </c>
      <c r="Q54" s="31">
        <v>37</v>
      </c>
      <c r="R54" s="31">
        <v>92</v>
      </c>
      <c r="S54" s="31">
        <v>132</v>
      </c>
      <c r="T54" s="31">
        <v>52</v>
      </c>
      <c r="U54" s="31">
        <v>20</v>
      </c>
      <c r="V54" s="31">
        <v>20</v>
      </c>
      <c r="W54" s="31">
        <v>28</v>
      </c>
      <c r="X54" s="31">
        <v>8</v>
      </c>
      <c r="Y54" s="31">
        <v>44</v>
      </c>
      <c r="Z54" s="31">
        <v>93</v>
      </c>
      <c r="AA54" s="31">
        <v>7</v>
      </c>
      <c r="AB54" s="31">
        <v>29</v>
      </c>
      <c r="AC54" s="31">
        <v>46</v>
      </c>
      <c r="AD54" s="31">
        <v>37</v>
      </c>
      <c r="AE54" s="31">
        <v>7</v>
      </c>
      <c r="AF54" s="31">
        <v>28</v>
      </c>
      <c r="AG54" s="31">
        <v>81</v>
      </c>
      <c r="AH54" s="31">
        <v>27</v>
      </c>
      <c r="AI54" s="31">
        <v>26</v>
      </c>
      <c r="AJ54" s="31">
        <v>38</v>
      </c>
    </row>
    <row r="55" spans="1:36" ht="15.9" customHeight="1" x14ac:dyDescent="0.3">
      <c r="A55" s="20">
        <v>2021</v>
      </c>
      <c r="B55" s="21">
        <v>50</v>
      </c>
      <c r="C55" s="22">
        <v>44543</v>
      </c>
      <c r="D55" s="27">
        <f>IF(ISBLANK(weekly_all_cause_deaths_council_area[[#This Row],[Aberdeen City]]),"",SUM(weekly_all_cause_deaths_council_area[[#This Row],[Aberdeen City]:[West Lothian]]))</f>
        <v>1359</v>
      </c>
      <c r="E55" s="31">
        <v>48</v>
      </c>
      <c r="F55" s="31">
        <v>61</v>
      </c>
      <c r="G55" s="31">
        <v>30</v>
      </c>
      <c r="H55" s="31">
        <v>23</v>
      </c>
      <c r="I55" s="31">
        <v>91</v>
      </c>
      <c r="J55" s="31">
        <v>17</v>
      </c>
      <c r="K55" s="31">
        <v>43</v>
      </c>
      <c r="L55" s="31">
        <v>45</v>
      </c>
      <c r="M55" s="31">
        <v>32</v>
      </c>
      <c r="N55" s="31">
        <v>17</v>
      </c>
      <c r="O55" s="31">
        <v>25</v>
      </c>
      <c r="P55" s="31">
        <v>27</v>
      </c>
      <c r="Q55" s="31">
        <v>44</v>
      </c>
      <c r="R55" s="31">
        <v>83</v>
      </c>
      <c r="S55" s="31">
        <v>167</v>
      </c>
      <c r="T55" s="31">
        <v>58</v>
      </c>
      <c r="U55" s="31">
        <v>20</v>
      </c>
      <c r="V55" s="31">
        <v>19</v>
      </c>
      <c r="W55" s="31">
        <v>29</v>
      </c>
      <c r="X55" s="31">
        <v>3</v>
      </c>
      <c r="Y55" s="31">
        <v>43</v>
      </c>
      <c r="Z55" s="31">
        <v>83</v>
      </c>
      <c r="AA55" s="31">
        <v>4</v>
      </c>
      <c r="AB55" s="31">
        <v>36</v>
      </c>
      <c r="AC55" s="31">
        <v>61</v>
      </c>
      <c r="AD55" s="31">
        <v>28</v>
      </c>
      <c r="AE55" s="31">
        <v>9</v>
      </c>
      <c r="AF55" s="31">
        <v>26</v>
      </c>
      <c r="AG55" s="31">
        <v>103</v>
      </c>
      <c r="AH55" s="31">
        <v>23</v>
      </c>
      <c r="AI55" s="31">
        <v>28</v>
      </c>
      <c r="AJ55" s="31">
        <v>33</v>
      </c>
    </row>
    <row r="56" spans="1:36" ht="15.9" customHeight="1" x14ac:dyDescent="0.3">
      <c r="A56" s="20">
        <v>2021</v>
      </c>
      <c r="B56" s="21">
        <v>51</v>
      </c>
      <c r="C56" s="22">
        <v>44550</v>
      </c>
      <c r="D56" s="27">
        <f>IF(ISBLANK(weekly_all_cause_deaths_council_area[[#This Row],[Aberdeen City]]),"",SUM(weekly_all_cause_deaths_council_area[[#This Row],[Aberdeen City]:[West Lothian]]))</f>
        <v>1337</v>
      </c>
      <c r="E56" s="31">
        <v>40</v>
      </c>
      <c r="F56" s="31">
        <v>51</v>
      </c>
      <c r="G56" s="31">
        <v>37</v>
      </c>
      <c r="H56" s="31">
        <v>28</v>
      </c>
      <c r="I56" s="31">
        <v>108</v>
      </c>
      <c r="J56" s="31">
        <v>18</v>
      </c>
      <c r="K56" s="31">
        <v>49</v>
      </c>
      <c r="L56" s="31">
        <v>37</v>
      </c>
      <c r="M56" s="31">
        <v>34</v>
      </c>
      <c r="N56" s="31">
        <v>18</v>
      </c>
      <c r="O56" s="31">
        <v>31</v>
      </c>
      <c r="P56" s="31">
        <v>31</v>
      </c>
      <c r="Q56" s="31">
        <v>38</v>
      </c>
      <c r="R56" s="31">
        <v>76</v>
      </c>
      <c r="S56" s="31">
        <v>142</v>
      </c>
      <c r="T56" s="31">
        <v>59</v>
      </c>
      <c r="U56" s="31">
        <v>26</v>
      </c>
      <c r="V56" s="31">
        <v>19</v>
      </c>
      <c r="W56" s="31">
        <v>24</v>
      </c>
      <c r="X56" s="31">
        <v>4</v>
      </c>
      <c r="Y56" s="31">
        <v>43</v>
      </c>
      <c r="Z56" s="31">
        <v>83</v>
      </c>
      <c r="AA56" s="31">
        <v>4</v>
      </c>
      <c r="AB56" s="31">
        <v>46</v>
      </c>
      <c r="AC56" s="31">
        <v>44</v>
      </c>
      <c r="AD56" s="31">
        <v>32</v>
      </c>
      <c r="AE56" s="31">
        <v>7</v>
      </c>
      <c r="AF56" s="31">
        <v>33</v>
      </c>
      <c r="AG56" s="31">
        <v>93</v>
      </c>
      <c r="AH56" s="31">
        <v>13</v>
      </c>
      <c r="AI56" s="31">
        <v>28</v>
      </c>
      <c r="AJ56" s="31">
        <v>41</v>
      </c>
    </row>
    <row r="57" spans="1:36" ht="15.9" customHeight="1" x14ac:dyDescent="0.3">
      <c r="A57" s="20">
        <v>2021</v>
      </c>
      <c r="B57" s="21">
        <v>52</v>
      </c>
      <c r="C57" s="22">
        <v>44557</v>
      </c>
      <c r="D57" s="27">
        <f>IF(ISBLANK(weekly_all_cause_deaths_council_area[[#This Row],[Aberdeen City]]),"",SUM(weekly_all_cause_deaths_council_area[[#This Row],[Aberdeen City]:[West Lothian]]))</f>
        <v>1085</v>
      </c>
      <c r="E57" s="31">
        <v>29</v>
      </c>
      <c r="F57" s="31">
        <v>49</v>
      </c>
      <c r="G57" s="31">
        <v>32</v>
      </c>
      <c r="H57" s="31">
        <v>9</v>
      </c>
      <c r="I57" s="31">
        <v>92</v>
      </c>
      <c r="J57" s="31">
        <v>17</v>
      </c>
      <c r="K57" s="31">
        <v>43</v>
      </c>
      <c r="L57" s="31">
        <v>27</v>
      </c>
      <c r="M57" s="31">
        <v>29</v>
      </c>
      <c r="N57" s="31">
        <v>16</v>
      </c>
      <c r="O57" s="31">
        <v>16</v>
      </c>
      <c r="P57" s="31">
        <v>19</v>
      </c>
      <c r="Q57" s="31">
        <v>36</v>
      </c>
      <c r="R57" s="31">
        <v>65</v>
      </c>
      <c r="S57" s="31">
        <v>98</v>
      </c>
      <c r="T57" s="31">
        <v>64</v>
      </c>
      <c r="U57" s="31">
        <v>15</v>
      </c>
      <c r="V57" s="31">
        <v>19</v>
      </c>
      <c r="W57" s="31">
        <v>19</v>
      </c>
      <c r="X57" s="31">
        <v>8</v>
      </c>
      <c r="Y57" s="31">
        <v>26</v>
      </c>
      <c r="Z57" s="31">
        <v>69</v>
      </c>
      <c r="AA57" s="31">
        <v>4</v>
      </c>
      <c r="AB57" s="31">
        <v>29</v>
      </c>
      <c r="AC57" s="31">
        <v>29</v>
      </c>
      <c r="AD57" s="31">
        <v>29</v>
      </c>
      <c r="AE57" s="31">
        <v>9</v>
      </c>
      <c r="AF57" s="31">
        <v>28</v>
      </c>
      <c r="AG57" s="31">
        <v>89</v>
      </c>
      <c r="AH57" s="31">
        <v>11</v>
      </c>
      <c r="AI57" s="31">
        <v>22</v>
      </c>
      <c r="AJ57" s="31">
        <v>38</v>
      </c>
    </row>
    <row r="58" spans="1:36" ht="15.9" customHeight="1" x14ac:dyDescent="0.3">
      <c r="A58" s="16">
        <v>2022</v>
      </c>
      <c r="B58" s="21">
        <v>1</v>
      </c>
      <c r="C58" s="22">
        <v>44564</v>
      </c>
      <c r="D58" s="27">
        <v>1231</v>
      </c>
      <c r="E58" s="31">
        <v>47</v>
      </c>
      <c r="F58" s="31">
        <v>54</v>
      </c>
      <c r="G58" s="31">
        <v>27</v>
      </c>
      <c r="H58" s="31">
        <v>22</v>
      </c>
      <c r="I58" s="31">
        <v>91</v>
      </c>
      <c r="J58" s="31">
        <v>10</v>
      </c>
      <c r="K58" s="31">
        <v>36</v>
      </c>
      <c r="L58" s="31">
        <v>24</v>
      </c>
      <c r="M58" s="31">
        <v>28</v>
      </c>
      <c r="N58" s="31">
        <v>24</v>
      </c>
      <c r="O58" s="31">
        <v>24</v>
      </c>
      <c r="P58" s="31">
        <v>13</v>
      </c>
      <c r="Q58" s="31">
        <v>32</v>
      </c>
      <c r="R58" s="31">
        <v>96</v>
      </c>
      <c r="S58" s="31">
        <v>128</v>
      </c>
      <c r="T58" s="31">
        <v>51</v>
      </c>
      <c r="U58" s="31">
        <v>33</v>
      </c>
      <c r="V58" s="31">
        <v>25</v>
      </c>
      <c r="W58" s="31">
        <v>30</v>
      </c>
      <c r="X58" s="31">
        <v>14</v>
      </c>
      <c r="Y58" s="31">
        <v>22</v>
      </c>
      <c r="Z58" s="31">
        <v>75</v>
      </c>
      <c r="AA58" s="31">
        <v>4</v>
      </c>
      <c r="AB58" s="31">
        <v>49</v>
      </c>
      <c r="AC58" s="31">
        <v>35</v>
      </c>
      <c r="AD58" s="31">
        <v>27</v>
      </c>
      <c r="AE58" s="31">
        <v>5</v>
      </c>
      <c r="AF58" s="31">
        <v>46</v>
      </c>
      <c r="AG58" s="31">
        <v>86</v>
      </c>
      <c r="AH58" s="31">
        <v>20</v>
      </c>
      <c r="AI58" s="31">
        <v>25</v>
      </c>
      <c r="AJ58" s="31">
        <v>28</v>
      </c>
    </row>
    <row r="59" spans="1:36" ht="15.9" customHeight="1" x14ac:dyDescent="0.3">
      <c r="A59" s="16">
        <v>2022</v>
      </c>
      <c r="B59" s="21">
        <v>2</v>
      </c>
      <c r="C59" s="22">
        <v>44571</v>
      </c>
      <c r="D59" s="27">
        <v>1517</v>
      </c>
      <c r="E59" s="31">
        <v>53</v>
      </c>
      <c r="F59" s="31">
        <v>61</v>
      </c>
      <c r="G59" s="31">
        <v>38</v>
      </c>
      <c r="H59" s="31">
        <v>32</v>
      </c>
      <c r="I59" s="31">
        <v>118</v>
      </c>
      <c r="J59" s="31">
        <v>11</v>
      </c>
      <c r="K59" s="31">
        <v>54</v>
      </c>
      <c r="L59" s="31">
        <v>49</v>
      </c>
      <c r="M59" s="31">
        <v>44</v>
      </c>
      <c r="N59" s="31">
        <v>21</v>
      </c>
      <c r="O59" s="31">
        <v>22</v>
      </c>
      <c r="P59" s="31">
        <v>23</v>
      </c>
      <c r="Q59" s="31">
        <v>62</v>
      </c>
      <c r="R59" s="31">
        <v>110</v>
      </c>
      <c r="S59" s="31">
        <v>136</v>
      </c>
      <c r="T59" s="31">
        <v>67</v>
      </c>
      <c r="U59" s="31">
        <v>25</v>
      </c>
      <c r="V59" s="31">
        <v>24</v>
      </c>
      <c r="W59" s="31">
        <v>32</v>
      </c>
      <c r="X59" s="31">
        <v>10</v>
      </c>
      <c r="Y59" s="31">
        <v>55</v>
      </c>
      <c r="Z59" s="31">
        <v>95</v>
      </c>
      <c r="AA59" s="31">
        <v>7</v>
      </c>
      <c r="AB59" s="31">
        <v>55</v>
      </c>
      <c r="AC59" s="31">
        <v>61</v>
      </c>
      <c r="AD59" s="31">
        <v>35</v>
      </c>
      <c r="AE59" s="31">
        <v>2</v>
      </c>
      <c r="AF59" s="31">
        <v>31</v>
      </c>
      <c r="AG59" s="31">
        <v>98</v>
      </c>
      <c r="AH59" s="31">
        <v>19</v>
      </c>
      <c r="AI59" s="31">
        <v>25</v>
      </c>
      <c r="AJ59" s="31">
        <v>42</v>
      </c>
    </row>
    <row r="60" spans="1:36" ht="15.9" customHeight="1" x14ac:dyDescent="0.3">
      <c r="A60" s="16">
        <v>2022</v>
      </c>
      <c r="B60" s="21">
        <v>3</v>
      </c>
      <c r="C60" s="22">
        <v>44578</v>
      </c>
      <c r="D60" s="27">
        <v>1347</v>
      </c>
      <c r="E60" s="31">
        <v>52</v>
      </c>
      <c r="F60" s="31">
        <v>57</v>
      </c>
      <c r="G60" s="31">
        <v>30</v>
      </c>
      <c r="H60" s="31">
        <v>33</v>
      </c>
      <c r="I60" s="31">
        <v>84</v>
      </c>
      <c r="J60" s="31">
        <v>13</v>
      </c>
      <c r="K60" s="31">
        <v>46</v>
      </c>
      <c r="L60" s="31">
        <v>37</v>
      </c>
      <c r="M60" s="31">
        <v>49</v>
      </c>
      <c r="N60" s="31">
        <v>28</v>
      </c>
      <c r="O60" s="31">
        <v>24</v>
      </c>
      <c r="P60" s="31">
        <v>25</v>
      </c>
      <c r="Q60" s="31">
        <v>37</v>
      </c>
      <c r="R60" s="31">
        <v>101</v>
      </c>
      <c r="S60" s="31">
        <v>141</v>
      </c>
      <c r="T60" s="31">
        <v>52</v>
      </c>
      <c r="U60" s="31">
        <v>20</v>
      </c>
      <c r="V60" s="31">
        <v>26</v>
      </c>
      <c r="W60" s="31">
        <v>17</v>
      </c>
      <c r="X60" s="31">
        <v>7</v>
      </c>
      <c r="Y60" s="31">
        <v>40</v>
      </c>
      <c r="Z60" s="31">
        <v>87</v>
      </c>
      <c r="AA60" s="31">
        <v>6</v>
      </c>
      <c r="AB60" s="31">
        <v>38</v>
      </c>
      <c r="AC60" s="31">
        <v>55</v>
      </c>
      <c r="AD60" s="31">
        <v>41</v>
      </c>
      <c r="AE60" s="31">
        <v>5</v>
      </c>
      <c r="AF60" s="31">
        <v>32</v>
      </c>
      <c r="AG60" s="31">
        <v>83</v>
      </c>
      <c r="AH60" s="31">
        <v>21</v>
      </c>
      <c r="AI60" s="31">
        <v>22</v>
      </c>
      <c r="AJ60" s="31">
        <v>38</v>
      </c>
    </row>
    <row r="61" spans="1:36" ht="15.9" customHeight="1" x14ac:dyDescent="0.3">
      <c r="A61" s="16">
        <v>2022</v>
      </c>
      <c r="B61" s="21">
        <v>4</v>
      </c>
      <c r="C61" s="22">
        <v>44585</v>
      </c>
      <c r="D61" s="27">
        <v>1261</v>
      </c>
      <c r="E61" s="31">
        <v>36</v>
      </c>
      <c r="F61" s="31">
        <v>45</v>
      </c>
      <c r="G61" s="31">
        <v>28</v>
      </c>
      <c r="H61" s="31">
        <v>17</v>
      </c>
      <c r="I61" s="31">
        <v>79</v>
      </c>
      <c r="J61" s="31">
        <v>15</v>
      </c>
      <c r="K61" s="31">
        <v>49</v>
      </c>
      <c r="L61" s="31">
        <v>40</v>
      </c>
      <c r="M61" s="31">
        <v>37</v>
      </c>
      <c r="N61" s="31">
        <v>30</v>
      </c>
      <c r="O61" s="31">
        <v>30</v>
      </c>
      <c r="P61" s="31">
        <v>19</v>
      </c>
      <c r="Q61" s="31">
        <v>41</v>
      </c>
      <c r="R61" s="31">
        <v>106</v>
      </c>
      <c r="S61" s="31">
        <v>136</v>
      </c>
      <c r="T61" s="31">
        <v>54</v>
      </c>
      <c r="U61" s="31">
        <v>27</v>
      </c>
      <c r="V61" s="31">
        <v>17</v>
      </c>
      <c r="W61" s="31">
        <v>21</v>
      </c>
      <c r="X61" s="31">
        <v>8</v>
      </c>
      <c r="Y61" s="31">
        <v>38</v>
      </c>
      <c r="Z61" s="31">
        <v>97</v>
      </c>
      <c r="AA61" s="31">
        <v>5</v>
      </c>
      <c r="AB61" s="31">
        <v>35</v>
      </c>
      <c r="AC61" s="31">
        <v>34</v>
      </c>
      <c r="AD61" s="31">
        <v>25</v>
      </c>
      <c r="AE61" s="31">
        <v>3</v>
      </c>
      <c r="AF61" s="31">
        <v>39</v>
      </c>
      <c r="AG61" s="31">
        <v>81</v>
      </c>
      <c r="AH61" s="31">
        <v>17</v>
      </c>
      <c r="AI61" s="31">
        <v>16</v>
      </c>
      <c r="AJ61" s="31">
        <v>36</v>
      </c>
    </row>
    <row r="62" spans="1:36" ht="15.9" customHeight="1" x14ac:dyDescent="0.3">
      <c r="A62" s="16">
        <v>2022</v>
      </c>
      <c r="B62" s="21">
        <v>5</v>
      </c>
      <c r="C62" s="22">
        <v>44592</v>
      </c>
      <c r="D62" s="27">
        <v>1260</v>
      </c>
      <c r="E62" s="31">
        <v>41</v>
      </c>
      <c r="F62" s="31">
        <v>54</v>
      </c>
      <c r="G62" s="31">
        <v>25</v>
      </c>
      <c r="H62" s="31">
        <v>19</v>
      </c>
      <c r="I62" s="31">
        <v>94</v>
      </c>
      <c r="J62" s="31">
        <v>15</v>
      </c>
      <c r="K62" s="31">
        <v>37</v>
      </c>
      <c r="L62" s="31">
        <v>34</v>
      </c>
      <c r="M62" s="31">
        <v>35</v>
      </c>
      <c r="N62" s="31">
        <v>24</v>
      </c>
      <c r="O62" s="31">
        <v>28</v>
      </c>
      <c r="P62" s="31">
        <v>13</v>
      </c>
      <c r="Q62" s="31">
        <v>60</v>
      </c>
      <c r="R62" s="31">
        <v>90</v>
      </c>
      <c r="S62" s="31">
        <v>137</v>
      </c>
      <c r="T62" s="31">
        <v>65</v>
      </c>
      <c r="U62" s="31">
        <v>24</v>
      </c>
      <c r="V62" s="31">
        <v>14</v>
      </c>
      <c r="W62" s="31">
        <v>19</v>
      </c>
      <c r="X62" s="31">
        <v>12</v>
      </c>
      <c r="Y62" s="31">
        <v>47</v>
      </c>
      <c r="Z62" s="31">
        <v>72</v>
      </c>
      <c r="AA62" s="31">
        <v>6</v>
      </c>
      <c r="AB62" s="31">
        <v>37</v>
      </c>
      <c r="AC62" s="31">
        <v>47</v>
      </c>
      <c r="AD62" s="31">
        <v>25</v>
      </c>
      <c r="AE62" s="31">
        <v>3</v>
      </c>
      <c r="AF62" s="31">
        <v>34</v>
      </c>
      <c r="AG62" s="31">
        <v>81</v>
      </c>
      <c r="AH62" s="31">
        <v>18</v>
      </c>
      <c r="AI62" s="31">
        <v>17</v>
      </c>
      <c r="AJ62" s="31">
        <v>33</v>
      </c>
    </row>
    <row r="63" spans="1:36" ht="15.9" customHeight="1" x14ac:dyDescent="0.3">
      <c r="A63" s="16">
        <v>2022</v>
      </c>
      <c r="B63" s="21">
        <v>6</v>
      </c>
      <c r="C63" s="22">
        <v>44599</v>
      </c>
      <c r="D63" s="27">
        <v>1238</v>
      </c>
      <c r="E63" s="31">
        <v>34</v>
      </c>
      <c r="F63" s="31">
        <v>56</v>
      </c>
      <c r="G63" s="31">
        <v>26</v>
      </c>
      <c r="H63" s="31">
        <v>16</v>
      </c>
      <c r="I63" s="31">
        <v>93</v>
      </c>
      <c r="J63" s="31">
        <v>13</v>
      </c>
      <c r="K63" s="31">
        <v>44</v>
      </c>
      <c r="L63" s="31">
        <v>35</v>
      </c>
      <c r="M63" s="31">
        <v>32</v>
      </c>
      <c r="N63" s="31">
        <v>16</v>
      </c>
      <c r="O63" s="31">
        <v>30</v>
      </c>
      <c r="P63" s="31">
        <v>13</v>
      </c>
      <c r="Q63" s="31">
        <v>35</v>
      </c>
      <c r="R63" s="31">
        <v>78</v>
      </c>
      <c r="S63" s="31">
        <v>140</v>
      </c>
      <c r="T63" s="31">
        <v>71</v>
      </c>
      <c r="U63" s="31">
        <v>28</v>
      </c>
      <c r="V63" s="31">
        <v>20</v>
      </c>
      <c r="W63" s="31">
        <v>29</v>
      </c>
      <c r="X63" s="31">
        <v>14</v>
      </c>
      <c r="Y63" s="31">
        <v>32</v>
      </c>
      <c r="Z63" s="31">
        <v>72</v>
      </c>
      <c r="AA63" s="31">
        <v>4</v>
      </c>
      <c r="AB63" s="31">
        <v>32</v>
      </c>
      <c r="AC63" s="31">
        <v>52</v>
      </c>
      <c r="AD63" s="31">
        <v>27</v>
      </c>
      <c r="AE63" s="31">
        <v>4</v>
      </c>
      <c r="AF63" s="31">
        <v>29</v>
      </c>
      <c r="AG63" s="31">
        <v>75</v>
      </c>
      <c r="AH63" s="31">
        <v>25</v>
      </c>
      <c r="AI63" s="31">
        <v>22</v>
      </c>
      <c r="AJ63" s="31">
        <v>41</v>
      </c>
    </row>
    <row r="64" spans="1:36" ht="15.9" customHeight="1" x14ac:dyDescent="0.3">
      <c r="A64" s="16">
        <v>2022</v>
      </c>
      <c r="B64" s="21">
        <v>7</v>
      </c>
      <c r="C64" s="22">
        <v>44606</v>
      </c>
      <c r="D64" s="27">
        <v>1158</v>
      </c>
      <c r="E64" s="31">
        <v>47</v>
      </c>
      <c r="F64" s="31">
        <v>62</v>
      </c>
      <c r="G64" s="31">
        <v>33</v>
      </c>
      <c r="H64" s="31">
        <v>17</v>
      </c>
      <c r="I64" s="31">
        <v>80</v>
      </c>
      <c r="J64" s="31">
        <v>8</v>
      </c>
      <c r="K64" s="31">
        <v>47</v>
      </c>
      <c r="L64" s="31">
        <v>40</v>
      </c>
      <c r="M64" s="31">
        <v>44</v>
      </c>
      <c r="N64" s="31">
        <v>23</v>
      </c>
      <c r="O64" s="31">
        <v>27</v>
      </c>
      <c r="P64" s="31">
        <v>18</v>
      </c>
      <c r="Q64" s="31">
        <v>40</v>
      </c>
      <c r="R64" s="31">
        <v>90</v>
      </c>
      <c r="S64" s="31">
        <v>107</v>
      </c>
      <c r="T64" s="31">
        <v>48</v>
      </c>
      <c r="U64" s="31">
        <v>12</v>
      </c>
      <c r="V64" s="31">
        <v>20</v>
      </c>
      <c r="W64" s="31">
        <v>16</v>
      </c>
      <c r="X64" s="31">
        <v>9</v>
      </c>
      <c r="Y64" s="31">
        <v>36</v>
      </c>
      <c r="Z64" s="31">
        <v>77</v>
      </c>
      <c r="AA64" s="31">
        <v>5</v>
      </c>
      <c r="AB64" s="31">
        <v>36</v>
      </c>
      <c r="AC64" s="31">
        <v>35</v>
      </c>
      <c r="AD64" s="31">
        <v>34</v>
      </c>
      <c r="AE64" s="31">
        <v>6</v>
      </c>
      <c r="AF64" s="31">
        <v>24</v>
      </c>
      <c r="AG64" s="31">
        <v>63</v>
      </c>
      <c r="AH64" s="31">
        <v>16</v>
      </c>
      <c r="AI64" s="31">
        <v>14</v>
      </c>
      <c r="AJ64" s="31">
        <v>24</v>
      </c>
    </row>
    <row r="65" spans="1:36" ht="15.9" customHeight="1" x14ac:dyDescent="0.3">
      <c r="A65" s="16">
        <v>2022</v>
      </c>
      <c r="B65" s="21">
        <v>8</v>
      </c>
      <c r="C65" s="22">
        <v>44613</v>
      </c>
      <c r="D65" s="27">
        <v>1190</v>
      </c>
      <c r="E65" s="31">
        <v>45</v>
      </c>
      <c r="F65" s="31">
        <v>62</v>
      </c>
      <c r="G65" s="31">
        <v>25</v>
      </c>
      <c r="H65" s="31">
        <v>17</v>
      </c>
      <c r="I65" s="31">
        <v>86</v>
      </c>
      <c r="J65" s="31">
        <v>10</v>
      </c>
      <c r="K65" s="31">
        <v>41</v>
      </c>
      <c r="L65" s="31">
        <v>40</v>
      </c>
      <c r="M65" s="31">
        <v>27</v>
      </c>
      <c r="N65" s="31">
        <v>19</v>
      </c>
      <c r="O65" s="31">
        <v>14</v>
      </c>
      <c r="P65" s="31">
        <v>16</v>
      </c>
      <c r="Q65" s="31">
        <v>41</v>
      </c>
      <c r="R65" s="31">
        <v>98</v>
      </c>
      <c r="S65" s="31">
        <v>126</v>
      </c>
      <c r="T65" s="31">
        <v>47</v>
      </c>
      <c r="U65" s="31">
        <v>26</v>
      </c>
      <c r="V65" s="31">
        <v>22</v>
      </c>
      <c r="W65" s="31">
        <v>15</v>
      </c>
      <c r="X65" s="31">
        <v>4</v>
      </c>
      <c r="Y65" s="31">
        <v>37</v>
      </c>
      <c r="Z65" s="31">
        <v>87</v>
      </c>
      <c r="AA65" s="31">
        <v>7</v>
      </c>
      <c r="AB65" s="31">
        <v>32</v>
      </c>
      <c r="AC65" s="31">
        <v>36</v>
      </c>
      <c r="AD65" s="31">
        <v>32</v>
      </c>
      <c r="AE65" s="31">
        <v>1</v>
      </c>
      <c r="AF65" s="31">
        <v>35</v>
      </c>
      <c r="AG65" s="31">
        <v>74</v>
      </c>
      <c r="AH65" s="31">
        <v>15</v>
      </c>
      <c r="AI65" s="31">
        <v>23</v>
      </c>
      <c r="AJ65" s="31">
        <v>30</v>
      </c>
    </row>
    <row r="66" spans="1:36" ht="15.9" customHeight="1" x14ac:dyDescent="0.3">
      <c r="A66" s="16">
        <v>2022</v>
      </c>
      <c r="B66" s="21">
        <v>9</v>
      </c>
      <c r="C66" s="22">
        <v>44620</v>
      </c>
      <c r="D66" s="27">
        <v>1192</v>
      </c>
      <c r="E66" s="31">
        <v>36</v>
      </c>
      <c r="F66" s="31">
        <v>59</v>
      </c>
      <c r="G66" s="31">
        <v>25</v>
      </c>
      <c r="H66" s="31">
        <v>17</v>
      </c>
      <c r="I66" s="31">
        <v>88</v>
      </c>
      <c r="J66" s="31">
        <v>11</v>
      </c>
      <c r="K66" s="31">
        <v>44</v>
      </c>
      <c r="L66" s="31">
        <v>39</v>
      </c>
      <c r="M66" s="31">
        <v>32</v>
      </c>
      <c r="N66" s="31">
        <v>26</v>
      </c>
      <c r="O66" s="31">
        <v>25</v>
      </c>
      <c r="P66" s="31">
        <v>15</v>
      </c>
      <c r="Q66" s="31">
        <v>32</v>
      </c>
      <c r="R66" s="31">
        <v>88</v>
      </c>
      <c r="S66" s="31">
        <v>141</v>
      </c>
      <c r="T66" s="31">
        <v>58</v>
      </c>
      <c r="U66" s="31">
        <v>19</v>
      </c>
      <c r="V66" s="31">
        <v>14</v>
      </c>
      <c r="W66" s="31">
        <v>23</v>
      </c>
      <c r="X66" s="31">
        <v>5</v>
      </c>
      <c r="Y66" s="31">
        <v>44</v>
      </c>
      <c r="Z66" s="31">
        <v>63</v>
      </c>
      <c r="AA66" s="31">
        <v>5</v>
      </c>
      <c r="AB66" s="31">
        <v>35</v>
      </c>
      <c r="AC66" s="31">
        <v>40</v>
      </c>
      <c r="AD66" s="31">
        <v>22</v>
      </c>
      <c r="AE66" s="31">
        <v>4</v>
      </c>
      <c r="AF66" s="31">
        <v>29</v>
      </c>
      <c r="AG66" s="31">
        <v>68</v>
      </c>
      <c r="AH66" s="31">
        <v>27</v>
      </c>
      <c r="AI66" s="31">
        <v>21</v>
      </c>
      <c r="AJ66" s="31">
        <v>37</v>
      </c>
    </row>
    <row r="67" spans="1:36" ht="15.9" customHeight="1" x14ac:dyDescent="0.3">
      <c r="A67" s="16">
        <v>2022</v>
      </c>
      <c r="B67" s="21">
        <v>10</v>
      </c>
      <c r="C67" s="22">
        <v>44627</v>
      </c>
      <c r="D67" s="27">
        <v>1222</v>
      </c>
      <c r="E67" s="31">
        <v>41</v>
      </c>
      <c r="F67" s="31">
        <v>40</v>
      </c>
      <c r="G67" s="31">
        <v>28</v>
      </c>
      <c r="H67" s="31">
        <v>18</v>
      </c>
      <c r="I67" s="31">
        <v>96</v>
      </c>
      <c r="J67" s="31">
        <v>17</v>
      </c>
      <c r="K67" s="31">
        <v>44</v>
      </c>
      <c r="L67" s="31">
        <v>33</v>
      </c>
      <c r="M67" s="31">
        <v>28</v>
      </c>
      <c r="N67" s="31">
        <v>21</v>
      </c>
      <c r="O67" s="31">
        <v>39</v>
      </c>
      <c r="P67" s="31">
        <v>22</v>
      </c>
      <c r="Q67" s="31">
        <v>37</v>
      </c>
      <c r="R67" s="31">
        <v>100</v>
      </c>
      <c r="S67" s="31">
        <v>137</v>
      </c>
      <c r="T67" s="31">
        <v>60</v>
      </c>
      <c r="U67" s="31">
        <v>21</v>
      </c>
      <c r="V67" s="31">
        <v>22</v>
      </c>
      <c r="W67" s="31">
        <v>18</v>
      </c>
      <c r="X67" s="31">
        <v>8</v>
      </c>
      <c r="Y67" s="31">
        <v>44</v>
      </c>
      <c r="Z67" s="31">
        <v>72</v>
      </c>
      <c r="AA67" s="31">
        <v>4</v>
      </c>
      <c r="AB67" s="31">
        <v>28</v>
      </c>
      <c r="AC67" s="31">
        <v>33</v>
      </c>
      <c r="AD67" s="31">
        <v>21</v>
      </c>
      <c r="AE67" s="31">
        <v>2</v>
      </c>
      <c r="AF67" s="31">
        <v>41</v>
      </c>
      <c r="AG67" s="31">
        <v>70</v>
      </c>
      <c r="AH67" s="31">
        <v>23</v>
      </c>
      <c r="AI67" s="31">
        <v>21</v>
      </c>
      <c r="AJ67" s="31">
        <v>33</v>
      </c>
    </row>
    <row r="68" spans="1:36" ht="15.9" customHeight="1" x14ac:dyDescent="0.3">
      <c r="A68" s="16">
        <v>2022</v>
      </c>
      <c r="B68" s="21">
        <v>11</v>
      </c>
      <c r="C68" s="22">
        <v>44634</v>
      </c>
      <c r="D68" s="27">
        <v>1267</v>
      </c>
      <c r="E68" s="31">
        <v>40</v>
      </c>
      <c r="F68" s="31">
        <v>44</v>
      </c>
      <c r="G68" s="31">
        <v>28</v>
      </c>
      <c r="H68" s="31">
        <v>26</v>
      </c>
      <c r="I68" s="31">
        <v>100</v>
      </c>
      <c r="J68" s="31">
        <v>14</v>
      </c>
      <c r="K68" s="31">
        <v>38</v>
      </c>
      <c r="L68" s="31">
        <v>36</v>
      </c>
      <c r="M68" s="31">
        <v>38</v>
      </c>
      <c r="N68" s="31">
        <v>23</v>
      </c>
      <c r="O68" s="31">
        <v>28</v>
      </c>
      <c r="P68" s="31">
        <v>26</v>
      </c>
      <c r="Q68" s="31">
        <v>35</v>
      </c>
      <c r="R68" s="31">
        <v>94</v>
      </c>
      <c r="S68" s="31">
        <v>152</v>
      </c>
      <c r="T68" s="31">
        <v>66</v>
      </c>
      <c r="U68" s="31">
        <v>24</v>
      </c>
      <c r="V68" s="31">
        <v>28</v>
      </c>
      <c r="W68" s="31">
        <v>26</v>
      </c>
      <c r="X68" s="31">
        <v>11</v>
      </c>
      <c r="Y68" s="31">
        <v>32</v>
      </c>
      <c r="Z68" s="31">
        <v>80</v>
      </c>
      <c r="AA68" s="31">
        <v>6</v>
      </c>
      <c r="AB68" s="31">
        <v>34</v>
      </c>
      <c r="AC68" s="31">
        <v>36</v>
      </c>
      <c r="AD68" s="31">
        <v>23</v>
      </c>
      <c r="AE68" s="31">
        <v>3</v>
      </c>
      <c r="AF68" s="31">
        <v>35</v>
      </c>
      <c r="AG68" s="31">
        <v>72</v>
      </c>
      <c r="AH68" s="31">
        <v>14</v>
      </c>
      <c r="AI68" s="31">
        <v>22</v>
      </c>
      <c r="AJ68" s="31">
        <v>33</v>
      </c>
    </row>
    <row r="69" spans="1:36" ht="15.9" customHeight="1" x14ac:dyDescent="0.3">
      <c r="A69" s="16">
        <v>2022</v>
      </c>
      <c r="B69" s="21">
        <v>12</v>
      </c>
      <c r="C69" s="22">
        <v>44641</v>
      </c>
      <c r="D69" s="27">
        <v>1248</v>
      </c>
      <c r="E69" s="31">
        <v>51</v>
      </c>
      <c r="F69" s="31">
        <v>42</v>
      </c>
      <c r="G69" s="31">
        <v>35</v>
      </c>
      <c r="H69" s="31">
        <v>26</v>
      </c>
      <c r="I69" s="31">
        <v>85</v>
      </c>
      <c r="J69" s="31">
        <v>13</v>
      </c>
      <c r="K69" s="31">
        <v>40</v>
      </c>
      <c r="L69" s="31">
        <v>40</v>
      </c>
      <c r="M69" s="31">
        <v>40</v>
      </c>
      <c r="N69" s="31">
        <v>20</v>
      </c>
      <c r="O69" s="31">
        <v>21</v>
      </c>
      <c r="P69" s="31">
        <v>25</v>
      </c>
      <c r="Q69" s="31">
        <v>35</v>
      </c>
      <c r="R69" s="31">
        <v>101</v>
      </c>
      <c r="S69" s="31">
        <v>112</v>
      </c>
      <c r="T69" s="31">
        <v>59</v>
      </c>
      <c r="U69" s="31">
        <v>29</v>
      </c>
      <c r="V69" s="31">
        <v>12</v>
      </c>
      <c r="W69" s="31">
        <v>32</v>
      </c>
      <c r="X69" s="31">
        <v>11</v>
      </c>
      <c r="Y69" s="31">
        <v>41</v>
      </c>
      <c r="Z69" s="31">
        <v>69</v>
      </c>
      <c r="AA69" s="31">
        <v>5</v>
      </c>
      <c r="AB69" s="31">
        <v>39</v>
      </c>
      <c r="AC69" s="31">
        <v>46</v>
      </c>
      <c r="AD69" s="31">
        <v>22</v>
      </c>
      <c r="AE69" s="31">
        <v>1</v>
      </c>
      <c r="AF69" s="31">
        <v>43</v>
      </c>
      <c r="AG69" s="31">
        <v>83</v>
      </c>
      <c r="AH69" s="31">
        <v>22</v>
      </c>
      <c r="AI69" s="31">
        <v>24</v>
      </c>
      <c r="AJ69" s="31">
        <v>24</v>
      </c>
    </row>
    <row r="70" spans="1:36" ht="15.9" customHeight="1" x14ac:dyDescent="0.3">
      <c r="A70" s="16">
        <v>2022</v>
      </c>
      <c r="B70" s="21">
        <v>13</v>
      </c>
      <c r="C70" s="22">
        <v>44648</v>
      </c>
      <c r="D70" s="27">
        <v>1271</v>
      </c>
      <c r="E70" s="31">
        <v>35</v>
      </c>
      <c r="F70" s="31">
        <v>41</v>
      </c>
      <c r="G70" s="31">
        <v>33</v>
      </c>
      <c r="H70" s="31">
        <v>24</v>
      </c>
      <c r="I70" s="31">
        <v>81</v>
      </c>
      <c r="J70" s="31">
        <v>21</v>
      </c>
      <c r="K70" s="31">
        <v>45</v>
      </c>
      <c r="L70" s="31">
        <v>35</v>
      </c>
      <c r="M70" s="31">
        <v>35</v>
      </c>
      <c r="N70" s="31">
        <v>22</v>
      </c>
      <c r="O70" s="31">
        <v>18</v>
      </c>
      <c r="P70" s="31">
        <v>22</v>
      </c>
      <c r="Q70" s="31">
        <v>35</v>
      </c>
      <c r="R70" s="31">
        <v>85</v>
      </c>
      <c r="S70" s="31">
        <v>137</v>
      </c>
      <c r="T70" s="31">
        <v>69</v>
      </c>
      <c r="U70" s="31">
        <v>26</v>
      </c>
      <c r="V70" s="31">
        <v>22</v>
      </c>
      <c r="W70" s="31">
        <v>23</v>
      </c>
      <c r="X70" s="31">
        <v>8</v>
      </c>
      <c r="Y70" s="31">
        <v>37</v>
      </c>
      <c r="Z70" s="31">
        <v>74</v>
      </c>
      <c r="AA70" s="31">
        <v>7</v>
      </c>
      <c r="AB70" s="31">
        <v>43</v>
      </c>
      <c r="AC70" s="31">
        <v>56</v>
      </c>
      <c r="AD70" s="31">
        <v>28</v>
      </c>
      <c r="AE70" s="31">
        <v>3</v>
      </c>
      <c r="AF70" s="31">
        <v>32</v>
      </c>
      <c r="AG70" s="31">
        <v>88</v>
      </c>
      <c r="AH70" s="31">
        <v>19</v>
      </c>
      <c r="AI70" s="31">
        <v>36</v>
      </c>
      <c r="AJ70" s="31">
        <v>31</v>
      </c>
    </row>
    <row r="71" spans="1:36" ht="15.9" customHeight="1" x14ac:dyDescent="0.3">
      <c r="A71" s="16">
        <v>2022</v>
      </c>
      <c r="B71" s="21">
        <v>14</v>
      </c>
      <c r="C71" s="22">
        <v>44655</v>
      </c>
      <c r="D71" s="27">
        <v>1236</v>
      </c>
      <c r="E71" s="31">
        <v>46</v>
      </c>
      <c r="F71" s="31">
        <v>54</v>
      </c>
      <c r="G71" s="31">
        <v>23</v>
      </c>
      <c r="H71" s="31">
        <v>24</v>
      </c>
      <c r="I71" s="31">
        <v>86</v>
      </c>
      <c r="J71" s="31">
        <v>9</v>
      </c>
      <c r="K71" s="31">
        <v>45</v>
      </c>
      <c r="L71" s="31">
        <v>28</v>
      </c>
      <c r="M71" s="31">
        <v>36</v>
      </c>
      <c r="N71" s="31">
        <v>26</v>
      </c>
      <c r="O71" s="31">
        <v>33</v>
      </c>
      <c r="P71" s="31">
        <v>18</v>
      </c>
      <c r="Q71" s="31">
        <v>48</v>
      </c>
      <c r="R71" s="31">
        <v>85</v>
      </c>
      <c r="S71" s="31">
        <v>126</v>
      </c>
      <c r="T71" s="31">
        <v>55</v>
      </c>
      <c r="U71" s="31">
        <v>18</v>
      </c>
      <c r="V71" s="31">
        <v>22</v>
      </c>
      <c r="W71" s="31">
        <v>36</v>
      </c>
      <c r="X71" s="31">
        <v>8</v>
      </c>
      <c r="Y71" s="31">
        <v>36</v>
      </c>
      <c r="Z71" s="31">
        <v>85</v>
      </c>
      <c r="AA71" s="31">
        <v>0</v>
      </c>
      <c r="AB71" s="31">
        <v>38</v>
      </c>
      <c r="AC71" s="31">
        <v>28</v>
      </c>
      <c r="AD71" s="31">
        <v>36</v>
      </c>
      <c r="AE71" s="31">
        <v>4</v>
      </c>
      <c r="AF71" s="31">
        <v>40</v>
      </c>
      <c r="AG71" s="31">
        <v>58</v>
      </c>
      <c r="AH71" s="31">
        <v>17</v>
      </c>
      <c r="AI71" s="31">
        <v>26</v>
      </c>
      <c r="AJ71" s="31">
        <v>42</v>
      </c>
    </row>
    <row r="72" spans="1:36" ht="15.9" customHeight="1" x14ac:dyDescent="0.3">
      <c r="A72" s="16">
        <v>2022</v>
      </c>
      <c r="B72" s="21">
        <v>15</v>
      </c>
      <c r="C72" s="22">
        <v>44662</v>
      </c>
      <c r="D72" s="27">
        <v>1051</v>
      </c>
      <c r="E72" s="31">
        <v>32</v>
      </c>
      <c r="F72" s="31">
        <v>41</v>
      </c>
      <c r="G72" s="31">
        <v>34</v>
      </c>
      <c r="H72" s="31">
        <v>19</v>
      </c>
      <c r="I72" s="31">
        <v>76</v>
      </c>
      <c r="J72" s="31">
        <v>9</v>
      </c>
      <c r="K72" s="31">
        <v>27</v>
      </c>
      <c r="L72" s="31">
        <v>40</v>
      </c>
      <c r="M72" s="31">
        <v>28</v>
      </c>
      <c r="N72" s="31">
        <v>27</v>
      </c>
      <c r="O72" s="31">
        <v>20</v>
      </c>
      <c r="P72" s="31">
        <v>15</v>
      </c>
      <c r="Q72" s="31">
        <v>25</v>
      </c>
      <c r="R72" s="31">
        <v>98</v>
      </c>
      <c r="S72" s="31">
        <v>128</v>
      </c>
      <c r="T72" s="31">
        <v>38</v>
      </c>
      <c r="U72" s="31">
        <v>25</v>
      </c>
      <c r="V72" s="31">
        <v>15</v>
      </c>
      <c r="W72" s="31">
        <v>23</v>
      </c>
      <c r="X72" s="31">
        <v>8</v>
      </c>
      <c r="Y72" s="31">
        <v>28</v>
      </c>
      <c r="Z72" s="31">
        <v>70</v>
      </c>
      <c r="AA72" s="31">
        <v>5</v>
      </c>
      <c r="AB72" s="31">
        <v>21</v>
      </c>
      <c r="AC72" s="31">
        <v>29</v>
      </c>
      <c r="AD72" s="31">
        <v>27</v>
      </c>
      <c r="AE72" s="31">
        <v>3</v>
      </c>
      <c r="AF72" s="31">
        <v>29</v>
      </c>
      <c r="AG72" s="31">
        <v>51</v>
      </c>
      <c r="AH72" s="31">
        <v>17</v>
      </c>
      <c r="AI72" s="31">
        <v>19</v>
      </c>
      <c r="AJ72" s="31">
        <v>24</v>
      </c>
    </row>
    <row r="73" spans="1:36" ht="15.9" customHeight="1" x14ac:dyDescent="0.3">
      <c r="A73" s="16">
        <v>2022</v>
      </c>
      <c r="B73" s="21">
        <v>16</v>
      </c>
      <c r="C73" s="22">
        <v>44669</v>
      </c>
      <c r="D73" s="27">
        <v>1256</v>
      </c>
      <c r="E73" s="31">
        <v>47</v>
      </c>
      <c r="F73" s="31">
        <v>60</v>
      </c>
      <c r="G73" s="31">
        <v>25</v>
      </c>
      <c r="H73" s="31">
        <v>28</v>
      </c>
      <c r="I73" s="31">
        <v>80</v>
      </c>
      <c r="J73" s="31">
        <v>16</v>
      </c>
      <c r="K73" s="31">
        <v>47</v>
      </c>
      <c r="L73" s="31">
        <v>34</v>
      </c>
      <c r="M73" s="31">
        <v>31</v>
      </c>
      <c r="N73" s="31">
        <v>21</v>
      </c>
      <c r="O73" s="31">
        <v>22</v>
      </c>
      <c r="P73" s="31">
        <v>18</v>
      </c>
      <c r="Q73" s="31">
        <v>37</v>
      </c>
      <c r="R73" s="31">
        <v>94</v>
      </c>
      <c r="S73" s="31">
        <v>107</v>
      </c>
      <c r="T73" s="31">
        <v>57</v>
      </c>
      <c r="U73" s="31">
        <v>16</v>
      </c>
      <c r="V73" s="31">
        <v>17</v>
      </c>
      <c r="W73" s="31">
        <v>29</v>
      </c>
      <c r="X73" s="31">
        <v>10</v>
      </c>
      <c r="Y73" s="31">
        <v>51</v>
      </c>
      <c r="Z73" s="31">
        <v>80</v>
      </c>
      <c r="AA73" s="31">
        <v>3</v>
      </c>
      <c r="AB73" s="31">
        <v>38</v>
      </c>
      <c r="AC73" s="31">
        <v>47</v>
      </c>
      <c r="AD73" s="31">
        <v>34</v>
      </c>
      <c r="AE73" s="31">
        <v>3</v>
      </c>
      <c r="AF73" s="31">
        <v>44</v>
      </c>
      <c r="AG73" s="31">
        <v>72</v>
      </c>
      <c r="AH73" s="31">
        <v>24</v>
      </c>
      <c r="AI73" s="31">
        <v>22</v>
      </c>
      <c r="AJ73" s="31">
        <v>42</v>
      </c>
    </row>
    <row r="74" spans="1:36" ht="15.9" customHeight="1" x14ac:dyDescent="0.3">
      <c r="A74" s="16">
        <v>2022</v>
      </c>
      <c r="B74" s="21">
        <v>17</v>
      </c>
      <c r="C74" s="22">
        <v>44676</v>
      </c>
      <c r="D74" s="27">
        <v>1268</v>
      </c>
      <c r="E74" s="31">
        <v>34</v>
      </c>
      <c r="F74" s="31">
        <v>57</v>
      </c>
      <c r="G74" s="31">
        <v>37</v>
      </c>
      <c r="H74" s="31">
        <v>21</v>
      </c>
      <c r="I74" s="31">
        <v>107</v>
      </c>
      <c r="J74" s="31">
        <v>10</v>
      </c>
      <c r="K74" s="31">
        <v>52</v>
      </c>
      <c r="L74" s="31">
        <v>28</v>
      </c>
      <c r="M74" s="31">
        <v>29</v>
      </c>
      <c r="N74" s="31">
        <v>25</v>
      </c>
      <c r="O74" s="31">
        <v>31</v>
      </c>
      <c r="P74" s="31">
        <v>13</v>
      </c>
      <c r="Q74" s="31">
        <v>30</v>
      </c>
      <c r="R74" s="31">
        <v>85</v>
      </c>
      <c r="S74" s="31">
        <v>144</v>
      </c>
      <c r="T74" s="31">
        <v>66</v>
      </c>
      <c r="U74" s="31">
        <v>19</v>
      </c>
      <c r="V74" s="31">
        <v>12</v>
      </c>
      <c r="W74" s="31">
        <v>21</v>
      </c>
      <c r="X74" s="31">
        <v>14</v>
      </c>
      <c r="Y74" s="31">
        <v>30</v>
      </c>
      <c r="Z74" s="31">
        <v>73</v>
      </c>
      <c r="AA74" s="31">
        <v>4</v>
      </c>
      <c r="AB74" s="31">
        <v>40</v>
      </c>
      <c r="AC74" s="31">
        <v>50</v>
      </c>
      <c r="AD74" s="31">
        <v>25</v>
      </c>
      <c r="AE74" s="31">
        <v>4</v>
      </c>
      <c r="AF74" s="31">
        <v>28</v>
      </c>
      <c r="AG74" s="31">
        <v>95</v>
      </c>
      <c r="AH74" s="31">
        <v>25</v>
      </c>
      <c r="AI74" s="31">
        <v>25</v>
      </c>
      <c r="AJ74" s="31">
        <v>34</v>
      </c>
    </row>
    <row r="75" spans="1:36" ht="15.9" customHeight="1" x14ac:dyDescent="0.3">
      <c r="A75" s="16">
        <v>2022</v>
      </c>
      <c r="B75" s="21">
        <v>18</v>
      </c>
      <c r="C75" s="22">
        <v>44683</v>
      </c>
      <c r="D75" s="27">
        <v>1093</v>
      </c>
      <c r="E75" s="31">
        <v>36</v>
      </c>
      <c r="F75" s="31">
        <v>52</v>
      </c>
      <c r="G75" s="31">
        <v>29</v>
      </c>
      <c r="H75" s="31">
        <v>18</v>
      </c>
      <c r="I75" s="31">
        <v>89</v>
      </c>
      <c r="J75" s="31">
        <v>9</v>
      </c>
      <c r="K75" s="31">
        <v>35</v>
      </c>
      <c r="L75" s="31">
        <v>37</v>
      </c>
      <c r="M75" s="31">
        <v>30</v>
      </c>
      <c r="N75" s="31">
        <v>24</v>
      </c>
      <c r="O75" s="31">
        <v>29</v>
      </c>
      <c r="P75" s="31">
        <v>16</v>
      </c>
      <c r="Q75" s="31">
        <v>30</v>
      </c>
      <c r="R75" s="31">
        <v>79</v>
      </c>
      <c r="S75" s="31">
        <v>115</v>
      </c>
      <c r="T75" s="31">
        <v>53</v>
      </c>
      <c r="U75" s="31">
        <v>23</v>
      </c>
      <c r="V75" s="31">
        <v>15</v>
      </c>
      <c r="W75" s="31">
        <v>19</v>
      </c>
      <c r="X75" s="31">
        <v>12</v>
      </c>
      <c r="Y75" s="31">
        <v>42</v>
      </c>
      <c r="Z75" s="31">
        <v>51</v>
      </c>
      <c r="AA75" s="31">
        <v>5</v>
      </c>
      <c r="AB75" s="31">
        <v>40</v>
      </c>
      <c r="AC75" s="31">
        <v>35</v>
      </c>
      <c r="AD75" s="31">
        <v>25</v>
      </c>
      <c r="AE75" s="31">
        <v>6</v>
      </c>
      <c r="AF75" s="31">
        <v>23</v>
      </c>
      <c r="AG75" s="31">
        <v>54</v>
      </c>
      <c r="AH75" s="31">
        <v>23</v>
      </c>
      <c r="AI75" s="31">
        <v>19</v>
      </c>
      <c r="AJ75" s="31">
        <v>20</v>
      </c>
    </row>
    <row r="76" spans="1:36" ht="15.9" customHeight="1" x14ac:dyDescent="0.3">
      <c r="A76" s="16">
        <v>2022</v>
      </c>
      <c r="B76" s="21">
        <v>19</v>
      </c>
      <c r="C76" s="22">
        <v>44690</v>
      </c>
      <c r="D76" s="27">
        <v>1244</v>
      </c>
      <c r="E76" s="31">
        <v>45</v>
      </c>
      <c r="F76" s="31">
        <v>52</v>
      </c>
      <c r="G76" s="31">
        <v>32</v>
      </c>
      <c r="H76" s="31">
        <v>25</v>
      </c>
      <c r="I76" s="31">
        <v>104</v>
      </c>
      <c r="J76" s="31">
        <v>11</v>
      </c>
      <c r="K76" s="31">
        <v>48</v>
      </c>
      <c r="L76" s="31">
        <v>25</v>
      </c>
      <c r="M76" s="31">
        <v>29</v>
      </c>
      <c r="N76" s="31">
        <v>24</v>
      </c>
      <c r="O76" s="31">
        <v>22</v>
      </c>
      <c r="P76" s="31">
        <v>20</v>
      </c>
      <c r="Q76" s="31">
        <v>30</v>
      </c>
      <c r="R76" s="31">
        <v>82</v>
      </c>
      <c r="S76" s="31">
        <v>112</v>
      </c>
      <c r="T76" s="31">
        <v>58</v>
      </c>
      <c r="U76" s="31">
        <v>20</v>
      </c>
      <c r="V76" s="31">
        <v>19</v>
      </c>
      <c r="W76" s="31">
        <v>20</v>
      </c>
      <c r="X76" s="31">
        <v>7</v>
      </c>
      <c r="Y76" s="31">
        <v>36</v>
      </c>
      <c r="Z76" s="31">
        <v>86</v>
      </c>
      <c r="AA76" s="31">
        <v>3</v>
      </c>
      <c r="AB76" s="31">
        <v>44</v>
      </c>
      <c r="AC76" s="31">
        <v>52</v>
      </c>
      <c r="AD76" s="31">
        <v>43</v>
      </c>
      <c r="AE76" s="31">
        <v>6</v>
      </c>
      <c r="AF76" s="31">
        <v>33</v>
      </c>
      <c r="AG76" s="31">
        <v>88</v>
      </c>
      <c r="AH76" s="31">
        <v>15</v>
      </c>
      <c r="AI76" s="31">
        <v>24</v>
      </c>
      <c r="AJ76" s="31">
        <v>29</v>
      </c>
    </row>
    <row r="77" spans="1:36" ht="15.9" customHeight="1" x14ac:dyDescent="0.3">
      <c r="A77" s="16">
        <v>2022</v>
      </c>
      <c r="B77" s="21">
        <v>20</v>
      </c>
      <c r="C77" s="22">
        <v>44697</v>
      </c>
      <c r="D77" s="27">
        <v>1214</v>
      </c>
      <c r="E77" s="31">
        <v>43</v>
      </c>
      <c r="F77" s="31">
        <v>49</v>
      </c>
      <c r="G77" s="31">
        <v>27</v>
      </c>
      <c r="H77" s="31">
        <v>25</v>
      </c>
      <c r="I77" s="31">
        <v>96</v>
      </c>
      <c r="J77" s="31">
        <v>12</v>
      </c>
      <c r="K77" s="31">
        <v>36</v>
      </c>
      <c r="L77" s="31">
        <v>28</v>
      </c>
      <c r="M77" s="31">
        <v>28</v>
      </c>
      <c r="N77" s="31">
        <v>24</v>
      </c>
      <c r="O77" s="31">
        <v>22</v>
      </c>
      <c r="P77" s="31">
        <v>18</v>
      </c>
      <c r="Q77" s="31">
        <v>38</v>
      </c>
      <c r="R77" s="31">
        <v>82</v>
      </c>
      <c r="S77" s="31">
        <v>147</v>
      </c>
      <c r="T77" s="31">
        <v>59</v>
      </c>
      <c r="U77" s="31">
        <v>23</v>
      </c>
      <c r="V77" s="31">
        <v>14</v>
      </c>
      <c r="W77" s="31">
        <v>17</v>
      </c>
      <c r="X77" s="31">
        <v>13</v>
      </c>
      <c r="Y77" s="31">
        <v>30</v>
      </c>
      <c r="Z77" s="31">
        <v>72</v>
      </c>
      <c r="AA77" s="31">
        <v>6</v>
      </c>
      <c r="AB77" s="31">
        <v>35</v>
      </c>
      <c r="AC77" s="31">
        <v>41</v>
      </c>
      <c r="AD77" s="31">
        <v>30</v>
      </c>
      <c r="AE77" s="31">
        <v>8</v>
      </c>
      <c r="AF77" s="31">
        <v>28</v>
      </c>
      <c r="AG77" s="31">
        <v>77</v>
      </c>
      <c r="AH77" s="31">
        <v>17</v>
      </c>
      <c r="AI77" s="31">
        <v>21</v>
      </c>
      <c r="AJ77" s="31">
        <v>48</v>
      </c>
    </row>
    <row r="78" spans="1:36" ht="15.9" customHeight="1" x14ac:dyDescent="0.3">
      <c r="A78" s="16">
        <v>2022</v>
      </c>
      <c r="B78" s="21">
        <v>21</v>
      </c>
      <c r="C78" s="22">
        <v>44704</v>
      </c>
      <c r="D78" s="27">
        <v>1100</v>
      </c>
      <c r="E78" s="31">
        <v>35</v>
      </c>
      <c r="F78" s="31">
        <v>39</v>
      </c>
      <c r="G78" s="31">
        <v>25</v>
      </c>
      <c r="H78" s="31">
        <v>27</v>
      </c>
      <c r="I78" s="31">
        <v>92</v>
      </c>
      <c r="J78" s="31">
        <v>12</v>
      </c>
      <c r="K78" s="31">
        <v>32</v>
      </c>
      <c r="L78" s="31">
        <v>24</v>
      </c>
      <c r="M78" s="31">
        <v>17</v>
      </c>
      <c r="N78" s="31">
        <v>25</v>
      </c>
      <c r="O78" s="31">
        <v>18</v>
      </c>
      <c r="P78" s="31">
        <v>12</v>
      </c>
      <c r="Q78" s="31">
        <v>35</v>
      </c>
      <c r="R78" s="31">
        <v>78</v>
      </c>
      <c r="S78" s="31">
        <v>129</v>
      </c>
      <c r="T78" s="31">
        <v>46</v>
      </c>
      <c r="U78" s="31">
        <v>22</v>
      </c>
      <c r="V78" s="31">
        <v>13</v>
      </c>
      <c r="W78" s="31">
        <v>21</v>
      </c>
      <c r="X78" s="31">
        <v>1</v>
      </c>
      <c r="Y78" s="31">
        <v>30</v>
      </c>
      <c r="Z78" s="31">
        <v>74</v>
      </c>
      <c r="AA78" s="31">
        <v>6</v>
      </c>
      <c r="AB78" s="31">
        <v>43</v>
      </c>
      <c r="AC78" s="31">
        <v>29</v>
      </c>
      <c r="AD78" s="31">
        <v>33</v>
      </c>
      <c r="AE78" s="31">
        <v>3</v>
      </c>
      <c r="AF78" s="31">
        <v>39</v>
      </c>
      <c r="AG78" s="31">
        <v>75</v>
      </c>
      <c r="AH78" s="31">
        <v>18</v>
      </c>
      <c r="AI78" s="31">
        <v>17</v>
      </c>
      <c r="AJ78" s="31">
        <v>30</v>
      </c>
    </row>
    <row r="79" spans="1:36" ht="15.9" customHeight="1" x14ac:dyDescent="0.3">
      <c r="A79" s="16">
        <v>2022</v>
      </c>
      <c r="B79" s="21">
        <v>22</v>
      </c>
      <c r="C79" s="22">
        <v>44711</v>
      </c>
      <c r="D79" s="27">
        <v>848</v>
      </c>
      <c r="E79" s="31">
        <v>33</v>
      </c>
      <c r="F79" s="31">
        <v>29</v>
      </c>
      <c r="G79" s="31">
        <v>20</v>
      </c>
      <c r="H79" s="31">
        <v>11</v>
      </c>
      <c r="I79" s="31">
        <v>79</v>
      </c>
      <c r="J79" s="31">
        <v>6</v>
      </c>
      <c r="K79" s="31">
        <v>23</v>
      </c>
      <c r="L79" s="31">
        <v>25</v>
      </c>
      <c r="M79" s="31">
        <v>16</v>
      </c>
      <c r="N79" s="31">
        <v>16</v>
      </c>
      <c r="O79" s="31">
        <v>14</v>
      </c>
      <c r="P79" s="31">
        <v>8</v>
      </c>
      <c r="Q79" s="31">
        <v>22</v>
      </c>
      <c r="R79" s="31">
        <v>62</v>
      </c>
      <c r="S79" s="31">
        <v>73</v>
      </c>
      <c r="T79" s="31">
        <v>47</v>
      </c>
      <c r="U79" s="31">
        <v>10</v>
      </c>
      <c r="V79" s="31">
        <v>21</v>
      </c>
      <c r="W79" s="31">
        <v>17</v>
      </c>
      <c r="X79" s="31">
        <v>4</v>
      </c>
      <c r="Y79" s="31">
        <v>24</v>
      </c>
      <c r="Z79" s="31">
        <v>65</v>
      </c>
      <c r="AA79" s="31">
        <v>2</v>
      </c>
      <c r="AB79" s="31">
        <v>20</v>
      </c>
      <c r="AC79" s="31">
        <v>34</v>
      </c>
      <c r="AD79" s="31">
        <v>27</v>
      </c>
      <c r="AE79" s="31">
        <v>5</v>
      </c>
      <c r="AF79" s="31">
        <v>21</v>
      </c>
      <c r="AG79" s="31">
        <v>51</v>
      </c>
      <c r="AH79" s="31">
        <v>13</v>
      </c>
      <c r="AI79" s="31">
        <v>20</v>
      </c>
      <c r="AJ79" s="31">
        <v>30</v>
      </c>
    </row>
    <row r="80" spans="1:36" ht="15.9" customHeight="1" x14ac:dyDescent="0.3">
      <c r="A80" s="16">
        <v>2022</v>
      </c>
      <c r="B80" s="21">
        <v>23</v>
      </c>
      <c r="C80" s="22">
        <v>44718</v>
      </c>
      <c r="D80" s="27">
        <v>1207</v>
      </c>
      <c r="E80" s="31">
        <v>40</v>
      </c>
      <c r="F80" s="31">
        <v>53</v>
      </c>
      <c r="G80" s="31">
        <v>31</v>
      </c>
      <c r="H80" s="31">
        <v>24</v>
      </c>
      <c r="I80" s="31">
        <v>94</v>
      </c>
      <c r="J80" s="31">
        <v>11</v>
      </c>
      <c r="K80" s="31">
        <v>50</v>
      </c>
      <c r="L80" s="31">
        <v>28</v>
      </c>
      <c r="M80" s="31">
        <v>36</v>
      </c>
      <c r="N80" s="31">
        <v>29</v>
      </c>
      <c r="O80" s="31">
        <v>25</v>
      </c>
      <c r="P80" s="31">
        <v>23</v>
      </c>
      <c r="Q80" s="31">
        <v>37</v>
      </c>
      <c r="R80" s="31">
        <v>84</v>
      </c>
      <c r="S80" s="31">
        <v>131</v>
      </c>
      <c r="T80" s="31">
        <v>40</v>
      </c>
      <c r="U80" s="31">
        <v>26</v>
      </c>
      <c r="V80" s="31">
        <v>23</v>
      </c>
      <c r="W80" s="31">
        <v>23</v>
      </c>
      <c r="X80" s="31">
        <v>8</v>
      </c>
      <c r="Y80" s="31">
        <v>39</v>
      </c>
      <c r="Z80" s="31">
        <v>76</v>
      </c>
      <c r="AA80" s="31">
        <v>1</v>
      </c>
      <c r="AB80" s="31">
        <v>35</v>
      </c>
      <c r="AC80" s="31">
        <v>38</v>
      </c>
      <c r="AD80" s="31">
        <v>27</v>
      </c>
      <c r="AE80" s="31">
        <v>7</v>
      </c>
      <c r="AF80" s="31">
        <v>32</v>
      </c>
      <c r="AG80" s="31">
        <v>73</v>
      </c>
      <c r="AH80" s="31">
        <v>19</v>
      </c>
      <c r="AI80" s="31">
        <v>21</v>
      </c>
      <c r="AJ80" s="31">
        <v>23</v>
      </c>
    </row>
    <row r="81" spans="1:36" ht="15.9" customHeight="1" x14ac:dyDescent="0.3">
      <c r="A81" s="16">
        <v>2022</v>
      </c>
      <c r="B81" s="21">
        <v>24</v>
      </c>
      <c r="C81" s="22">
        <v>44725</v>
      </c>
      <c r="D81" s="27">
        <v>1178</v>
      </c>
      <c r="E81" s="31">
        <v>33</v>
      </c>
      <c r="F81" s="31">
        <v>50</v>
      </c>
      <c r="G81" s="31">
        <v>21</v>
      </c>
      <c r="H81" s="31">
        <v>25</v>
      </c>
      <c r="I81" s="31">
        <v>96</v>
      </c>
      <c r="J81" s="31">
        <v>6</v>
      </c>
      <c r="K81" s="31">
        <v>49</v>
      </c>
      <c r="L81" s="31">
        <v>28</v>
      </c>
      <c r="M81" s="31">
        <v>33</v>
      </c>
      <c r="N81" s="31">
        <v>22</v>
      </c>
      <c r="O81" s="31">
        <v>20</v>
      </c>
      <c r="P81" s="31">
        <v>13</v>
      </c>
      <c r="Q81" s="31">
        <v>36</v>
      </c>
      <c r="R81" s="31">
        <v>78</v>
      </c>
      <c r="S81" s="31">
        <v>147</v>
      </c>
      <c r="T81" s="31">
        <v>62</v>
      </c>
      <c r="U81" s="31">
        <v>12</v>
      </c>
      <c r="V81" s="31">
        <v>20</v>
      </c>
      <c r="W81" s="31">
        <v>22</v>
      </c>
      <c r="X81" s="31">
        <v>7</v>
      </c>
      <c r="Y81" s="31">
        <v>30</v>
      </c>
      <c r="Z81" s="31">
        <v>62</v>
      </c>
      <c r="AA81" s="31">
        <v>6</v>
      </c>
      <c r="AB81" s="31">
        <v>40</v>
      </c>
      <c r="AC81" s="31">
        <v>45</v>
      </c>
      <c r="AD81" s="31">
        <v>32</v>
      </c>
      <c r="AE81" s="31">
        <v>7</v>
      </c>
      <c r="AF81" s="31">
        <v>33</v>
      </c>
      <c r="AG81" s="31">
        <v>65</v>
      </c>
      <c r="AH81" s="31">
        <v>19</v>
      </c>
      <c r="AI81" s="31">
        <v>22</v>
      </c>
      <c r="AJ81" s="31">
        <v>37</v>
      </c>
    </row>
    <row r="82" spans="1:36" ht="15.9" customHeight="1" x14ac:dyDescent="0.3">
      <c r="A82" s="16">
        <v>2022</v>
      </c>
      <c r="B82" s="21">
        <v>25</v>
      </c>
      <c r="C82" s="22">
        <v>44732</v>
      </c>
      <c r="D82" s="27" t="s">
        <v>210</v>
      </c>
      <c r="E82" s="31" t="s">
        <v>210</v>
      </c>
      <c r="F82" s="31" t="s">
        <v>210</v>
      </c>
      <c r="G82" s="31" t="s">
        <v>210</v>
      </c>
      <c r="H82" s="31" t="s">
        <v>210</v>
      </c>
      <c r="I82" s="31" t="s">
        <v>210</v>
      </c>
      <c r="J82" s="31" t="s">
        <v>210</v>
      </c>
      <c r="K82" s="31" t="s">
        <v>210</v>
      </c>
      <c r="L82" s="31" t="s">
        <v>210</v>
      </c>
      <c r="M82" s="31" t="s">
        <v>210</v>
      </c>
      <c r="N82" s="31" t="s">
        <v>210</v>
      </c>
      <c r="O82" s="31" t="s">
        <v>210</v>
      </c>
      <c r="P82" s="31" t="s">
        <v>210</v>
      </c>
      <c r="Q82" s="31" t="s">
        <v>210</v>
      </c>
      <c r="R82" s="31" t="s">
        <v>210</v>
      </c>
      <c r="S82" s="31" t="s">
        <v>210</v>
      </c>
      <c r="T82" s="31" t="s">
        <v>210</v>
      </c>
      <c r="U82" s="31" t="s">
        <v>210</v>
      </c>
      <c r="V82" s="31" t="s">
        <v>210</v>
      </c>
      <c r="W82" s="31" t="s">
        <v>210</v>
      </c>
      <c r="X82" s="31" t="s">
        <v>210</v>
      </c>
      <c r="Y82" s="31" t="s">
        <v>210</v>
      </c>
      <c r="Z82" s="31" t="s">
        <v>210</v>
      </c>
      <c r="AA82" s="31" t="s">
        <v>210</v>
      </c>
      <c r="AB82" s="31" t="s">
        <v>210</v>
      </c>
      <c r="AC82" s="31" t="s">
        <v>210</v>
      </c>
      <c r="AD82" s="31" t="s">
        <v>210</v>
      </c>
      <c r="AE82" s="31" t="s">
        <v>210</v>
      </c>
      <c r="AF82" s="31" t="s">
        <v>210</v>
      </c>
      <c r="AG82" s="31" t="s">
        <v>210</v>
      </c>
      <c r="AH82" s="31" t="s">
        <v>210</v>
      </c>
      <c r="AI82" s="31" t="s">
        <v>210</v>
      </c>
      <c r="AJ82" s="31" t="s">
        <v>210</v>
      </c>
    </row>
    <row r="83" spans="1:36" ht="15.9" customHeight="1" x14ac:dyDescent="0.3">
      <c r="A83" s="16">
        <v>2022</v>
      </c>
      <c r="B83" s="21">
        <v>26</v>
      </c>
      <c r="C83" s="22">
        <v>44739</v>
      </c>
      <c r="D83" s="27" t="s">
        <v>210</v>
      </c>
      <c r="E83" s="31" t="s">
        <v>210</v>
      </c>
      <c r="F83" s="31" t="s">
        <v>210</v>
      </c>
      <c r="G83" s="31" t="s">
        <v>210</v>
      </c>
      <c r="H83" s="31" t="s">
        <v>210</v>
      </c>
      <c r="I83" s="31" t="s">
        <v>210</v>
      </c>
      <c r="J83" s="31" t="s">
        <v>210</v>
      </c>
      <c r="K83" s="31" t="s">
        <v>210</v>
      </c>
      <c r="L83" s="31" t="s">
        <v>210</v>
      </c>
      <c r="M83" s="31" t="s">
        <v>210</v>
      </c>
      <c r="N83" s="31" t="s">
        <v>210</v>
      </c>
      <c r="O83" s="31" t="s">
        <v>210</v>
      </c>
      <c r="P83" s="31" t="s">
        <v>210</v>
      </c>
      <c r="Q83" s="31" t="s">
        <v>210</v>
      </c>
      <c r="R83" s="31" t="s">
        <v>210</v>
      </c>
      <c r="S83" s="31" t="s">
        <v>210</v>
      </c>
      <c r="T83" s="31" t="s">
        <v>210</v>
      </c>
      <c r="U83" s="31" t="s">
        <v>210</v>
      </c>
      <c r="V83" s="31" t="s">
        <v>210</v>
      </c>
      <c r="W83" s="31" t="s">
        <v>210</v>
      </c>
      <c r="X83" s="31" t="s">
        <v>210</v>
      </c>
      <c r="Y83" s="31" t="s">
        <v>210</v>
      </c>
      <c r="Z83" s="31" t="s">
        <v>210</v>
      </c>
      <c r="AA83" s="31" t="s">
        <v>210</v>
      </c>
      <c r="AB83" s="31" t="s">
        <v>210</v>
      </c>
      <c r="AC83" s="31" t="s">
        <v>210</v>
      </c>
      <c r="AD83" s="31" t="s">
        <v>210</v>
      </c>
      <c r="AE83" s="31" t="s">
        <v>210</v>
      </c>
      <c r="AF83" s="31" t="s">
        <v>210</v>
      </c>
      <c r="AG83" s="31" t="s">
        <v>210</v>
      </c>
      <c r="AH83" s="31" t="s">
        <v>210</v>
      </c>
      <c r="AI83" s="31" t="s">
        <v>210</v>
      </c>
      <c r="AJ83" s="31" t="s">
        <v>210</v>
      </c>
    </row>
    <row r="84" spans="1:36" ht="15.9" customHeight="1" x14ac:dyDescent="0.3">
      <c r="A84" s="16">
        <v>2022</v>
      </c>
      <c r="B84" s="21">
        <v>27</v>
      </c>
      <c r="C84" s="22">
        <v>44746</v>
      </c>
      <c r="D84" s="27" t="s">
        <v>210</v>
      </c>
      <c r="E84" s="31" t="s">
        <v>210</v>
      </c>
      <c r="F84" s="31" t="s">
        <v>210</v>
      </c>
      <c r="G84" s="31" t="s">
        <v>210</v>
      </c>
      <c r="H84" s="31" t="s">
        <v>210</v>
      </c>
      <c r="I84" s="31" t="s">
        <v>210</v>
      </c>
      <c r="J84" s="31" t="s">
        <v>210</v>
      </c>
      <c r="K84" s="31" t="s">
        <v>210</v>
      </c>
      <c r="L84" s="31" t="s">
        <v>210</v>
      </c>
      <c r="M84" s="31" t="s">
        <v>210</v>
      </c>
      <c r="N84" s="31" t="s">
        <v>210</v>
      </c>
      <c r="O84" s="31" t="s">
        <v>210</v>
      </c>
      <c r="P84" s="31" t="s">
        <v>210</v>
      </c>
      <c r="Q84" s="31" t="s">
        <v>210</v>
      </c>
      <c r="R84" s="31" t="s">
        <v>210</v>
      </c>
      <c r="S84" s="31" t="s">
        <v>210</v>
      </c>
      <c r="T84" s="31" t="s">
        <v>210</v>
      </c>
      <c r="U84" s="31" t="s">
        <v>210</v>
      </c>
      <c r="V84" s="31" t="s">
        <v>210</v>
      </c>
      <c r="W84" s="31" t="s">
        <v>210</v>
      </c>
      <c r="X84" s="31" t="s">
        <v>210</v>
      </c>
      <c r="Y84" s="31" t="s">
        <v>210</v>
      </c>
      <c r="Z84" s="31" t="s">
        <v>210</v>
      </c>
      <c r="AA84" s="31" t="s">
        <v>210</v>
      </c>
      <c r="AB84" s="31" t="s">
        <v>210</v>
      </c>
      <c r="AC84" s="31" t="s">
        <v>210</v>
      </c>
      <c r="AD84" s="31" t="s">
        <v>210</v>
      </c>
      <c r="AE84" s="31" t="s">
        <v>210</v>
      </c>
      <c r="AF84" s="31" t="s">
        <v>210</v>
      </c>
      <c r="AG84" s="31" t="s">
        <v>210</v>
      </c>
      <c r="AH84" s="31" t="s">
        <v>210</v>
      </c>
      <c r="AI84" s="31" t="s">
        <v>210</v>
      </c>
      <c r="AJ84" s="31" t="s">
        <v>210</v>
      </c>
    </row>
    <row r="85" spans="1:36" ht="15.9" customHeight="1" x14ac:dyDescent="0.3">
      <c r="A85" s="16">
        <v>2022</v>
      </c>
      <c r="B85" s="21">
        <v>28</v>
      </c>
      <c r="C85" s="22">
        <v>44753</v>
      </c>
      <c r="D85" s="27" t="s">
        <v>210</v>
      </c>
      <c r="E85" s="31" t="s">
        <v>210</v>
      </c>
      <c r="F85" s="31" t="s">
        <v>210</v>
      </c>
      <c r="G85" s="31" t="s">
        <v>210</v>
      </c>
      <c r="H85" s="31" t="s">
        <v>210</v>
      </c>
      <c r="I85" s="31" t="s">
        <v>210</v>
      </c>
      <c r="J85" s="31" t="s">
        <v>210</v>
      </c>
      <c r="K85" s="31" t="s">
        <v>210</v>
      </c>
      <c r="L85" s="31" t="s">
        <v>210</v>
      </c>
      <c r="M85" s="31" t="s">
        <v>210</v>
      </c>
      <c r="N85" s="31" t="s">
        <v>210</v>
      </c>
      <c r="O85" s="31" t="s">
        <v>210</v>
      </c>
      <c r="P85" s="31" t="s">
        <v>210</v>
      </c>
      <c r="Q85" s="31" t="s">
        <v>210</v>
      </c>
      <c r="R85" s="31" t="s">
        <v>210</v>
      </c>
      <c r="S85" s="31" t="s">
        <v>210</v>
      </c>
      <c r="T85" s="31" t="s">
        <v>210</v>
      </c>
      <c r="U85" s="31" t="s">
        <v>210</v>
      </c>
      <c r="V85" s="31" t="s">
        <v>210</v>
      </c>
      <c r="W85" s="31" t="s">
        <v>210</v>
      </c>
      <c r="X85" s="31" t="s">
        <v>210</v>
      </c>
      <c r="Y85" s="31" t="s">
        <v>210</v>
      </c>
      <c r="Z85" s="31" t="s">
        <v>210</v>
      </c>
      <c r="AA85" s="31" t="s">
        <v>210</v>
      </c>
      <c r="AB85" s="31" t="s">
        <v>210</v>
      </c>
      <c r="AC85" s="31" t="s">
        <v>210</v>
      </c>
      <c r="AD85" s="31" t="s">
        <v>210</v>
      </c>
      <c r="AE85" s="31" t="s">
        <v>210</v>
      </c>
      <c r="AF85" s="31" t="s">
        <v>210</v>
      </c>
      <c r="AG85" s="31" t="s">
        <v>210</v>
      </c>
      <c r="AH85" s="31" t="s">
        <v>210</v>
      </c>
      <c r="AI85" s="31" t="s">
        <v>210</v>
      </c>
      <c r="AJ85" s="31" t="s">
        <v>210</v>
      </c>
    </row>
    <row r="86" spans="1:36" ht="15.9" customHeight="1" x14ac:dyDescent="0.3">
      <c r="A86" s="16">
        <v>2022</v>
      </c>
      <c r="B86" s="21">
        <v>29</v>
      </c>
      <c r="C86" s="22">
        <v>44760</v>
      </c>
      <c r="D86" s="27" t="s">
        <v>210</v>
      </c>
      <c r="E86" s="31" t="s">
        <v>210</v>
      </c>
      <c r="F86" s="31" t="s">
        <v>210</v>
      </c>
      <c r="G86" s="31" t="s">
        <v>210</v>
      </c>
      <c r="H86" s="31" t="s">
        <v>210</v>
      </c>
      <c r="I86" s="31" t="s">
        <v>210</v>
      </c>
      <c r="J86" s="31" t="s">
        <v>210</v>
      </c>
      <c r="K86" s="31" t="s">
        <v>210</v>
      </c>
      <c r="L86" s="31" t="s">
        <v>210</v>
      </c>
      <c r="M86" s="31" t="s">
        <v>210</v>
      </c>
      <c r="N86" s="31" t="s">
        <v>210</v>
      </c>
      <c r="O86" s="31" t="s">
        <v>210</v>
      </c>
      <c r="P86" s="31" t="s">
        <v>210</v>
      </c>
      <c r="Q86" s="31" t="s">
        <v>210</v>
      </c>
      <c r="R86" s="31" t="s">
        <v>210</v>
      </c>
      <c r="S86" s="31" t="s">
        <v>210</v>
      </c>
      <c r="T86" s="31" t="s">
        <v>210</v>
      </c>
      <c r="U86" s="31" t="s">
        <v>210</v>
      </c>
      <c r="V86" s="31" t="s">
        <v>210</v>
      </c>
      <c r="W86" s="31" t="s">
        <v>210</v>
      </c>
      <c r="X86" s="31" t="s">
        <v>210</v>
      </c>
      <c r="Y86" s="31" t="s">
        <v>210</v>
      </c>
      <c r="Z86" s="31" t="s">
        <v>210</v>
      </c>
      <c r="AA86" s="31" t="s">
        <v>210</v>
      </c>
      <c r="AB86" s="31" t="s">
        <v>210</v>
      </c>
      <c r="AC86" s="31" t="s">
        <v>210</v>
      </c>
      <c r="AD86" s="31" t="s">
        <v>210</v>
      </c>
      <c r="AE86" s="31" t="s">
        <v>210</v>
      </c>
      <c r="AF86" s="31" t="s">
        <v>210</v>
      </c>
      <c r="AG86" s="31" t="s">
        <v>210</v>
      </c>
      <c r="AH86" s="31" t="s">
        <v>210</v>
      </c>
      <c r="AI86" s="31" t="s">
        <v>210</v>
      </c>
      <c r="AJ86" s="31" t="s">
        <v>210</v>
      </c>
    </row>
    <row r="87" spans="1:36" ht="15.9" customHeight="1" x14ac:dyDescent="0.3">
      <c r="A87" s="16">
        <v>2022</v>
      </c>
      <c r="B87" s="21">
        <v>30</v>
      </c>
      <c r="C87" s="22">
        <v>44767</v>
      </c>
      <c r="D87" s="27" t="s">
        <v>210</v>
      </c>
      <c r="E87" s="31" t="s">
        <v>210</v>
      </c>
      <c r="F87" s="31" t="s">
        <v>210</v>
      </c>
      <c r="G87" s="31" t="s">
        <v>210</v>
      </c>
      <c r="H87" s="31" t="s">
        <v>210</v>
      </c>
      <c r="I87" s="31" t="s">
        <v>210</v>
      </c>
      <c r="J87" s="31" t="s">
        <v>210</v>
      </c>
      <c r="K87" s="31" t="s">
        <v>210</v>
      </c>
      <c r="L87" s="31" t="s">
        <v>210</v>
      </c>
      <c r="M87" s="31" t="s">
        <v>210</v>
      </c>
      <c r="N87" s="31" t="s">
        <v>210</v>
      </c>
      <c r="O87" s="31" t="s">
        <v>210</v>
      </c>
      <c r="P87" s="31" t="s">
        <v>210</v>
      </c>
      <c r="Q87" s="31" t="s">
        <v>210</v>
      </c>
      <c r="R87" s="31" t="s">
        <v>210</v>
      </c>
      <c r="S87" s="31" t="s">
        <v>210</v>
      </c>
      <c r="T87" s="31" t="s">
        <v>210</v>
      </c>
      <c r="U87" s="31" t="s">
        <v>210</v>
      </c>
      <c r="V87" s="31" t="s">
        <v>210</v>
      </c>
      <c r="W87" s="31" t="s">
        <v>210</v>
      </c>
      <c r="X87" s="31" t="s">
        <v>210</v>
      </c>
      <c r="Y87" s="31" t="s">
        <v>210</v>
      </c>
      <c r="Z87" s="31" t="s">
        <v>210</v>
      </c>
      <c r="AA87" s="31" t="s">
        <v>210</v>
      </c>
      <c r="AB87" s="31" t="s">
        <v>210</v>
      </c>
      <c r="AC87" s="31" t="s">
        <v>210</v>
      </c>
      <c r="AD87" s="31" t="s">
        <v>210</v>
      </c>
      <c r="AE87" s="31" t="s">
        <v>210</v>
      </c>
      <c r="AF87" s="31" t="s">
        <v>210</v>
      </c>
      <c r="AG87" s="31" t="s">
        <v>210</v>
      </c>
      <c r="AH87" s="31" t="s">
        <v>210</v>
      </c>
      <c r="AI87" s="31" t="s">
        <v>210</v>
      </c>
      <c r="AJ87" s="31" t="s">
        <v>210</v>
      </c>
    </row>
    <row r="88" spans="1:36" ht="15.9" customHeight="1" x14ac:dyDescent="0.3">
      <c r="A88" s="16">
        <v>2022</v>
      </c>
      <c r="B88" s="21">
        <v>31</v>
      </c>
      <c r="C88" s="22">
        <v>44774</v>
      </c>
      <c r="D88" s="27" t="s">
        <v>210</v>
      </c>
      <c r="E88" s="31" t="s">
        <v>210</v>
      </c>
      <c r="F88" s="31" t="s">
        <v>210</v>
      </c>
      <c r="G88" s="31" t="s">
        <v>210</v>
      </c>
      <c r="H88" s="31" t="s">
        <v>210</v>
      </c>
      <c r="I88" s="31" t="s">
        <v>210</v>
      </c>
      <c r="J88" s="31" t="s">
        <v>210</v>
      </c>
      <c r="K88" s="31" t="s">
        <v>210</v>
      </c>
      <c r="L88" s="31" t="s">
        <v>210</v>
      </c>
      <c r="M88" s="31" t="s">
        <v>210</v>
      </c>
      <c r="N88" s="31" t="s">
        <v>210</v>
      </c>
      <c r="O88" s="31" t="s">
        <v>210</v>
      </c>
      <c r="P88" s="31" t="s">
        <v>210</v>
      </c>
      <c r="Q88" s="31" t="s">
        <v>210</v>
      </c>
      <c r="R88" s="31" t="s">
        <v>210</v>
      </c>
      <c r="S88" s="31" t="s">
        <v>210</v>
      </c>
      <c r="T88" s="31" t="s">
        <v>210</v>
      </c>
      <c r="U88" s="31" t="s">
        <v>210</v>
      </c>
      <c r="V88" s="31" t="s">
        <v>210</v>
      </c>
      <c r="W88" s="31" t="s">
        <v>210</v>
      </c>
      <c r="X88" s="31" t="s">
        <v>210</v>
      </c>
      <c r="Y88" s="31" t="s">
        <v>210</v>
      </c>
      <c r="Z88" s="31" t="s">
        <v>210</v>
      </c>
      <c r="AA88" s="31" t="s">
        <v>210</v>
      </c>
      <c r="AB88" s="31" t="s">
        <v>210</v>
      </c>
      <c r="AC88" s="31" t="s">
        <v>210</v>
      </c>
      <c r="AD88" s="31" t="s">
        <v>210</v>
      </c>
      <c r="AE88" s="31" t="s">
        <v>210</v>
      </c>
      <c r="AF88" s="31" t="s">
        <v>210</v>
      </c>
      <c r="AG88" s="31" t="s">
        <v>210</v>
      </c>
      <c r="AH88" s="31" t="s">
        <v>210</v>
      </c>
      <c r="AI88" s="31" t="s">
        <v>210</v>
      </c>
      <c r="AJ88" s="31" t="s">
        <v>210</v>
      </c>
    </row>
    <row r="89" spans="1:36" ht="15.9" customHeight="1" x14ac:dyDescent="0.3">
      <c r="A89" s="16">
        <v>2022</v>
      </c>
      <c r="B89" s="21">
        <v>32</v>
      </c>
      <c r="C89" s="22">
        <v>44781</v>
      </c>
      <c r="D89" s="27" t="s">
        <v>210</v>
      </c>
      <c r="E89" s="31" t="s">
        <v>210</v>
      </c>
      <c r="F89" s="31" t="s">
        <v>210</v>
      </c>
      <c r="G89" s="31" t="s">
        <v>210</v>
      </c>
      <c r="H89" s="31" t="s">
        <v>210</v>
      </c>
      <c r="I89" s="31" t="s">
        <v>210</v>
      </c>
      <c r="J89" s="31" t="s">
        <v>210</v>
      </c>
      <c r="K89" s="31" t="s">
        <v>210</v>
      </c>
      <c r="L89" s="31" t="s">
        <v>210</v>
      </c>
      <c r="M89" s="31" t="s">
        <v>210</v>
      </c>
      <c r="N89" s="31" t="s">
        <v>210</v>
      </c>
      <c r="O89" s="31" t="s">
        <v>210</v>
      </c>
      <c r="P89" s="31" t="s">
        <v>210</v>
      </c>
      <c r="Q89" s="31" t="s">
        <v>210</v>
      </c>
      <c r="R89" s="31" t="s">
        <v>210</v>
      </c>
      <c r="S89" s="31" t="s">
        <v>210</v>
      </c>
      <c r="T89" s="31" t="s">
        <v>210</v>
      </c>
      <c r="U89" s="31" t="s">
        <v>210</v>
      </c>
      <c r="V89" s="31" t="s">
        <v>210</v>
      </c>
      <c r="W89" s="31" t="s">
        <v>210</v>
      </c>
      <c r="X89" s="31" t="s">
        <v>210</v>
      </c>
      <c r="Y89" s="31" t="s">
        <v>210</v>
      </c>
      <c r="Z89" s="31" t="s">
        <v>210</v>
      </c>
      <c r="AA89" s="31" t="s">
        <v>210</v>
      </c>
      <c r="AB89" s="31" t="s">
        <v>210</v>
      </c>
      <c r="AC89" s="31" t="s">
        <v>210</v>
      </c>
      <c r="AD89" s="31" t="s">
        <v>210</v>
      </c>
      <c r="AE89" s="31" t="s">
        <v>210</v>
      </c>
      <c r="AF89" s="31" t="s">
        <v>210</v>
      </c>
      <c r="AG89" s="31" t="s">
        <v>210</v>
      </c>
      <c r="AH89" s="31" t="s">
        <v>210</v>
      </c>
      <c r="AI89" s="31" t="s">
        <v>210</v>
      </c>
      <c r="AJ89" s="31" t="s">
        <v>210</v>
      </c>
    </row>
    <row r="90" spans="1:36" ht="15.9" customHeight="1" x14ac:dyDescent="0.3">
      <c r="A90" s="16">
        <v>2022</v>
      </c>
      <c r="B90" s="21">
        <v>33</v>
      </c>
      <c r="C90" s="22">
        <v>44788</v>
      </c>
      <c r="D90" s="27" t="s">
        <v>210</v>
      </c>
      <c r="E90" s="31" t="s">
        <v>210</v>
      </c>
      <c r="F90" s="31" t="s">
        <v>210</v>
      </c>
      <c r="G90" s="31" t="s">
        <v>210</v>
      </c>
      <c r="H90" s="31" t="s">
        <v>210</v>
      </c>
      <c r="I90" s="31" t="s">
        <v>210</v>
      </c>
      <c r="J90" s="31" t="s">
        <v>210</v>
      </c>
      <c r="K90" s="31" t="s">
        <v>210</v>
      </c>
      <c r="L90" s="31" t="s">
        <v>210</v>
      </c>
      <c r="M90" s="31" t="s">
        <v>210</v>
      </c>
      <c r="N90" s="31" t="s">
        <v>210</v>
      </c>
      <c r="O90" s="31" t="s">
        <v>210</v>
      </c>
      <c r="P90" s="31" t="s">
        <v>210</v>
      </c>
      <c r="Q90" s="31" t="s">
        <v>210</v>
      </c>
      <c r="R90" s="31" t="s">
        <v>210</v>
      </c>
      <c r="S90" s="31" t="s">
        <v>210</v>
      </c>
      <c r="T90" s="31" t="s">
        <v>210</v>
      </c>
      <c r="U90" s="31" t="s">
        <v>210</v>
      </c>
      <c r="V90" s="31" t="s">
        <v>210</v>
      </c>
      <c r="W90" s="31" t="s">
        <v>210</v>
      </c>
      <c r="X90" s="31" t="s">
        <v>210</v>
      </c>
      <c r="Y90" s="31" t="s">
        <v>210</v>
      </c>
      <c r="Z90" s="31" t="s">
        <v>210</v>
      </c>
      <c r="AA90" s="31" t="s">
        <v>210</v>
      </c>
      <c r="AB90" s="31" t="s">
        <v>210</v>
      </c>
      <c r="AC90" s="31" t="s">
        <v>210</v>
      </c>
      <c r="AD90" s="31" t="s">
        <v>210</v>
      </c>
      <c r="AE90" s="31" t="s">
        <v>210</v>
      </c>
      <c r="AF90" s="31" t="s">
        <v>210</v>
      </c>
      <c r="AG90" s="31" t="s">
        <v>210</v>
      </c>
      <c r="AH90" s="31" t="s">
        <v>210</v>
      </c>
      <c r="AI90" s="31" t="s">
        <v>210</v>
      </c>
      <c r="AJ90" s="31" t="s">
        <v>210</v>
      </c>
    </row>
    <row r="91" spans="1:36" ht="15.9" customHeight="1" x14ac:dyDescent="0.3">
      <c r="A91" s="16">
        <v>2022</v>
      </c>
      <c r="B91" s="21">
        <v>34</v>
      </c>
      <c r="C91" s="22">
        <v>44795</v>
      </c>
      <c r="D91" s="27" t="s">
        <v>210</v>
      </c>
      <c r="E91" s="31" t="s">
        <v>210</v>
      </c>
      <c r="F91" s="31" t="s">
        <v>210</v>
      </c>
      <c r="G91" s="31" t="s">
        <v>210</v>
      </c>
      <c r="H91" s="31" t="s">
        <v>210</v>
      </c>
      <c r="I91" s="31" t="s">
        <v>210</v>
      </c>
      <c r="J91" s="31" t="s">
        <v>210</v>
      </c>
      <c r="K91" s="31" t="s">
        <v>210</v>
      </c>
      <c r="L91" s="31" t="s">
        <v>210</v>
      </c>
      <c r="M91" s="31" t="s">
        <v>210</v>
      </c>
      <c r="N91" s="31" t="s">
        <v>210</v>
      </c>
      <c r="O91" s="31" t="s">
        <v>210</v>
      </c>
      <c r="P91" s="31" t="s">
        <v>210</v>
      </c>
      <c r="Q91" s="31" t="s">
        <v>210</v>
      </c>
      <c r="R91" s="31" t="s">
        <v>210</v>
      </c>
      <c r="S91" s="31" t="s">
        <v>210</v>
      </c>
      <c r="T91" s="31" t="s">
        <v>210</v>
      </c>
      <c r="U91" s="31" t="s">
        <v>210</v>
      </c>
      <c r="V91" s="31" t="s">
        <v>210</v>
      </c>
      <c r="W91" s="31" t="s">
        <v>210</v>
      </c>
      <c r="X91" s="31" t="s">
        <v>210</v>
      </c>
      <c r="Y91" s="31" t="s">
        <v>210</v>
      </c>
      <c r="Z91" s="31" t="s">
        <v>210</v>
      </c>
      <c r="AA91" s="31" t="s">
        <v>210</v>
      </c>
      <c r="AB91" s="31" t="s">
        <v>210</v>
      </c>
      <c r="AC91" s="31" t="s">
        <v>210</v>
      </c>
      <c r="AD91" s="31" t="s">
        <v>210</v>
      </c>
      <c r="AE91" s="31" t="s">
        <v>210</v>
      </c>
      <c r="AF91" s="31" t="s">
        <v>210</v>
      </c>
      <c r="AG91" s="31" t="s">
        <v>210</v>
      </c>
      <c r="AH91" s="31" t="s">
        <v>210</v>
      </c>
      <c r="AI91" s="31" t="s">
        <v>210</v>
      </c>
      <c r="AJ91" s="31" t="s">
        <v>210</v>
      </c>
    </row>
    <row r="92" spans="1:36" ht="15.9" customHeight="1" x14ac:dyDescent="0.3">
      <c r="A92" s="16">
        <v>2022</v>
      </c>
      <c r="B92" s="21">
        <v>35</v>
      </c>
      <c r="C92" s="22">
        <v>44802</v>
      </c>
      <c r="D92" s="27" t="s">
        <v>210</v>
      </c>
      <c r="E92" s="31" t="s">
        <v>210</v>
      </c>
      <c r="F92" s="31" t="s">
        <v>210</v>
      </c>
      <c r="G92" s="31" t="s">
        <v>210</v>
      </c>
      <c r="H92" s="31" t="s">
        <v>210</v>
      </c>
      <c r="I92" s="31" t="s">
        <v>210</v>
      </c>
      <c r="J92" s="31" t="s">
        <v>210</v>
      </c>
      <c r="K92" s="31" t="s">
        <v>210</v>
      </c>
      <c r="L92" s="31" t="s">
        <v>210</v>
      </c>
      <c r="M92" s="31" t="s">
        <v>210</v>
      </c>
      <c r="N92" s="31" t="s">
        <v>210</v>
      </c>
      <c r="O92" s="31" t="s">
        <v>210</v>
      </c>
      <c r="P92" s="31" t="s">
        <v>210</v>
      </c>
      <c r="Q92" s="31" t="s">
        <v>210</v>
      </c>
      <c r="R92" s="31" t="s">
        <v>210</v>
      </c>
      <c r="S92" s="31" t="s">
        <v>210</v>
      </c>
      <c r="T92" s="31" t="s">
        <v>210</v>
      </c>
      <c r="U92" s="31" t="s">
        <v>210</v>
      </c>
      <c r="V92" s="31" t="s">
        <v>210</v>
      </c>
      <c r="W92" s="31" t="s">
        <v>210</v>
      </c>
      <c r="X92" s="31" t="s">
        <v>210</v>
      </c>
      <c r="Y92" s="31" t="s">
        <v>210</v>
      </c>
      <c r="Z92" s="31" t="s">
        <v>210</v>
      </c>
      <c r="AA92" s="31" t="s">
        <v>210</v>
      </c>
      <c r="AB92" s="31" t="s">
        <v>210</v>
      </c>
      <c r="AC92" s="31" t="s">
        <v>210</v>
      </c>
      <c r="AD92" s="31" t="s">
        <v>210</v>
      </c>
      <c r="AE92" s="31" t="s">
        <v>210</v>
      </c>
      <c r="AF92" s="31" t="s">
        <v>210</v>
      </c>
      <c r="AG92" s="31" t="s">
        <v>210</v>
      </c>
      <c r="AH92" s="31" t="s">
        <v>210</v>
      </c>
      <c r="AI92" s="31" t="s">
        <v>210</v>
      </c>
      <c r="AJ92" s="31" t="s">
        <v>210</v>
      </c>
    </row>
    <row r="93" spans="1:36" ht="15.9" customHeight="1" x14ac:dyDescent="0.3">
      <c r="A93" s="16">
        <v>2022</v>
      </c>
      <c r="B93" s="21">
        <v>36</v>
      </c>
      <c r="C93" s="22">
        <v>44809</v>
      </c>
      <c r="D93" s="27" t="s">
        <v>210</v>
      </c>
      <c r="E93" s="31" t="s">
        <v>210</v>
      </c>
      <c r="F93" s="31" t="s">
        <v>210</v>
      </c>
      <c r="G93" s="31" t="s">
        <v>210</v>
      </c>
      <c r="H93" s="31" t="s">
        <v>210</v>
      </c>
      <c r="I93" s="31" t="s">
        <v>210</v>
      </c>
      <c r="J93" s="31" t="s">
        <v>210</v>
      </c>
      <c r="K93" s="31" t="s">
        <v>210</v>
      </c>
      <c r="L93" s="31" t="s">
        <v>210</v>
      </c>
      <c r="M93" s="31" t="s">
        <v>210</v>
      </c>
      <c r="N93" s="31" t="s">
        <v>210</v>
      </c>
      <c r="O93" s="31" t="s">
        <v>210</v>
      </c>
      <c r="P93" s="31" t="s">
        <v>210</v>
      </c>
      <c r="Q93" s="31" t="s">
        <v>210</v>
      </c>
      <c r="R93" s="31" t="s">
        <v>210</v>
      </c>
      <c r="S93" s="31" t="s">
        <v>210</v>
      </c>
      <c r="T93" s="31" t="s">
        <v>210</v>
      </c>
      <c r="U93" s="31" t="s">
        <v>210</v>
      </c>
      <c r="V93" s="31" t="s">
        <v>210</v>
      </c>
      <c r="W93" s="31" t="s">
        <v>210</v>
      </c>
      <c r="X93" s="31" t="s">
        <v>210</v>
      </c>
      <c r="Y93" s="31" t="s">
        <v>210</v>
      </c>
      <c r="Z93" s="31" t="s">
        <v>210</v>
      </c>
      <c r="AA93" s="31" t="s">
        <v>210</v>
      </c>
      <c r="AB93" s="31" t="s">
        <v>210</v>
      </c>
      <c r="AC93" s="31" t="s">
        <v>210</v>
      </c>
      <c r="AD93" s="31" t="s">
        <v>210</v>
      </c>
      <c r="AE93" s="31" t="s">
        <v>210</v>
      </c>
      <c r="AF93" s="31" t="s">
        <v>210</v>
      </c>
      <c r="AG93" s="31" t="s">
        <v>210</v>
      </c>
      <c r="AH93" s="31" t="s">
        <v>210</v>
      </c>
      <c r="AI93" s="31" t="s">
        <v>210</v>
      </c>
      <c r="AJ93" s="31" t="s">
        <v>210</v>
      </c>
    </row>
    <row r="94" spans="1:36" ht="15.9" customHeight="1" x14ac:dyDescent="0.3">
      <c r="A94" s="16">
        <v>2022</v>
      </c>
      <c r="B94" s="21">
        <v>37</v>
      </c>
      <c r="C94" s="22">
        <v>44816</v>
      </c>
      <c r="D94" s="27" t="s">
        <v>210</v>
      </c>
      <c r="E94" s="31" t="s">
        <v>210</v>
      </c>
      <c r="F94" s="31" t="s">
        <v>210</v>
      </c>
      <c r="G94" s="31" t="s">
        <v>210</v>
      </c>
      <c r="H94" s="31" t="s">
        <v>210</v>
      </c>
      <c r="I94" s="31" t="s">
        <v>210</v>
      </c>
      <c r="J94" s="31" t="s">
        <v>210</v>
      </c>
      <c r="K94" s="31" t="s">
        <v>210</v>
      </c>
      <c r="L94" s="31" t="s">
        <v>210</v>
      </c>
      <c r="M94" s="31" t="s">
        <v>210</v>
      </c>
      <c r="N94" s="31" t="s">
        <v>210</v>
      </c>
      <c r="O94" s="31" t="s">
        <v>210</v>
      </c>
      <c r="P94" s="31" t="s">
        <v>210</v>
      </c>
      <c r="Q94" s="31" t="s">
        <v>210</v>
      </c>
      <c r="R94" s="31" t="s">
        <v>210</v>
      </c>
      <c r="S94" s="31" t="s">
        <v>210</v>
      </c>
      <c r="T94" s="31" t="s">
        <v>210</v>
      </c>
      <c r="U94" s="31" t="s">
        <v>210</v>
      </c>
      <c r="V94" s="31" t="s">
        <v>210</v>
      </c>
      <c r="W94" s="31" t="s">
        <v>210</v>
      </c>
      <c r="X94" s="31" t="s">
        <v>210</v>
      </c>
      <c r="Y94" s="31" t="s">
        <v>210</v>
      </c>
      <c r="Z94" s="31" t="s">
        <v>210</v>
      </c>
      <c r="AA94" s="31" t="s">
        <v>210</v>
      </c>
      <c r="AB94" s="31" t="s">
        <v>210</v>
      </c>
      <c r="AC94" s="31" t="s">
        <v>210</v>
      </c>
      <c r="AD94" s="31" t="s">
        <v>210</v>
      </c>
      <c r="AE94" s="31" t="s">
        <v>210</v>
      </c>
      <c r="AF94" s="31" t="s">
        <v>210</v>
      </c>
      <c r="AG94" s="31" t="s">
        <v>210</v>
      </c>
      <c r="AH94" s="31" t="s">
        <v>210</v>
      </c>
      <c r="AI94" s="31" t="s">
        <v>210</v>
      </c>
      <c r="AJ94" s="31" t="s">
        <v>210</v>
      </c>
    </row>
    <row r="95" spans="1:36" ht="15.9" customHeight="1" x14ac:dyDescent="0.3">
      <c r="A95" s="16">
        <v>2022</v>
      </c>
      <c r="B95" s="21">
        <v>38</v>
      </c>
      <c r="C95" s="22">
        <v>44823</v>
      </c>
      <c r="D95" s="27" t="s">
        <v>210</v>
      </c>
      <c r="E95" s="31" t="s">
        <v>210</v>
      </c>
      <c r="F95" s="31" t="s">
        <v>210</v>
      </c>
      <c r="G95" s="31" t="s">
        <v>210</v>
      </c>
      <c r="H95" s="31" t="s">
        <v>210</v>
      </c>
      <c r="I95" s="31" t="s">
        <v>210</v>
      </c>
      <c r="J95" s="31" t="s">
        <v>210</v>
      </c>
      <c r="K95" s="31" t="s">
        <v>210</v>
      </c>
      <c r="L95" s="31" t="s">
        <v>210</v>
      </c>
      <c r="M95" s="31" t="s">
        <v>210</v>
      </c>
      <c r="N95" s="31" t="s">
        <v>210</v>
      </c>
      <c r="O95" s="31" t="s">
        <v>210</v>
      </c>
      <c r="P95" s="31" t="s">
        <v>210</v>
      </c>
      <c r="Q95" s="31" t="s">
        <v>210</v>
      </c>
      <c r="R95" s="31" t="s">
        <v>210</v>
      </c>
      <c r="S95" s="31" t="s">
        <v>210</v>
      </c>
      <c r="T95" s="31" t="s">
        <v>210</v>
      </c>
      <c r="U95" s="31" t="s">
        <v>210</v>
      </c>
      <c r="V95" s="31" t="s">
        <v>210</v>
      </c>
      <c r="W95" s="31" t="s">
        <v>210</v>
      </c>
      <c r="X95" s="31" t="s">
        <v>210</v>
      </c>
      <c r="Y95" s="31" t="s">
        <v>210</v>
      </c>
      <c r="Z95" s="31" t="s">
        <v>210</v>
      </c>
      <c r="AA95" s="31" t="s">
        <v>210</v>
      </c>
      <c r="AB95" s="31" t="s">
        <v>210</v>
      </c>
      <c r="AC95" s="31" t="s">
        <v>210</v>
      </c>
      <c r="AD95" s="31" t="s">
        <v>210</v>
      </c>
      <c r="AE95" s="31" t="s">
        <v>210</v>
      </c>
      <c r="AF95" s="31" t="s">
        <v>210</v>
      </c>
      <c r="AG95" s="31" t="s">
        <v>210</v>
      </c>
      <c r="AH95" s="31" t="s">
        <v>210</v>
      </c>
      <c r="AI95" s="31" t="s">
        <v>210</v>
      </c>
      <c r="AJ95" s="31" t="s">
        <v>210</v>
      </c>
    </row>
    <row r="96" spans="1:36" ht="15.9" customHeight="1" x14ac:dyDescent="0.3">
      <c r="A96" s="16">
        <v>2022</v>
      </c>
      <c r="B96" s="21">
        <v>39</v>
      </c>
      <c r="C96" s="22">
        <v>44830</v>
      </c>
      <c r="D96" s="27" t="s">
        <v>210</v>
      </c>
      <c r="E96" s="31" t="s">
        <v>210</v>
      </c>
      <c r="F96" s="31" t="s">
        <v>210</v>
      </c>
      <c r="G96" s="31" t="s">
        <v>210</v>
      </c>
      <c r="H96" s="31" t="s">
        <v>210</v>
      </c>
      <c r="I96" s="31" t="s">
        <v>210</v>
      </c>
      <c r="J96" s="31" t="s">
        <v>210</v>
      </c>
      <c r="K96" s="31" t="s">
        <v>210</v>
      </c>
      <c r="L96" s="31" t="s">
        <v>210</v>
      </c>
      <c r="M96" s="31" t="s">
        <v>210</v>
      </c>
      <c r="N96" s="31" t="s">
        <v>210</v>
      </c>
      <c r="O96" s="31" t="s">
        <v>210</v>
      </c>
      <c r="P96" s="31" t="s">
        <v>210</v>
      </c>
      <c r="Q96" s="31" t="s">
        <v>210</v>
      </c>
      <c r="R96" s="31" t="s">
        <v>210</v>
      </c>
      <c r="S96" s="31" t="s">
        <v>210</v>
      </c>
      <c r="T96" s="31" t="s">
        <v>210</v>
      </c>
      <c r="U96" s="31" t="s">
        <v>210</v>
      </c>
      <c r="V96" s="31" t="s">
        <v>210</v>
      </c>
      <c r="W96" s="31" t="s">
        <v>210</v>
      </c>
      <c r="X96" s="31" t="s">
        <v>210</v>
      </c>
      <c r="Y96" s="31" t="s">
        <v>210</v>
      </c>
      <c r="Z96" s="31" t="s">
        <v>210</v>
      </c>
      <c r="AA96" s="31" t="s">
        <v>210</v>
      </c>
      <c r="AB96" s="31" t="s">
        <v>210</v>
      </c>
      <c r="AC96" s="31" t="s">
        <v>210</v>
      </c>
      <c r="AD96" s="31" t="s">
        <v>210</v>
      </c>
      <c r="AE96" s="31" t="s">
        <v>210</v>
      </c>
      <c r="AF96" s="31" t="s">
        <v>210</v>
      </c>
      <c r="AG96" s="31" t="s">
        <v>210</v>
      </c>
      <c r="AH96" s="31" t="s">
        <v>210</v>
      </c>
      <c r="AI96" s="31" t="s">
        <v>210</v>
      </c>
      <c r="AJ96" s="31" t="s">
        <v>210</v>
      </c>
    </row>
    <row r="97" spans="1:36" ht="15.9" customHeight="1" x14ac:dyDescent="0.3">
      <c r="A97" s="16">
        <v>2022</v>
      </c>
      <c r="B97" s="21">
        <v>40</v>
      </c>
      <c r="C97" s="22">
        <v>44837</v>
      </c>
      <c r="D97" s="27" t="s">
        <v>210</v>
      </c>
      <c r="E97" s="31" t="s">
        <v>210</v>
      </c>
      <c r="F97" s="31" t="s">
        <v>210</v>
      </c>
      <c r="G97" s="31" t="s">
        <v>210</v>
      </c>
      <c r="H97" s="31" t="s">
        <v>210</v>
      </c>
      <c r="I97" s="31" t="s">
        <v>210</v>
      </c>
      <c r="J97" s="31" t="s">
        <v>210</v>
      </c>
      <c r="K97" s="31" t="s">
        <v>210</v>
      </c>
      <c r="L97" s="31" t="s">
        <v>210</v>
      </c>
      <c r="M97" s="31" t="s">
        <v>210</v>
      </c>
      <c r="N97" s="31" t="s">
        <v>210</v>
      </c>
      <c r="O97" s="31" t="s">
        <v>210</v>
      </c>
      <c r="P97" s="31" t="s">
        <v>210</v>
      </c>
      <c r="Q97" s="31" t="s">
        <v>210</v>
      </c>
      <c r="R97" s="31" t="s">
        <v>210</v>
      </c>
      <c r="S97" s="31" t="s">
        <v>210</v>
      </c>
      <c r="T97" s="31" t="s">
        <v>210</v>
      </c>
      <c r="U97" s="31" t="s">
        <v>210</v>
      </c>
      <c r="V97" s="31" t="s">
        <v>210</v>
      </c>
      <c r="W97" s="31" t="s">
        <v>210</v>
      </c>
      <c r="X97" s="31" t="s">
        <v>210</v>
      </c>
      <c r="Y97" s="31" t="s">
        <v>210</v>
      </c>
      <c r="Z97" s="31" t="s">
        <v>210</v>
      </c>
      <c r="AA97" s="31" t="s">
        <v>210</v>
      </c>
      <c r="AB97" s="31" t="s">
        <v>210</v>
      </c>
      <c r="AC97" s="31" t="s">
        <v>210</v>
      </c>
      <c r="AD97" s="31" t="s">
        <v>210</v>
      </c>
      <c r="AE97" s="31" t="s">
        <v>210</v>
      </c>
      <c r="AF97" s="31" t="s">
        <v>210</v>
      </c>
      <c r="AG97" s="31" t="s">
        <v>210</v>
      </c>
      <c r="AH97" s="31" t="s">
        <v>210</v>
      </c>
      <c r="AI97" s="31" t="s">
        <v>210</v>
      </c>
      <c r="AJ97" s="31" t="s">
        <v>210</v>
      </c>
    </row>
    <row r="98" spans="1:36" ht="15.9" customHeight="1" x14ac:dyDescent="0.3">
      <c r="A98" s="16">
        <v>2022</v>
      </c>
      <c r="B98" s="21">
        <v>41</v>
      </c>
      <c r="C98" s="22">
        <v>44844</v>
      </c>
      <c r="D98" s="27" t="s">
        <v>210</v>
      </c>
      <c r="E98" s="31" t="s">
        <v>210</v>
      </c>
      <c r="F98" s="31" t="s">
        <v>210</v>
      </c>
      <c r="G98" s="31" t="s">
        <v>210</v>
      </c>
      <c r="H98" s="31" t="s">
        <v>210</v>
      </c>
      <c r="I98" s="31" t="s">
        <v>210</v>
      </c>
      <c r="J98" s="31" t="s">
        <v>210</v>
      </c>
      <c r="K98" s="31" t="s">
        <v>210</v>
      </c>
      <c r="L98" s="31" t="s">
        <v>210</v>
      </c>
      <c r="M98" s="31" t="s">
        <v>210</v>
      </c>
      <c r="N98" s="31" t="s">
        <v>210</v>
      </c>
      <c r="O98" s="31" t="s">
        <v>210</v>
      </c>
      <c r="P98" s="31" t="s">
        <v>210</v>
      </c>
      <c r="Q98" s="31" t="s">
        <v>210</v>
      </c>
      <c r="R98" s="31" t="s">
        <v>210</v>
      </c>
      <c r="S98" s="31" t="s">
        <v>210</v>
      </c>
      <c r="T98" s="31" t="s">
        <v>210</v>
      </c>
      <c r="U98" s="31" t="s">
        <v>210</v>
      </c>
      <c r="V98" s="31" t="s">
        <v>210</v>
      </c>
      <c r="W98" s="31" t="s">
        <v>210</v>
      </c>
      <c r="X98" s="31" t="s">
        <v>210</v>
      </c>
      <c r="Y98" s="31" t="s">
        <v>210</v>
      </c>
      <c r="Z98" s="31" t="s">
        <v>210</v>
      </c>
      <c r="AA98" s="31" t="s">
        <v>210</v>
      </c>
      <c r="AB98" s="31" t="s">
        <v>210</v>
      </c>
      <c r="AC98" s="31" t="s">
        <v>210</v>
      </c>
      <c r="AD98" s="31" t="s">
        <v>210</v>
      </c>
      <c r="AE98" s="31" t="s">
        <v>210</v>
      </c>
      <c r="AF98" s="31" t="s">
        <v>210</v>
      </c>
      <c r="AG98" s="31" t="s">
        <v>210</v>
      </c>
      <c r="AH98" s="31" t="s">
        <v>210</v>
      </c>
      <c r="AI98" s="31" t="s">
        <v>210</v>
      </c>
      <c r="AJ98" s="31" t="s">
        <v>210</v>
      </c>
    </row>
    <row r="99" spans="1:36" ht="15.9" customHeight="1" x14ac:dyDescent="0.3">
      <c r="A99" s="16">
        <v>2022</v>
      </c>
      <c r="B99" s="21">
        <v>42</v>
      </c>
      <c r="C99" s="22">
        <v>44851</v>
      </c>
      <c r="D99" s="27" t="s">
        <v>210</v>
      </c>
      <c r="E99" s="31" t="s">
        <v>210</v>
      </c>
      <c r="F99" s="31" t="s">
        <v>210</v>
      </c>
      <c r="G99" s="31" t="s">
        <v>210</v>
      </c>
      <c r="H99" s="31" t="s">
        <v>210</v>
      </c>
      <c r="I99" s="31" t="s">
        <v>210</v>
      </c>
      <c r="J99" s="31" t="s">
        <v>210</v>
      </c>
      <c r="K99" s="31" t="s">
        <v>210</v>
      </c>
      <c r="L99" s="31" t="s">
        <v>210</v>
      </c>
      <c r="M99" s="31" t="s">
        <v>210</v>
      </c>
      <c r="N99" s="31" t="s">
        <v>210</v>
      </c>
      <c r="O99" s="31" t="s">
        <v>210</v>
      </c>
      <c r="P99" s="31" t="s">
        <v>210</v>
      </c>
      <c r="Q99" s="31" t="s">
        <v>210</v>
      </c>
      <c r="R99" s="31" t="s">
        <v>210</v>
      </c>
      <c r="S99" s="31" t="s">
        <v>210</v>
      </c>
      <c r="T99" s="31" t="s">
        <v>210</v>
      </c>
      <c r="U99" s="31" t="s">
        <v>210</v>
      </c>
      <c r="V99" s="31" t="s">
        <v>210</v>
      </c>
      <c r="W99" s="31" t="s">
        <v>210</v>
      </c>
      <c r="X99" s="31" t="s">
        <v>210</v>
      </c>
      <c r="Y99" s="31" t="s">
        <v>210</v>
      </c>
      <c r="Z99" s="31" t="s">
        <v>210</v>
      </c>
      <c r="AA99" s="31" t="s">
        <v>210</v>
      </c>
      <c r="AB99" s="31" t="s">
        <v>210</v>
      </c>
      <c r="AC99" s="31" t="s">
        <v>210</v>
      </c>
      <c r="AD99" s="31" t="s">
        <v>210</v>
      </c>
      <c r="AE99" s="31" t="s">
        <v>210</v>
      </c>
      <c r="AF99" s="31" t="s">
        <v>210</v>
      </c>
      <c r="AG99" s="31" t="s">
        <v>210</v>
      </c>
      <c r="AH99" s="31" t="s">
        <v>210</v>
      </c>
      <c r="AI99" s="31" t="s">
        <v>210</v>
      </c>
      <c r="AJ99" s="31" t="s">
        <v>210</v>
      </c>
    </row>
    <row r="100" spans="1:36" ht="15.9" customHeight="1" x14ac:dyDescent="0.3">
      <c r="A100" s="16">
        <v>2022</v>
      </c>
      <c r="B100" s="21">
        <v>43</v>
      </c>
      <c r="C100" s="22">
        <v>44858</v>
      </c>
      <c r="D100" s="27" t="s">
        <v>210</v>
      </c>
      <c r="E100" s="31" t="s">
        <v>210</v>
      </c>
      <c r="F100" s="31" t="s">
        <v>210</v>
      </c>
      <c r="G100" s="31" t="s">
        <v>210</v>
      </c>
      <c r="H100" s="31" t="s">
        <v>210</v>
      </c>
      <c r="I100" s="31" t="s">
        <v>210</v>
      </c>
      <c r="J100" s="31" t="s">
        <v>210</v>
      </c>
      <c r="K100" s="31" t="s">
        <v>210</v>
      </c>
      <c r="L100" s="31" t="s">
        <v>210</v>
      </c>
      <c r="M100" s="31" t="s">
        <v>210</v>
      </c>
      <c r="N100" s="31" t="s">
        <v>210</v>
      </c>
      <c r="O100" s="31" t="s">
        <v>210</v>
      </c>
      <c r="P100" s="31" t="s">
        <v>210</v>
      </c>
      <c r="Q100" s="31" t="s">
        <v>210</v>
      </c>
      <c r="R100" s="31" t="s">
        <v>210</v>
      </c>
      <c r="S100" s="31" t="s">
        <v>210</v>
      </c>
      <c r="T100" s="31" t="s">
        <v>210</v>
      </c>
      <c r="U100" s="31" t="s">
        <v>210</v>
      </c>
      <c r="V100" s="31" t="s">
        <v>210</v>
      </c>
      <c r="W100" s="31" t="s">
        <v>210</v>
      </c>
      <c r="X100" s="31" t="s">
        <v>210</v>
      </c>
      <c r="Y100" s="31" t="s">
        <v>210</v>
      </c>
      <c r="Z100" s="31" t="s">
        <v>210</v>
      </c>
      <c r="AA100" s="31" t="s">
        <v>210</v>
      </c>
      <c r="AB100" s="31" t="s">
        <v>210</v>
      </c>
      <c r="AC100" s="31" t="s">
        <v>210</v>
      </c>
      <c r="AD100" s="31" t="s">
        <v>210</v>
      </c>
      <c r="AE100" s="31" t="s">
        <v>210</v>
      </c>
      <c r="AF100" s="31" t="s">
        <v>210</v>
      </c>
      <c r="AG100" s="31" t="s">
        <v>210</v>
      </c>
      <c r="AH100" s="31" t="s">
        <v>210</v>
      </c>
      <c r="AI100" s="31" t="s">
        <v>210</v>
      </c>
      <c r="AJ100" s="31" t="s">
        <v>210</v>
      </c>
    </row>
    <row r="101" spans="1:36" ht="15.9" customHeight="1" x14ac:dyDescent="0.3">
      <c r="A101" s="16">
        <v>2022</v>
      </c>
      <c r="B101" s="21">
        <v>44</v>
      </c>
      <c r="C101" s="22">
        <v>44865</v>
      </c>
      <c r="D101" s="27" t="s">
        <v>210</v>
      </c>
      <c r="E101" s="31" t="s">
        <v>210</v>
      </c>
      <c r="F101" s="31" t="s">
        <v>210</v>
      </c>
      <c r="G101" s="31" t="s">
        <v>210</v>
      </c>
      <c r="H101" s="31" t="s">
        <v>210</v>
      </c>
      <c r="I101" s="31" t="s">
        <v>210</v>
      </c>
      <c r="J101" s="31" t="s">
        <v>210</v>
      </c>
      <c r="K101" s="31" t="s">
        <v>210</v>
      </c>
      <c r="L101" s="31" t="s">
        <v>210</v>
      </c>
      <c r="M101" s="31" t="s">
        <v>210</v>
      </c>
      <c r="N101" s="31" t="s">
        <v>210</v>
      </c>
      <c r="O101" s="31" t="s">
        <v>210</v>
      </c>
      <c r="P101" s="31" t="s">
        <v>210</v>
      </c>
      <c r="Q101" s="31" t="s">
        <v>210</v>
      </c>
      <c r="R101" s="31" t="s">
        <v>210</v>
      </c>
      <c r="S101" s="31" t="s">
        <v>210</v>
      </c>
      <c r="T101" s="31" t="s">
        <v>210</v>
      </c>
      <c r="U101" s="31" t="s">
        <v>210</v>
      </c>
      <c r="V101" s="31" t="s">
        <v>210</v>
      </c>
      <c r="W101" s="31" t="s">
        <v>210</v>
      </c>
      <c r="X101" s="31" t="s">
        <v>210</v>
      </c>
      <c r="Y101" s="31" t="s">
        <v>210</v>
      </c>
      <c r="Z101" s="31" t="s">
        <v>210</v>
      </c>
      <c r="AA101" s="31" t="s">
        <v>210</v>
      </c>
      <c r="AB101" s="31" t="s">
        <v>210</v>
      </c>
      <c r="AC101" s="31" t="s">
        <v>210</v>
      </c>
      <c r="AD101" s="31" t="s">
        <v>210</v>
      </c>
      <c r="AE101" s="31" t="s">
        <v>210</v>
      </c>
      <c r="AF101" s="31" t="s">
        <v>210</v>
      </c>
      <c r="AG101" s="31" t="s">
        <v>210</v>
      </c>
      <c r="AH101" s="31" t="s">
        <v>210</v>
      </c>
      <c r="AI101" s="31" t="s">
        <v>210</v>
      </c>
      <c r="AJ101" s="31" t="s">
        <v>210</v>
      </c>
    </row>
    <row r="102" spans="1:36" ht="15.9" customHeight="1" x14ac:dyDescent="0.3">
      <c r="A102" s="16">
        <v>2022</v>
      </c>
      <c r="B102" s="21">
        <v>45</v>
      </c>
      <c r="C102" s="22">
        <v>44872</v>
      </c>
      <c r="D102" s="27" t="s">
        <v>210</v>
      </c>
      <c r="E102" s="31" t="s">
        <v>210</v>
      </c>
      <c r="F102" s="31" t="s">
        <v>210</v>
      </c>
      <c r="G102" s="31" t="s">
        <v>210</v>
      </c>
      <c r="H102" s="31" t="s">
        <v>210</v>
      </c>
      <c r="I102" s="31" t="s">
        <v>210</v>
      </c>
      <c r="J102" s="31" t="s">
        <v>210</v>
      </c>
      <c r="K102" s="31" t="s">
        <v>210</v>
      </c>
      <c r="L102" s="31" t="s">
        <v>210</v>
      </c>
      <c r="M102" s="31" t="s">
        <v>210</v>
      </c>
      <c r="N102" s="31" t="s">
        <v>210</v>
      </c>
      <c r="O102" s="31" t="s">
        <v>210</v>
      </c>
      <c r="P102" s="31" t="s">
        <v>210</v>
      </c>
      <c r="Q102" s="31" t="s">
        <v>210</v>
      </c>
      <c r="R102" s="31" t="s">
        <v>210</v>
      </c>
      <c r="S102" s="31" t="s">
        <v>210</v>
      </c>
      <c r="T102" s="31" t="s">
        <v>210</v>
      </c>
      <c r="U102" s="31" t="s">
        <v>210</v>
      </c>
      <c r="V102" s="31" t="s">
        <v>210</v>
      </c>
      <c r="W102" s="31" t="s">
        <v>210</v>
      </c>
      <c r="X102" s="31" t="s">
        <v>210</v>
      </c>
      <c r="Y102" s="31" t="s">
        <v>210</v>
      </c>
      <c r="Z102" s="31" t="s">
        <v>210</v>
      </c>
      <c r="AA102" s="31" t="s">
        <v>210</v>
      </c>
      <c r="AB102" s="31" t="s">
        <v>210</v>
      </c>
      <c r="AC102" s="31" t="s">
        <v>210</v>
      </c>
      <c r="AD102" s="31" t="s">
        <v>210</v>
      </c>
      <c r="AE102" s="31" t="s">
        <v>210</v>
      </c>
      <c r="AF102" s="31" t="s">
        <v>210</v>
      </c>
      <c r="AG102" s="31" t="s">
        <v>210</v>
      </c>
      <c r="AH102" s="31" t="s">
        <v>210</v>
      </c>
      <c r="AI102" s="31" t="s">
        <v>210</v>
      </c>
      <c r="AJ102" s="31" t="s">
        <v>210</v>
      </c>
    </row>
    <row r="103" spans="1:36" ht="15.9" customHeight="1" x14ac:dyDescent="0.3">
      <c r="A103" s="16">
        <v>2022</v>
      </c>
      <c r="B103" s="21">
        <v>46</v>
      </c>
      <c r="C103" s="22">
        <v>44879</v>
      </c>
      <c r="D103" s="27" t="s">
        <v>210</v>
      </c>
      <c r="E103" s="31" t="s">
        <v>210</v>
      </c>
      <c r="F103" s="31" t="s">
        <v>210</v>
      </c>
      <c r="G103" s="31" t="s">
        <v>210</v>
      </c>
      <c r="H103" s="31" t="s">
        <v>210</v>
      </c>
      <c r="I103" s="31" t="s">
        <v>210</v>
      </c>
      <c r="J103" s="31" t="s">
        <v>210</v>
      </c>
      <c r="K103" s="31" t="s">
        <v>210</v>
      </c>
      <c r="L103" s="31" t="s">
        <v>210</v>
      </c>
      <c r="M103" s="31" t="s">
        <v>210</v>
      </c>
      <c r="N103" s="31" t="s">
        <v>210</v>
      </c>
      <c r="O103" s="31" t="s">
        <v>210</v>
      </c>
      <c r="P103" s="31" t="s">
        <v>210</v>
      </c>
      <c r="Q103" s="31" t="s">
        <v>210</v>
      </c>
      <c r="R103" s="31" t="s">
        <v>210</v>
      </c>
      <c r="S103" s="31" t="s">
        <v>210</v>
      </c>
      <c r="T103" s="31" t="s">
        <v>210</v>
      </c>
      <c r="U103" s="31" t="s">
        <v>210</v>
      </c>
      <c r="V103" s="31" t="s">
        <v>210</v>
      </c>
      <c r="W103" s="31" t="s">
        <v>210</v>
      </c>
      <c r="X103" s="31" t="s">
        <v>210</v>
      </c>
      <c r="Y103" s="31" t="s">
        <v>210</v>
      </c>
      <c r="Z103" s="31" t="s">
        <v>210</v>
      </c>
      <c r="AA103" s="31" t="s">
        <v>210</v>
      </c>
      <c r="AB103" s="31" t="s">
        <v>210</v>
      </c>
      <c r="AC103" s="31" t="s">
        <v>210</v>
      </c>
      <c r="AD103" s="31" t="s">
        <v>210</v>
      </c>
      <c r="AE103" s="31" t="s">
        <v>210</v>
      </c>
      <c r="AF103" s="31" t="s">
        <v>210</v>
      </c>
      <c r="AG103" s="31" t="s">
        <v>210</v>
      </c>
      <c r="AH103" s="31" t="s">
        <v>210</v>
      </c>
      <c r="AI103" s="31" t="s">
        <v>210</v>
      </c>
      <c r="AJ103" s="31" t="s">
        <v>210</v>
      </c>
    </row>
    <row r="104" spans="1:36" ht="15.9" customHeight="1" x14ac:dyDescent="0.3">
      <c r="A104" s="16">
        <v>2022</v>
      </c>
      <c r="B104" s="21">
        <v>47</v>
      </c>
      <c r="C104" s="22">
        <v>44886</v>
      </c>
      <c r="D104" s="27" t="s">
        <v>210</v>
      </c>
      <c r="E104" s="31" t="s">
        <v>210</v>
      </c>
      <c r="F104" s="31" t="s">
        <v>210</v>
      </c>
      <c r="G104" s="31" t="s">
        <v>210</v>
      </c>
      <c r="H104" s="31" t="s">
        <v>210</v>
      </c>
      <c r="I104" s="31" t="s">
        <v>210</v>
      </c>
      <c r="J104" s="31" t="s">
        <v>210</v>
      </c>
      <c r="K104" s="31" t="s">
        <v>210</v>
      </c>
      <c r="L104" s="31" t="s">
        <v>210</v>
      </c>
      <c r="M104" s="31" t="s">
        <v>210</v>
      </c>
      <c r="N104" s="31" t="s">
        <v>210</v>
      </c>
      <c r="O104" s="31" t="s">
        <v>210</v>
      </c>
      <c r="P104" s="31" t="s">
        <v>210</v>
      </c>
      <c r="Q104" s="31" t="s">
        <v>210</v>
      </c>
      <c r="R104" s="31" t="s">
        <v>210</v>
      </c>
      <c r="S104" s="31" t="s">
        <v>210</v>
      </c>
      <c r="T104" s="31" t="s">
        <v>210</v>
      </c>
      <c r="U104" s="31" t="s">
        <v>210</v>
      </c>
      <c r="V104" s="31" t="s">
        <v>210</v>
      </c>
      <c r="W104" s="31" t="s">
        <v>210</v>
      </c>
      <c r="X104" s="31" t="s">
        <v>210</v>
      </c>
      <c r="Y104" s="31" t="s">
        <v>210</v>
      </c>
      <c r="Z104" s="31" t="s">
        <v>210</v>
      </c>
      <c r="AA104" s="31" t="s">
        <v>210</v>
      </c>
      <c r="AB104" s="31" t="s">
        <v>210</v>
      </c>
      <c r="AC104" s="31" t="s">
        <v>210</v>
      </c>
      <c r="AD104" s="31" t="s">
        <v>210</v>
      </c>
      <c r="AE104" s="31" t="s">
        <v>210</v>
      </c>
      <c r="AF104" s="31" t="s">
        <v>210</v>
      </c>
      <c r="AG104" s="31" t="s">
        <v>210</v>
      </c>
      <c r="AH104" s="31" t="s">
        <v>210</v>
      </c>
      <c r="AI104" s="31" t="s">
        <v>210</v>
      </c>
      <c r="AJ104" s="31" t="s">
        <v>210</v>
      </c>
    </row>
    <row r="105" spans="1:36" ht="15.9" customHeight="1" x14ac:dyDescent="0.3">
      <c r="A105" s="16">
        <v>2022</v>
      </c>
      <c r="B105" s="21">
        <v>48</v>
      </c>
      <c r="C105" s="22">
        <v>44893</v>
      </c>
      <c r="D105" s="27" t="s">
        <v>210</v>
      </c>
      <c r="E105" s="31" t="s">
        <v>210</v>
      </c>
      <c r="F105" s="31" t="s">
        <v>210</v>
      </c>
      <c r="G105" s="31" t="s">
        <v>210</v>
      </c>
      <c r="H105" s="31" t="s">
        <v>210</v>
      </c>
      <c r="I105" s="31" t="s">
        <v>210</v>
      </c>
      <c r="J105" s="31" t="s">
        <v>210</v>
      </c>
      <c r="K105" s="31" t="s">
        <v>210</v>
      </c>
      <c r="L105" s="31" t="s">
        <v>210</v>
      </c>
      <c r="M105" s="31" t="s">
        <v>210</v>
      </c>
      <c r="N105" s="31" t="s">
        <v>210</v>
      </c>
      <c r="O105" s="31" t="s">
        <v>210</v>
      </c>
      <c r="P105" s="31" t="s">
        <v>210</v>
      </c>
      <c r="Q105" s="31" t="s">
        <v>210</v>
      </c>
      <c r="R105" s="31" t="s">
        <v>210</v>
      </c>
      <c r="S105" s="31" t="s">
        <v>210</v>
      </c>
      <c r="T105" s="31" t="s">
        <v>210</v>
      </c>
      <c r="U105" s="31" t="s">
        <v>210</v>
      </c>
      <c r="V105" s="31" t="s">
        <v>210</v>
      </c>
      <c r="W105" s="31" t="s">
        <v>210</v>
      </c>
      <c r="X105" s="31" t="s">
        <v>210</v>
      </c>
      <c r="Y105" s="31" t="s">
        <v>210</v>
      </c>
      <c r="Z105" s="31" t="s">
        <v>210</v>
      </c>
      <c r="AA105" s="31" t="s">
        <v>210</v>
      </c>
      <c r="AB105" s="31" t="s">
        <v>210</v>
      </c>
      <c r="AC105" s="31" t="s">
        <v>210</v>
      </c>
      <c r="AD105" s="31" t="s">
        <v>210</v>
      </c>
      <c r="AE105" s="31" t="s">
        <v>210</v>
      </c>
      <c r="AF105" s="31" t="s">
        <v>210</v>
      </c>
      <c r="AG105" s="31" t="s">
        <v>210</v>
      </c>
      <c r="AH105" s="31" t="s">
        <v>210</v>
      </c>
      <c r="AI105" s="31" t="s">
        <v>210</v>
      </c>
      <c r="AJ105" s="31" t="s">
        <v>210</v>
      </c>
    </row>
    <row r="106" spans="1:36" ht="15.9" customHeight="1" x14ac:dyDescent="0.3">
      <c r="A106" s="16">
        <v>2022</v>
      </c>
      <c r="B106" s="21">
        <v>49</v>
      </c>
      <c r="C106" s="22">
        <v>44900</v>
      </c>
      <c r="D106" s="27" t="s">
        <v>210</v>
      </c>
      <c r="E106" s="31" t="s">
        <v>210</v>
      </c>
      <c r="F106" s="31" t="s">
        <v>210</v>
      </c>
      <c r="G106" s="31" t="s">
        <v>210</v>
      </c>
      <c r="H106" s="31" t="s">
        <v>210</v>
      </c>
      <c r="I106" s="31" t="s">
        <v>210</v>
      </c>
      <c r="J106" s="31" t="s">
        <v>210</v>
      </c>
      <c r="K106" s="31" t="s">
        <v>210</v>
      </c>
      <c r="L106" s="31" t="s">
        <v>210</v>
      </c>
      <c r="M106" s="31" t="s">
        <v>210</v>
      </c>
      <c r="N106" s="31" t="s">
        <v>210</v>
      </c>
      <c r="O106" s="31" t="s">
        <v>210</v>
      </c>
      <c r="P106" s="31" t="s">
        <v>210</v>
      </c>
      <c r="Q106" s="31" t="s">
        <v>210</v>
      </c>
      <c r="R106" s="31" t="s">
        <v>210</v>
      </c>
      <c r="S106" s="31" t="s">
        <v>210</v>
      </c>
      <c r="T106" s="31" t="s">
        <v>210</v>
      </c>
      <c r="U106" s="31" t="s">
        <v>210</v>
      </c>
      <c r="V106" s="31" t="s">
        <v>210</v>
      </c>
      <c r="W106" s="31" t="s">
        <v>210</v>
      </c>
      <c r="X106" s="31" t="s">
        <v>210</v>
      </c>
      <c r="Y106" s="31" t="s">
        <v>210</v>
      </c>
      <c r="Z106" s="31" t="s">
        <v>210</v>
      </c>
      <c r="AA106" s="31" t="s">
        <v>210</v>
      </c>
      <c r="AB106" s="31" t="s">
        <v>210</v>
      </c>
      <c r="AC106" s="31" t="s">
        <v>210</v>
      </c>
      <c r="AD106" s="31" t="s">
        <v>210</v>
      </c>
      <c r="AE106" s="31" t="s">
        <v>210</v>
      </c>
      <c r="AF106" s="31" t="s">
        <v>210</v>
      </c>
      <c r="AG106" s="31" t="s">
        <v>210</v>
      </c>
      <c r="AH106" s="31" t="s">
        <v>210</v>
      </c>
      <c r="AI106" s="31" t="s">
        <v>210</v>
      </c>
      <c r="AJ106" s="31" t="s">
        <v>210</v>
      </c>
    </row>
    <row r="107" spans="1:36" ht="15.9" customHeight="1" x14ac:dyDescent="0.3">
      <c r="A107" s="16">
        <v>2022</v>
      </c>
      <c r="B107" s="21">
        <v>50</v>
      </c>
      <c r="C107" s="22">
        <v>44907</v>
      </c>
      <c r="D107" s="27" t="s">
        <v>210</v>
      </c>
      <c r="E107" s="31" t="s">
        <v>210</v>
      </c>
      <c r="F107" s="31" t="s">
        <v>210</v>
      </c>
      <c r="G107" s="31" t="s">
        <v>210</v>
      </c>
      <c r="H107" s="31" t="s">
        <v>210</v>
      </c>
      <c r="I107" s="31" t="s">
        <v>210</v>
      </c>
      <c r="J107" s="31" t="s">
        <v>210</v>
      </c>
      <c r="K107" s="31" t="s">
        <v>210</v>
      </c>
      <c r="L107" s="31" t="s">
        <v>210</v>
      </c>
      <c r="M107" s="31" t="s">
        <v>210</v>
      </c>
      <c r="N107" s="31" t="s">
        <v>210</v>
      </c>
      <c r="O107" s="31" t="s">
        <v>210</v>
      </c>
      <c r="P107" s="31" t="s">
        <v>210</v>
      </c>
      <c r="Q107" s="31" t="s">
        <v>210</v>
      </c>
      <c r="R107" s="31" t="s">
        <v>210</v>
      </c>
      <c r="S107" s="31" t="s">
        <v>210</v>
      </c>
      <c r="T107" s="31" t="s">
        <v>210</v>
      </c>
      <c r="U107" s="31" t="s">
        <v>210</v>
      </c>
      <c r="V107" s="31" t="s">
        <v>210</v>
      </c>
      <c r="W107" s="31" t="s">
        <v>210</v>
      </c>
      <c r="X107" s="31" t="s">
        <v>210</v>
      </c>
      <c r="Y107" s="31" t="s">
        <v>210</v>
      </c>
      <c r="Z107" s="31" t="s">
        <v>210</v>
      </c>
      <c r="AA107" s="31" t="s">
        <v>210</v>
      </c>
      <c r="AB107" s="31" t="s">
        <v>210</v>
      </c>
      <c r="AC107" s="31" t="s">
        <v>210</v>
      </c>
      <c r="AD107" s="31" t="s">
        <v>210</v>
      </c>
      <c r="AE107" s="31" t="s">
        <v>210</v>
      </c>
      <c r="AF107" s="31" t="s">
        <v>210</v>
      </c>
      <c r="AG107" s="31" t="s">
        <v>210</v>
      </c>
      <c r="AH107" s="31" t="s">
        <v>210</v>
      </c>
      <c r="AI107" s="31" t="s">
        <v>210</v>
      </c>
      <c r="AJ107" s="31" t="s">
        <v>210</v>
      </c>
    </row>
    <row r="108" spans="1:36" ht="15.9" customHeight="1" x14ac:dyDescent="0.3">
      <c r="A108" s="16">
        <v>2022</v>
      </c>
      <c r="B108" s="21">
        <v>51</v>
      </c>
      <c r="C108" s="22">
        <v>44914</v>
      </c>
      <c r="D108" s="27" t="s">
        <v>210</v>
      </c>
      <c r="E108" s="31" t="s">
        <v>210</v>
      </c>
      <c r="F108" s="31" t="s">
        <v>210</v>
      </c>
      <c r="G108" s="31" t="s">
        <v>210</v>
      </c>
      <c r="H108" s="31" t="s">
        <v>210</v>
      </c>
      <c r="I108" s="31" t="s">
        <v>210</v>
      </c>
      <c r="J108" s="31" t="s">
        <v>210</v>
      </c>
      <c r="K108" s="31" t="s">
        <v>210</v>
      </c>
      <c r="L108" s="31" t="s">
        <v>210</v>
      </c>
      <c r="M108" s="31" t="s">
        <v>210</v>
      </c>
      <c r="N108" s="31" t="s">
        <v>210</v>
      </c>
      <c r="O108" s="31" t="s">
        <v>210</v>
      </c>
      <c r="P108" s="31" t="s">
        <v>210</v>
      </c>
      <c r="Q108" s="31" t="s">
        <v>210</v>
      </c>
      <c r="R108" s="31" t="s">
        <v>210</v>
      </c>
      <c r="S108" s="31" t="s">
        <v>210</v>
      </c>
      <c r="T108" s="31" t="s">
        <v>210</v>
      </c>
      <c r="U108" s="31" t="s">
        <v>210</v>
      </c>
      <c r="V108" s="31" t="s">
        <v>210</v>
      </c>
      <c r="W108" s="31" t="s">
        <v>210</v>
      </c>
      <c r="X108" s="31" t="s">
        <v>210</v>
      </c>
      <c r="Y108" s="31" t="s">
        <v>210</v>
      </c>
      <c r="Z108" s="31" t="s">
        <v>210</v>
      </c>
      <c r="AA108" s="31" t="s">
        <v>210</v>
      </c>
      <c r="AB108" s="31" t="s">
        <v>210</v>
      </c>
      <c r="AC108" s="31" t="s">
        <v>210</v>
      </c>
      <c r="AD108" s="31" t="s">
        <v>210</v>
      </c>
      <c r="AE108" s="31" t="s">
        <v>210</v>
      </c>
      <c r="AF108" s="31" t="s">
        <v>210</v>
      </c>
      <c r="AG108" s="31" t="s">
        <v>210</v>
      </c>
      <c r="AH108" s="31" t="s">
        <v>210</v>
      </c>
      <c r="AI108" s="31" t="s">
        <v>210</v>
      </c>
      <c r="AJ108" s="31" t="s">
        <v>210</v>
      </c>
    </row>
    <row r="109" spans="1:36" ht="15.9" customHeight="1" x14ac:dyDescent="0.3">
      <c r="A109" s="16">
        <v>2022</v>
      </c>
      <c r="B109" s="21">
        <v>52</v>
      </c>
      <c r="C109" s="22">
        <v>44921</v>
      </c>
      <c r="D109" s="27" t="s">
        <v>210</v>
      </c>
      <c r="E109" s="31" t="s">
        <v>210</v>
      </c>
      <c r="F109" s="31" t="s">
        <v>210</v>
      </c>
      <c r="G109" s="31" t="s">
        <v>210</v>
      </c>
      <c r="H109" s="31" t="s">
        <v>210</v>
      </c>
      <c r="I109" s="31" t="s">
        <v>210</v>
      </c>
      <c r="J109" s="31" t="s">
        <v>210</v>
      </c>
      <c r="K109" s="31" t="s">
        <v>210</v>
      </c>
      <c r="L109" s="31" t="s">
        <v>210</v>
      </c>
      <c r="M109" s="31" t="s">
        <v>210</v>
      </c>
      <c r="N109" s="31" t="s">
        <v>210</v>
      </c>
      <c r="O109" s="31" t="s">
        <v>210</v>
      </c>
      <c r="P109" s="31" t="s">
        <v>210</v>
      </c>
      <c r="Q109" s="31" t="s">
        <v>210</v>
      </c>
      <c r="R109" s="31" t="s">
        <v>210</v>
      </c>
      <c r="S109" s="31" t="s">
        <v>210</v>
      </c>
      <c r="T109" s="31" t="s">
        <v>210</v>
      </c>
      <c r="U109" s="31" t="s">
        <v>210</v>
      </c>
      <c r="V109" s="31" t="s">
        <v>210</v>
      </c>
      <c r="W109" s="31" t="s">
        <v>210</v>
      </c>
      <c r="X109" s="31" t="s">
        <v>210</v>
      </c>
      <c r="Y109" s="31" t="s">
        <v>210</v>
      </c>
      <c r="Z109" s="31" t="s">
        <v>210</v>
      </c>
      <c r="AA109" s="31" t="s">
        <v>210</v>
      </c>
      <c r="AB109" s="31" t="s">
        <v>210</v>
      </c>
      <c r="AC109" s="31" t="s">
        <v>210</v>
      </c>
      <c r="AD109" s="31" t="s">
        <v>210</v>
      </c>
      <c r="AE109" s="31" t="s">
        <v>210</v>
      </c>
      <c r="AF109" s="31" t="s">
        <v>210</v>
      </c>
      <c r="AG109" s="31" t="s">
        <v>210</v>
      </c>
      <c r="AH109" s="31" t="s">
        <v>210</v>
      </c>
      <c r="AI109" s="31" t="s">
        <v>210</v>
      </c>
      <c r="AJ109" s="31" t="s">
        <v>210</v>
      </c>
    </row>
  </sheetData>
  <hyperlinks>
    <hyperlink ref="A4" location="Contents!A1" display="Back to table of contents"/>
  </hyperlinks>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A38698584</value>
    </field>
    <field name="Objective-Title">
      <value order="0">NRS - Weekly COVID19 deaths - week 24 2022 - tables and figures</value>
    </field>
    <field name="Objective-Description">
      <value order="0"/>
    </field>
    <field name="Objective-CreationStamp">
      <value order="0">2022-06-21T08:33:41Z</value>
    </field>
    <field name="Objective-IsApproved">
      <value order="0">false</value>
    </field>
    <field name="Objective-IsPublished">
      <value order="0">false</value>
    </field>
    <field name="Objective-DatePublished">
      <value order="0"/>
    </field>
    <field name="Objective-ModificationStamp">
      <value order="0">2022-06-21T09:29:29Z</value>
    </field>
    <field name="Objective-Owner">
      <value order="0">Burns, Daniel D (U441963)</value>
    </field>
    <field name="Objective-Path">
      <value order="0">Objective Global Folder:SG File Plan:People, communities and living:Population and migration:Demography:Research and analysis: Demography:National Records of Scotland (NRS): Vital Events: Publications: COVID-19 Deaths: 2020-2025</value>
    </field>
    <field name="Objective-Parent">
      <value order="0">National Records of Scotland (NRS): Vital Events: Publications: COVID-19 Deaths: 2020-2025</value>
    </field>
    <field name="Objective-State">
      <value order="0">Being Drafted</value>
    </field>
    <field name="Objective-VersionId">
      <value order="0">vA57296513</value>
    </field>
    <field name="Objective-Version">
      <value order="0">1.1</value>
    </field>
    <field name="Objective-VersionNumber">
      <value order="0">2</value>
    </field>
    <field name="Objective-VersionComment">
      <value order="0">RM revision</value>
    </field>
    <field name="Objective-FileNumber">
      <value order="0">STAT/186</value>
    </field>
    <field name="Objective-Classification">
      <value order="0">OFFICIAL-SENSITIVE-PERSONAL</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Charts</vt:lpstr>
      </vt:variant>
      <vt:variant>
        <vt:i4>2</vt:i4>
      </vt:variant>
    </vt:vector>
  </HeadingPairs>
  <TitlesOfParts>
    <vt:vector size="15" baseType="lpstr">
      <vt:lpstr>Cover sheet</vt:lpstr>
      <vt:lpstr>Contents</vt:lpstr>
      <vt:lpstr>Notes</vt:lpstr>
      <vt:lpstr>1</vt:lpstr>
      <vt:lpstr>2</vt:lpstr>
      <vt:lpstr>3</vt:lpstr>
      <vt:lpstr>4</vt:lpstr>
      <vt:lpstr>5</vt:lpstr>
      <vt:lpstr>6</vt:lpstr>
      <vt:lpstr>7</vt:lpstr>
      <vt:lpstr>8</vt:lpstr>
      <vt:lpstr>9</vt:lpstr>
      <vt:lpstr>10</vt:lpstr>
      <vt:lpstr>Figure1</vt:lpstr>
      <vt:lpstr>Figure2</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u446998</cp:lastModifiedBy>
  <dcterms:created xsi:type="dcterms:W3CDTF">2021-08-26T18:48:30Z</dcterms:created>
  <dcterms:modified xsi:type="dcterms:W3CDTF">2022-06-22T10:39:48Z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A38698584</vt:lpwstr>
  </property>
  <property fmtid="{D5CDD505-2E9C-101B-9397-08002B2CF9AE}" pid="4" name="Objective-Title">
    <vt:lpwstr>NRS - Weekly COVID19 deaths - week 24 2022 - tables and figures</vt:lpwstr>
  </property>
  <property fmtid="{D5CDD505-2E9C-101B-9397-08002B2CF9AE}" pid="5" name="Objective-Description">
    <vt:lpwstr/>
  </property>
  <property fmtid="{D5CDD505-2E9C-101B-9397-08002B2CF9AE}" pid="6" name="Objective-CreationStamp">
    <vt:filetime>2022-06-21T08:33:41Z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2022-06-21T09:29:29Z</vt:filetime>
  </property>
  <property fmtid="{D5CDD505-2E9C-101B-9397-08002B2CF9AE}" pid="11" name="Objective-Owner">
    <vt:lpwstr>Burns, Daniel D (U441963)</vt:lpwstr>
  </property>
  <property fmtid="{D5CDD505-2E9C-101B-9397-08002B2CF9AE}" pid="12" name="Objective-Path">
    <vt:lpwstr>Objective Global Folder:SG File Plan:People, communities and living:Population and migration:Demography:Research and analysis: Demography:National Records of Scotland (NRS): Vital Events: Publications: COVID-19 Deaths: 2020-2025</vt:lpwstr>
  </property>
  <property fmtid="{D5CDD505-2E9C-101B-9397-08002B2CF9AE}" pid="13" name="Objective-Parent">
    <vt:lpwstr>National Records of Scotland (NRS): Vital Events: Publications: COVID-19 Deaths: 2020-2025</vt:lpwstr>
  </property>
  <property fmtid="{D5CDD505-2E9C-101B-9397-08002B2CF9AE}" pid="14" name="Objective-State">
    <vt:lpwstr>Being Drafted</vt:lpwstr>
  </property>
  <property fmtid="{D5CDD505-2E9C-101B-9397-08002B2CF9AE}" pid="15" name="Objective-VersionId">
    <vt:lpwstr>vA57296513</vt:lpwstr>
  </property>
  <property fmtid="{D5CDD505-2E9C-101B-9397-08002B2CF9AE}" pid="16" name="Objective-Version">
    <vt:lpwstr>1.1</vt:lpwstr>
  </property>
  <property fmtid="{D5CDD505-2E9C-101B-9397-08002B2CF9AE}" pid="17" name="Objective-VersionNumber">
    <vt:r8>2</vt:r8>
  </property>
  <property fmtid="{D5CDD505-2E9C-101B-9397-08002B2CF9AE}" pid="18" name="Objective-VersionComment">
    <vt:lpwstr>RM revision</vt:lpwstr>
  </property>
  <property fmtid="{D5CDD505-2E9C-101B-9397-08002B2CF9AE}" pid="19" name="Objective-FileNumber">
    <vt:lpwstr>STAT/186</vt:lpwstr>
  </property>
  <property fmtid="{D5CDD505-2E9C-101B-9397-08002B2CF9AE}" pid="20" name="Objective-Classification">
    <vt:lpwstr>OFFICIAL-SENSITIVE-PERSONAL</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Required Redaction">
    <vt:lpwstr/>
  </property>
  <property fmtid="{D5CDD505-2E9C-101B-9397-08002B2CF9AE}" pid="28" name="Objective-Comment">
    <vt:lpwstr/>
  </property>
</Properties>
</file>