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Web Team\Current work\Life Expectancy for areas within Scotland 2015-17\Tables and Figures\"/>
    </mc:Choice>
  </mc:AlternateContent>
  <bookViews>
    <workbookView xWindow="14685" yWindow="135" windowWidth="14040" windowHeight="12030" tabRatio="897"/>
  </bookViews>
  <sheets>
    <sheet name="Contents" sheetId="144" r:id="rId1"/>
    <sheet name="Figure 1" sheetId="82" r:id="rId2"/>
    <sheet name="Fig 1 data" sheetId="83" r:id="rId3"/>
    <sheet name="Figure 1a" sheetId="113" r:id="rId4"/>
    <sheet name="Fig 1a data" sheetId="89" r:id="rId5"/>
    <sheet name="Fig 1a chart data" sheetId="90" r:id="rId6"/>
    <sheet name="Figure 2a" sheetId="120" r:id="rId7"/>
    <sheet name="Fig 2a data" sheetId="119" r:id="rId8"/>
    <sheet name="Figure 2b" sheetId="122" r:id="rId9"/>
    <sheet name="Fig 2b data" sheetId="121" r:id="rId10"/>
    <sheet name="Figure 3" sheetId="142" r:id="rId11"/>
    <sheet name="Figure 3 data" sheetId="138" r:id="rId12"/>
    <sheet name="Figure 4" sheetId="143" r:id="rId13"/>
    <sheet name="Fig 4 data" sheetId="16" r:id="rId14"/>
    <sheet name="Fig 5a" sheetId="135" r:id="rId15"/>
    <sheet name="Fig 5b" sheetId="136" r:id="rId16"/>
    <sheet name="Fig 5 data" sheetId="134" r:id="rId17"/>
    <sheet name="Fig 6" sheetId="132" r:id="rId18"/>
    <sheet name="Fig 6 Data" sheetId="131" r:id="rId19"/>
    <sheet name="Fig 7" sheetId="129" r:id="rId20"/>
    <sheet name="Fig 7 data" sheetId="128" r:id="rId21"/>
    <sheet name="Table 1" sheetId="130" r:id="rId22"/>
    <sheet name="Table 2" sheetId="137" r:id="rId23"/>
  </sheets>
  <externalReferences>
    <externalReference r:id="rId24"/>
    <externalReference r:id="rId25"/>
    <externalReference r:id="rId26"/>
  </externalReferences>
  <definedNames>
    <definedName name="Change">[1]Scratchpad!#REF!</definedName>
    <definedName name="Change2">[1]Scratchpad!#REF!</definedName>
    <definedName name="Change3">[1]Scratchpad!#REF!</definedName>
    <definedName name="Change4">[1]Scratchpad!#REF!</definedName>
    <definedName name="Change6">[1]Scratchpad!#REF!</definedName>
    <definedName name="CHPname">[2]Pivot!$G$47:$H$87</definedName>
    <definedName name="CrownCopyright" localSheetId="2">#REF!</definedName>
    <definedName name="CrownCopyright" localSheetId="5">#REF!</definedName>
    <definedName name="CrownCopyright" localSheetId="4">#REF!</definedName>
    <definedName name="CrownCopyright">#REF!</definedName>
    <definedName name="FemaleAnchor" localSheetId="2">#REF!</definedName>
    <definedName name="FemaleAnchor" localSheetId="5">#REF!</definedName>
    <definedName name="FemaleAnchor" localSheetId="4">#REF!</definedName>
    <definedName name="FemaleAnchor">#REF!</definedName>
    <definedName name="Females" localSheetId="2">#REF!</definedName>
    <definedName name="Females" localSheetId="5">#REF!</definedName>
    <definedName name="Females" localSheetId="4">#REF!</definedName>
    <definedName name="Females">#REF!</definedName>
    <definedName name="Females91" localSheetId="2">#REF!</definedName>
    <definedName name="Females91" localSheetId="5">#REF!</definedName>
    <definedName name="Females91" localSheetId="4">#REF!</definedName>
    <definedName name="Females91">#REF!</definedName>
    <definedName name="FemalesAgedOn" localSheetId="2">#REF!</definedName>
    <definedName name="FemalesAgedOn" localSheetId="5">#REF!</definedName>
    <definedName name="FemalesAgedOn" localSheetId="4">#REF!</definedName>
    <definedName name="FemalesAgedOn">#REF!</definedName>
    <definedName name="FemalesTotal" localSheetId="2">#REF!</definedName>
    <definedName name="FemalesTotal" localSheetId="5">#REF!</definedName>
    <definedName name="FemalesTotal" localSheetId="4">#REF!</definedName>
    <definedName name="FemalesTotal">#REF!</definedName>
    <definedName name="FertileFemales" localSheetId="2">#REF!</definedName>
    <definedName name="FertileFemales" localSheetId="5">#REF!</definedName>
    <definedName name="FertileFemales" localSheetId="4">#REF!</definedName>
    <definedName name="FertileFemales">#REF!</definedName>
    <definedName name="InfFemales" localSheetId="2">#REF!</definedName>
    <definedName name="InfFemales" localSheetId="5">#REF!</definedName>
    <definedName name="InfFemales" localSheetId="4">#REF!</definedName>
    <definedName name="InfFemales">#REF!</definedName>
    <definedName name="InfMales" localSheetId="2">#REF!</definedName>
    <definedName name="InfMales" localSheetId="5">#REF!</definedName>
    <definedName name="InfMales" localSheetId="4">#REF!</definedName>
    <definedName name="InfMales">#REF!</definedName>
    <definedName name="MaleAnchor" localSheetId="2">#REF!</definedName>
    <definedName name="MaleAnchor" localSheetId="5">#REF!</definedName>
    <definedName name="MaleAnchor" localSheetId="4">#REF!</definedName>
    <definedName name="MaleAnchor">#REF!</definedName>
    <definedName name="Males" localSheetId="2">#REF!</definedName>
    <definedName name="Males" localSheetId="5">#REF!</definedName>
    <definedName name="Males" localSheetId="4">#REF!</definedName>
    <definedName name="Males">#REF!</definedName>
    <definedName name="Males91" localSheetId="2">#REF!</definedName>
    <definedName name="Males91" localSheetId="5">#REF!</definedName>
    <definedName name="Males91" localSheetId="4">#REF!</definedName>
    <definedName name="Males91">#REF!</definedName>
    <definedName name="MalesAgedOn" localSheetId="2">#REF!</definedName>
    <definedName name="MalesAgedOn" localSheetId="5">#REF!</definedName>
    <definedName name="MalesAgedOn" localSheetId="4">#REF!</definedName>
    <definedName name="MalesAgedOn">#REF!</definedName>
    <definedName name="MalesTotal" localSheetId="2">#REF!</definedName>
    <definedName name="MalesTotal" localSheetId="5">#REF!</definedName>
    <definedName name="MalesTotal" localSheetId="4">#REF!</definedName>
    <definedName name="MalesTotal">#REF!</definedName>
    <definedName name="OLE_LINK3" localSheetId="5">'Fig 1a chart data'!$A$20</definedName>
    <definedName name="Pasd">[1]Scratchpad!#REF!</definedName>
    <definedName name="PopNote" localSheetId="2">#REF!</definedName>
    <definedName name="PopNote" localSheetId="5">#REF!</definedName>
    <definedName name="PopNote" localSheetId="4">#REF!</definedName>
    <definedName name="PopNote">#REF!</definedName>
    <definedName name="PopsCreation" localSheetId="2">#REF!</definedName>
    <definedName name="PopsCreation" localSheetId="5">#REF!</definedName>
    <definedName name="PopsCreation" localSheetId="4">#REF!</definedName>
    <definedName name="PopsCreation">#REF!</definedName>
    <definedName name="PopsHeader" localSheetId="2">#REF!</definedName>
    <definedName name="PopsHeader" localSheetId="5">#REF!</definedName>
    <definedName name="PopsHeader" localSheetId="4">#REF!</definedName>
    <definedName name="PopsHeader">#REF!</definedName>
    <definedName name="_xlnm.Print_Area" localSheetId="2">#REF!</definedName>
    <definedName name="_xlnm.Print_Area" localSheetId="5">#REF!</definedName>
    <definedName name="_xlnm.Print_Area" localSheetId="4">#REF!</definedName>
    <definedName name="_xlnm.Print_Area" localSheetId="13">'Fig 4 data'!$A$1:$G$24</definedName>
    <definedName name="_xlnm.Print_Area">#REF!</definedName>
    <definedName name="ProjBirths" localSheetId="2">[3]Scratchpad!#REF!</definedName>
    <definedName name="ProjBirths" localSheetId="5">[3]Scratchpad!#REF!</definedName>
    <definedName name="ProjBirths" localSheetId="4">[3]Scratchpad!#REF!</definedName>
    <definedName name="ProjBirths" localSheetId="13">[3]Scratchpad!#REF!</definedName>
    <definedName name="ProjBirths">[1]Scratchpad!#REF!</definedName>
    <definedName name="Projnirths2" localSheetId="5">[3]Scratchpad!#REF!</definedName>
    <definedName name="Projnirths2" localSheetId="4">[3]Scratchpad!#REF!</definedName>
    <definedName name="Projnirths2">[1]Scratchpad!#REF!</definedName>
    <definedName name="rddurd">#REF!</definedName>
    <definedName name="sadasa">#REF!</definedName>
    <definedName name="sda">#REF!</definedName>
    <definedName name="SPSS" localSheetId="2">#REF!</definedName>
    <definedName name="SPSS" localSheetId="5">#REF!</definedName>
    <definedName name="SPSS" localSheetId="4">#REF!</definedName>
    <definedName name="SPSS">#REF!</definedName>
    <definedName name="Status" localSheetId="2">#REF!</definedName>
    <definedName name="Status" localSheetId="5">#REF!</definedName>
    <definedName name="Status" localSheetId="4">#REF!</definedName>
    <definedName name="Status">#REF!</definedName>
    <definedName name="Textline3" localSheetId="2">#REF!</definedName>
    <definedName name="Textline3" localSheetId="5">#REF!</definedName>
    <definedName name="Textline3" localSheetId="4">#REF!</definedName>
    <definedName name="Textline3">#REF!</definedName>
  </definedNames>
  <calcPr calcId="162913"/>
</workbook>
</file>

<file path=xl/calcChain.xml><?xml version="1.0" encoding="utf-8"?>
<calcChain xmlns="http://schemas.openxmlformats.org/spreadsheetml/2006/main">
  <c r="I12" i="131" l="1"/>
  <c r="I9" i="131"/>
  <c r="F24" i="131"/>
  <c r="G9" i="131"/>
  <c r="E12" i="131"/>
  <c r="E13" i="131"/>
  <c r="E14" i="131"/>
  <c r="E15" i="131"/>
  <c r="E16" i="131"/>
  <c r="F17" i="128"/>
  <c r="F18" i="128"/>
  <c r="F19" i="128"/>
  <c r="F20" i="128"/>
  <c r="F21" i="128"/>
  <c r="F22" i="128"/>
  <c r="K8" i="16" l="1"/>
  <c r="L8" i="16"/>
  <c r="N8" i="16"/>
  <c r="O8" i="16"/>
  <c r="P8" i="16"/>
  <c r="Q8" i="16"/>
  <c r="K9" i="16"/>
  <c r="L9" i="16"/>
  <c r="N9" i="16"/>
  <c r="O9" i="16"/>
  <c r="P9" i="16"/>
  <c r="Q9" i="16"/>
  <c r="K10" i="16"/>
  <c r="L10" i="16"/>
  <c r="N10" i="16"/>
  <c r="O10" i="16"/>
  <c r="P10" i="16"/>
  <c r="Q10" i="16"/>
  <c r="K11" i="16"/>
  <c r="L11" i="16"/>
  <c r="N11" i="16"/>
  <c r="O11" i="16"/>
  <c r="P11" i="16"/>
  <c r="Q11" i="16"/>
  <c r="K12" i="16"/>
  <c r="L12" i="16"/>
  <c r="N12" i="16"/>
  <c r="O12" i="16"/>
  <c r="P12" i="16"/>
  <c r="Q12" i="16"/>
  <c r="K13" i="16"/>
  <c r="L13" i="16"/>
  <c r="N13" i="16"/>
  <c r="O13" i="16"/>
  <c r="P13" i="16"/>
  <c r="Q13" i="16"/>
  <c r="K14" i="16"/>
  <c r="L14" i="16"/>
  <c r="N14" i="16"/>
  <c r="O14" i="16"/>
  <c r="P14" i="16"/>
  <c r="Q14" i="16"/>
  <c r="K15" i="16"/>
  <c r="L15" i="16"/>
  <c r="N15" i="16"/>
  <c r="O15" i="16"/>
  <c r="P15" i="16"/>
  <c r="Q15" i="16"/>
  <c r="K16" i="16"/>
  <c r="L16" i="16"/>
  <c r="N16" i="16"/>
  <c r="O16" i="16"/>
  <c r="P16" i="16"/>
  <c r="Q16" i="16"/>
  <c r="K17" i="16"/>
  <c r="L17" i="16"/>
  <c r="N17" i="16"/>
  <c r="O17" i="16"/>
  <c r="P17" i="16"/>
  <c r="Q17" i="16"/>
  <c r="K18" i="16"/>
  <c r="L18" i="16"/>
  <c r="N18" i="16"/>
  <c r="O18" i="16"/>
  <c r="P18" i="16"/>
  <c r="Q18" i="16"/>
  <c r="K19" i="16"/>
  <c r="L19" i="16"/>
  <c r="N19" i="16"/>
  <c r="O19" i="16"/>
  <c r="P19" i="16"/>
  <c r="Q19" i="16"/>
  <c r="K20" i="16"/>
  <c r="L20" i="16"/>
  <c r="N20" i="16"/>
  <c r="O20" i="16"/>
  <c r="P20" i="16"/>
  <c r="Q20" i="16"/>
  <c r="Q7" i="16"/>
  <c r="P7" i="16"/>
  <c r="O7" i="16"/>
  <c r="N7" i="16"/>
  <c r="L7" i="16"/>
  <c r="K7" i="16"/>
  <c r="R19" i="16" l="1"/>
  <c r="S19" i="16" s="1"/>
  <c r="U19" i="16" s="1"/>
  <c r="R15" i="16"/>
  <c r="S15" i="16" s="1"/>
  <c r="M15" i="16" s="1"/>
  <c r="R13" i="16"/>
  <c r="S13" i="16" s="1"/>
  <c r="M13" i="16" s="1"/>
  <c r="R12" i="16"/>
  <c r="S12" i="16" s="1"/>
  <c r="V12" i="16" s="1"/>
  <c r="R20" i="16"/>
  <c r="S20" i="16" s="1"/>
  <c r="V20" i="16" s="1"/>
  <c r="R10" i="16"/>
  <c r="S10" i="16" s="1"/>
  <c r="U10" i="16" s="1"/>
  <c r="R8" i="16"/>
  <c r="S8" i="16" s="1"/>
  <c r="M8" i="16" s="1"/>
  <c r="R16" i="16"/>
  <c r="S16" i="16" s="1"/>
  <c r="U16" i="16" s="1"/>
  <c r="R11" i="16"/>
  <c r="S11" i="16" s="1"/>
  <c r="M11" i="16" s="1"/>
  <c r="R17" i="16"/>
  <c r="S17" i="16" s="1"/>
  <c r="M17" i="16" s="1"/>
  <c r="R14" i="16"/>
  <c r="S14" i="16" s="1"/>
  <c r="U14" i="16" s="1"/>
  <c r="R9" i="16"/>
  <c r="S9" i="16" s="1"/>
  <c r="U9" i="16" s="1"/>
  <c r="R18" i="16"/>
  <c r="S18" i="16" s="1"/>
  <c r="V18" i="16" s="1"/>
  <c r="U15" i="16"/>
  <c r="V15" i="16"/>
  <c r="T19" i="16"/>
  <c r="T15" i="16"/>
  <c r="R7" i="16"/>
  <c r="S7" i="16" s="1"/>
  <c r="K12" i="138"/>
  <c r="P9" i="138"/>
  <c r="Q9" i="138"/>
  <c r="P10" i="138"/>
  <c r="Q10" i="138"/>
  <c r="P11" i="138"/>
  <c r="Q11" i="138"/>
  <c r="P12" i="138"/>
  <c r="Q12" i="138"/>
  <c r="P13" i="138"/>
  <c r="Q13" i="138"/>
  <c r="P14" i="138"/>
  <c r="Q14" i="138"/>
  <c r="P15" i="138"/>
  <c r="Q15" i="138"/>
  <c r="P16" i="138"/>
  <c r="Q16" i="138"/>
  <c r="P17" i="138"/>
  <c r="Q17" i="138"/>
  <c r="P18" i="138"/>
  <c r="Q18" i="138"/>
  <c r="P19" i="138"/>
  <c r="Q19" i="138"/>
  <c r="P20" i="138"/>
  <c r="Q20" i="138"/>
  <c r="P21" i="138"/>
  <c r="Q21" i="138"/>
  <c r="P22" i="138"/>
  <c r="Q22" i="138"/>
  <c r="P23" i="138"/>
  <c r="Q23" i="138"/>
  <c r="P24" i="138"/>
  <c r="Q24" i="138"/>
  <c r="P25" i="138"/>
  <c r="Q25" i="138"/>
  <c r="P26" i="138"/>
  <c r="Q26" i="138"/>
  <c r="P27" i="138"/>
  <c r="Q27" i="138"/>
  <c r="P28" i="138"/>
  <c r="Q28" i="138"/>
  <c r="P29" i="138"/>
  <c r="Q29" i="138"/>
  <c r="P30" i="138"/>
  <c r="Q30" i="138"/>
  <c r="P31" i="138"/>
  <c r="Q31" i="138"/>
  <c r="P32" i="138"/>
  <c r="Q32" i="138"/>
  <c r="P33" i="138"/>
  <c r="Q33" i="138"/>
  <c r="P34" i="138"/>
  <c r="Q34" i="138"/>
  <c r="P35" i="138"/>
  <c r="Q35" i="138"/>
  <c r="P36" i="138"/>
  <c r="Q36" i="138"/>
  <c r="P37" i="138"/>
  <c r="Q37" i="138"/>
  <c r="P38" i="138"/>
  <c r="Q38" i="138"/>
  <c r="P39" i="138"/>
  <c r="Q39" i="138"/>
  <c r="Q8" i="138"/>
  <c r="P8" i="138"/>
  <c r="O9" i="138"/>
  <c r="O10" i="138"/>
  <c r="O11" i="138"/>
  <c r="O12" i="138"/>
  <c r="O13" i="138"/>
  <c r="O14" i="138"/>
  <c r="O15" i="138"/>
  <c r="O16" i="138"/>
  <c r="O17" i="138"/>
  <c r="O18" i="138"/>
  <c r="O19" i="138"/>
  <c r="O20" i="138"/>
  <c r="O21" i="138"/>
  <c r="O22" i="138"/>
  <c r="O23" i="138"/>
  <c r="O24" i="138"/>
  <c r="O25" i="138"/>
  <c r="O26" i="138"/>
  <c r="O27" i="138"/>
  <c r="O28" i="138"/>
  <c r="O29" i="138"/>
  <c r="O30" i="138"/>
  <c r="O31" i="138"/>
  <c r="O32" i="138"/>
  <c r="O33" i="138"/>
  <c r="O34" i="138"/>
  <c r="O35" i="138"/>
  <c r="O36" i="138"/>
  <c r="O37" i="138"/>
  <c r="O38" i="138"/>
  <c r="O39" i="138"/>
  <c r="O8" i="138"/>
  <c r="N11" i="138"/>
  <c r="N9" i="138"/>
  <c r="N10" i="138"/>
  <c r="N12" i="138"/>
  <c r="N13" i="138"/>
  <c r="N14" i="138"/>
  <c r="N15" i="138"/>
  <c r="N16" i="138"/>
  <c r="N17" i="138"/>
  <c r="N18" i="138"/>
  <c r="N19" i="138"/>
  <c r="N20" i="138"/>
  <c r="N21" i="138"/>
  <c r="N22" i="138"/>
  <c r="N23" i="138"/>
  <c r="N24" i="138"/>
  <c r="N25" i="138"/>
  <c r="N26" i="138"/>
  <c r="N27" i="138"/>
  <c r="N28" i="138"/>
  <c r="N29" i="138"/>
  <c r="N30" i="138"/>
  <c r="N31" i="138"/>
  <c r="N32" i="138"/>
  <c r="N33" i="138"/>
  <c r="N34" i="138"/>
  <c r="N35" i="138"/>
  <c r="N36" i="138"/>
  <c r="N37" i="138"/>
  <c r="N38" i="138"/>
  <c r="N39" i="138"/>
  <c r="N8" i="138"/>
  <c r="L9" i="138"/>
  <c r="L10" i="138"/>
  <c r="L11" i="138"/>
  <c r="L12" i="138"/>
  <c r="L13" i="138"/>
  <c r="L14" i="138"/>
  <c r="L15" i="138"/>
  <c r="L16" i="138"/>
  <c r="L17" i="138"/>
  <c r="L18" i="138"/>
  <c r="L19" i="138"/>
  <c r="L20" i="138"/>
  <c r="L21" i="138"/>
  <c r="L22" i="138"/>
  <c r="L23" i="138"/>
  <c r="L24" i="138"/>
  <c r="L25" i="138"/>
  <c r="L26" i="138"/>
  <c r="L27" i="138"/>
  <c r="L28" i="138"/>
  <c r="L29" i="138"/>
  <c r="L30" i="138"/>
  <c r="L31" i="138"/>
  <c r="L32" i="138"/>
  <c r="L33" i="138"/>
  <c r="L34" i="138"/>
  <c r="L35" i="138"/>
  <c r="L36" i="138"/>
  <c r="L37" i="138"/>
  <c r="L38" i="138"/>
  <c r="L39" i="138"/>
  <c r="L8" i="138"/>
  <c r="K9" i="138"/>
  <c r="K10" i="138"/>
  <c r="K11" i="138"/>
  <c r="K13" i="138"/>
  <c r="K14" i="138"/>
  <c r="K15" i="138"/>
  <c r="K16" i="138"/>
  <c r="K17" i="138"/>
  <c r="K18" i="138"/>
  <c r="K19" i="138"/>
  <c r="K20" i="138"/>
  <c r="K21" i="138"/>
  <c r="K22" i="138"/>
  <c r="K23" i="138"/>
  <c r="K24" i="138"/>
  <c r="K25" i="138"/>
  <c r="K26" i="138"/>
  <c r="K27" i="138"/>
  <c r="K28" i="138"/>
  <c r="K29" i="138"/>
  <c r="K30" i="138"/>
  <c r="K31" i="138"/>
  <c r="K32" i="138"/>
  <c r="K33" i="138"/>
  <c r="K34" i="138"/>
  <c r="K35" i="138"/>
  <c r="K36" i="138"/>
  <c r="K37" i="138"/>
  <c r="K38" i="138"/>
  <c r="K39" i="138"/>
  <c r="K8" i="138"/>
  <c r="V11" i="16" l="1"/>
  <c r="M10" i="16"/>
  <c r="V17" i="16"/>
  <c r="V10" i="16"/>
  <c r="U20" i="16"/>
  <c r="U18" i="16"/>
  <c r="T13" i="16"/>
  <c r="V13" i="16"/>
  <c r="U17" i="16"/>
  <c r="T11" i="16"/>
  <c r="T20" i="16"/>
  <c r="U11" i="16"/>
  <c r="M20" i="16"/>
  <c r="V19" i="16"/>
  <c r="M19" i="16"/>
  <c r="U13" i="16"/>
  <c r="T10" i="16"/>
  <c r="T17" i="16"/>
  <c r="U12" i="16"/>
  <c r="T14" i="16"/>
  <c r="M14" i="16"/>
  <c r="M16" i="16"/>
  <c r="V8" i="16"/>
  <c r="M12" i="16"/>
  <c r="T12" i="16"/>
  <c r="U8" i="16"/>
  <c r="V9" i="16"/>
  <c r="T8" i="16"/>
  <c r="T16" i="16"/>
  <c r="V14" i="16"/>
  <c r="M9" i="16"/>
  <c r="V16" i="16"/>
  <c r="T9" i="16"/>
  <c r="T7" i="16"/>
  <c r="M18" i="16"/>
  <c r="T18" i="16"/>
  <c r="V7" i="16"/>
  <c r="M7" i="16"/>
  <c r="U7" i="16"/>
  <c r="R8" i="138"/>
  <c r="T8" i="138" s="1"/>
  <c r="R38" i="138"/>
  <c r="T38" i="138" s="1"/>
  <c r="R36" i="138"/>
  <c r="T36" i="138" s="1"/>
  <c r="R34" i="138"/>
  <c r="T34" i="138" s="1"/>
  <c r="R32" i="138"/>
  <c r="T32" i="138" s="1"/>
  <c r="R30" i="138"/>
  <c r="T30" i="138" s="1"/>
  <c r="R28" i="138"/>
  <c r="T28" i="138" s="1"/>
  <c r="R26" i="138"/>
  <c r="T26" i="138" s="1"/>
  <c r="R24" i="138"/>
  <c r="T24" i="138" s="1"/>
  <c r="R22" i="138"/>
  <c r="T22" i="138" s="1"/>
  <c r="R20" i="138"/>
  <c r="T20" i="138" s="1"/>
  <c r="R18" i="138"/>
  <c r="T18" i="138" s="1"/>
  <c r="R16" i="138"/>
  <c r="T16" i="138" s="1"/>
  <c r="R14" i="138"/>
  <c r="T14" i="138" s="1"/>
  <c r="R12" i="138"/>
  <c r="T12" i="138" s="1"/>
  <c r="R10" i="138"/>
  <c r="T10" i="138" s="1"/>
  <c r="R39" i="138"/>
  <c r="T39" i="138" s="1"/>
  <c r="R37" i="138"/>
  <c r="T37" i="138" s="1"/>
  <c r="R35" i="138"/>
  <c r="T35" i="138" s="1"/>
  <c r="R33" i="138"/>
  <c r="T33" i="138" s="1"/>
  <c r="R31" i="138"/>
  <c r="T31" i="138" s="1"/>
  <c r="R29" i="138"/>
  <c r="T29" i="138" s="1"/>
  <c r="R27" i="138"/>
  <c r="T27" i="138" s="1"/>
  <c r="R25" i="138"/>
  <c r="T25" i="138" s="1"/>
  <c r="R23" i="138"/>
  <c r="T23" i="138" s="1"/>
  <c r="R21" i="138"/>
  <c r="T21" i="138" s="1"/>
  <c r="R19" i="138"/>
  <c r="T19" i="138" s="1"/>
  <c r="R17" i="138"/>
  <c r="T17" i="138" s="1"/>
  <c r="R15" i="138"/>
  <c r="T15" i="138" s="1"/>
  <c r="R13" i="138"/>
  <c r="T13" i="138" s="1"/>
  <c r="R11" i="138"/>
  <c r="T11" i="138" s="1"/>
  <c r="R9" i="138"/>
  <c r="T9" i="138" s="1"/>
  <c r="S26" i="138" l="1"/>
  <c r="S34" i="138"/>
  <c r="V34" i="138" s="1"/>
  <c r="S15" i="138"/>
  <c r="S31" i="138"/>
  <c r="S16" i="138"/>
  <c r="S8" i="138"/>
  <c r="S17" i="138"/>
  <c r="V17" i="138" s="1"/>
  <c r="S33" i="138"/>
  <c r="V33" i="138" s="1"/>
  <c r="S10" i="138"/>
  <c r="S11" i="138"/>
  <c r="V11" i="138" s="1"/>
  <c r="S19" i="138"/>
  <c r="V19" i="138" s="1"/>
  <c r="S27" i="138"/>
  <c r="S35" i="138"/>
  <c r="S12" i="138"/>
  <c r="V12" i="138" s="1"/>
  <c r="S20" i="138"/>
  <c r="V20" i="138" s="1"/>
  <c r="S28" i="138"/>
  <c r="V28" i="138" s="1"/>
  <c r="S36" i="138"/>
  <c r="S23" i="138"/>
  <c r="S39" i="138"/>
  <c r="S24" i="138"/>
  <c r="S32" i="138"/>
  <c r="S9" i="138"/>
  <c r="V9" i="138" s="1"/>
  <c r="S25" i="138"/>
  <c r="V25" i="138" s="1"/>
  <c r="S18" i="138"/>
  <c r="V18" i="138" s="1"/>
  <c r="S13" i="138"/>
  <c r="S21" i="138"/>
  <c r="S29" i="138"/>
  <c r="V29" i="138" s="1"/>
  <c r="S37" i="138"/>
  <c r="V37" i="138" s="1"/>
  <c r="S14" i="138"/>
  <c r="S22" i="138"/>
  <c r="S30" i="138"/>
  <c r="S38" i="138"/>
  <c r="V35" i="138"/>
  <c r="V36" i="138"/>
  <c r="V10" i="138"/>
  <c r="V26" i="138"/>
  <c r="U38" i="138" l="1"/>
  <c r="V38" i="138"/>
  <c r="M38" i="138"/>
  <c r="M22" i="138"/>
  <c r="U22" i="138"/>
  <c r="V22" i="138"/>
  <c r="M37" i="138"/>
  <c r="U37" i="138"/>
  <c r="M21" i="138"/>
  <c r="U21" i="138"/>
  <c r="V21" i="138"/>
  <c r="M18" i="138"/>
  <c r="U18" i="138"/>
  <c r="M9" i="138"/>
  <c r="U9" i="138"/>
  <c r="U24" i="138"/>
  <c r="M24" i="138"/>
  <c r="V24" i="138"/>
  <c r="U23" i="138"/>
  <c r="V23" i="138"/>
  <c r="M23" i="138"/>
  <c r="M28" i="138"/>
  <c r="U28" i="138"/>
  <c r="M12" i="138"/>
  <c r="U12" i="138"/>
  <c r="M27" i="138"/>
  <c r="U27" i="138"/>
  <c r="V27" i="138"/>
  <c r="M11" i="138"/>
  <c r="U11" i="138"/>
  <c r="M33" i="138"/>
  <c r="U33" i="138"/>
  <c r="U8" i="138"/>
  <c r="V8" i="138"/>
  <c r="M8" i="138"/>
  <c r="U31" i="138"/>
  <c r="V31" i="138"/>
  <c r="M31" i="138"/>
  <c r="M34" i="138"/>
  <c r="U34" i="138"/>
  <c r="M30" i="138"/>
  <c r="U30" i="138"/>
  <c r="V30" i="138"/>
  <c r="M14" i="138"/>
  <c r="U14" i="138"/>
  <c r="V14" i="138"/>
  <c r="M29" i="138"/>
  <c r="U29" i="138"/>
  <c r="M13" i="138"/>
  <c r="U13" i="138"/>
  <c r="V13" i="138"/>
  <c r="M25" i="138"/>
  <c r="U25" i="138"/>
  <c r="U32" i="138"/>
  <c r="M32" i="138"/>
  <c r="V32" i="138"/>
  <c r="U39" i="138"/>
  <c r="M39" i="138"/>
  <c r="V39" i="138"/>
  <c r="M36" i="138"/>
  <c r="U36" i="138"/>
  <c r="M20" i="138"/>
  <c r="U20" i="138"/>
  <c r="M35" i="138"/>
  <c r="U35" i="138"/>
  <c r="M19" i="138"/>
  <c r="U19" i="138"/>
  <c r="M10" i="138"/>
  <c r="U10" i="138"/>
  <c r="M17" i="138"/>
  <c r="U17" i="138"/>
  <c r="U16" i="138"/>
  <c r="M16" i="138"/>
  <c r="V16" i="138"/>
  <c r="U15" i="138"/>
  <c r="M15" i="138"/>
  <c r="V15" i="138"/>
  <c r="M26" i="138"/>
  <c r="U26" i="138"/>
  <c r="F6" i="128"/>
  <c r="F8" i="128"/>
  <c r="E7" i="131" l="1"/>
  <c r="E8" i="131"/>
  <c r="E9" i="131"/>
  <c r="E10" i="131"/>
  <c r="E11" i="131"/>
  <c r="F16" i="128" l="1"/>
  <c r="F7" i="128"/>
  <c r="F9" i="128"/>
  <c r="F10" i="128"/>
  <c r="F11" i="128"/>
  <c r="F5" i="128"/>
  <c r="C1" i="90" l="1"/>
  <c r="D5" i="90" s="1"/>
  <c r="G18" i="90" l="1"/>
  <c r="H18" i="90"/>
  <c r="F18" i="90"/>
  <c r="D18" i="90"/>
  <c r="E18" i="90"/>
  <c r="C18" i="90"/>
  <c r="C17" i="90"/>
  <c r="G17" i="90"/>
  <c r="H17" i="90"/>
  <c r="F17" i="90"/>
  <c r="E17" i="90"/>
  <c r="D17" i="90"/>
  <c r="G16" i="90"/>
  <c r="H16" i="90"/>
  <c r="E16" i="90"/>
  <c r="F16" i="90"/>
  <c r="C16" i="90"/>
  <c r="D16" i="90"/>
  <c r="G15" i="90"/>
  <c r="H15" i="90"/>
  <c r="E15" i="90"/>
  <c r="F15" i="90"/>
  <c r="C15" i="90"/>
  <c r="D15" i="90"/>
  <c r="G14" i="90"/>
  <c r="H14" i="90"/>
  <c r="E14" i="90"/>
  <c r="F14" i="90"/>
  <c r="C14" i="90"/>
  <c r="D14" i="90"/>
  <c r="G13" i="90"/>
  <c r="H13" i="90"/>
  <c r="E13" i="90"/>
  <c r="F13" i="90"/>
  <c r="C13" i="90"/>
  <c r="D13" i="90"/>
  <c r="G12" i="90"/>
  <c r="H12" i="90"/>
  <c r="E12" i="90"/>
  <c r="F12" i="90"/>
  <c r="C12" i="90"/>
  <c r="D12" i="90"/>
  <c r="G11" i="90"/>
  <c r="H11" i="90"/>
  <c r="E11" i="90"/>
  <c r="F11" i="90"/>
  <c r="C11" i="90"/>
  <c r="D11" i="90"/>
  <c r="G10" i="90"/>
  <c r="H10" i="90"/>
  <c r="E10" i="90"/>
  <c r="F10" i="90"/>
  <c r="C10" i="90"/>
  <c r="D10" i="90"/>
  <c r="G9" i="90"/>
  <c r="H9" i="90"/>
  <c r="E9" i="90"/>
  <c r="F9" i="90"/>
  <c r="C9" i="90"/>
  <c r="D9" i="90"/>
  <c r="G8" i="90"/>
  <c r="H8" i="90"/>
  <c r="E8" i="90"/>
  <c r="F8" i="90"/>
  <c r="C8" i="90"/>
  <c r="D8" i="90"/>
  <c r="G7" i="90"/>
  <c r="H7" i="90"/>
  <c r="E7" i="90"/>
  <c r="F7" i="90"/>
  <c r="C7" i="90"/>
  <c r="D7" i="90"/>
  <c r="G6" i="90"/>
  <c r="H6" i="90"/>
  <c r="E6" i="90"/>
  <c r="F6" i="90"/>
  <c r="C6" i="90"/>
  <c r="D6" i="90"/>
  <c r="G5" i="90"/>
  <c r="H5" i="90"/>
  <c r="E5" i="90"/>
  <c r="F5" i="90"/>
  <c r="C5" i="90"/>
  <c r="G4" i="90"/>
  <c r="H4" i="90"/>
  <c r="E4" i="90"/>
  <c r="F4" i="90"/>
  <c r="C4" i="90"/>
  <c r="D4" i="90"/>
</calcChain>
</file>

<file path=xl/sharedStrings.xml><?xml version="1.0" encoding="utf-8"?>
<sst xmlns="http://schemas.openxmlformats.org/spreadsheetml/2006/main" count="1018" uniqueCount="358">
  <si>
    <t>2001-2003</t>
  </si>
  <si>
    <t>2002-2004</t>
  </si>
  <si>
    <t>2003-2005</t>
  </si>
  <si>
    <t>2004-2006</t>
  </si>
  <si>
    <t>2005-2007</t>
  </si>
  <si>
    <t>2006-2008</t>
  </si>
  <si>
    <t>2007-2009</t>
  </si>
  <si>
    <t>SCOTLAND</t>
  </si>
  <si>
    <t>Clackmannanshire</t>
  </si>
  <si>
    <t>1981-83</t>
  </si>
  <si>
    <t>1982-84</t>
  </si>
  <si>
    <t>1983-85</t>
  </si>
  <si>
    <t>1984-86</t>
  </si>
  <si>
    <t>1985-87</t>
  </si>
  <si>
    <t>1986-88</t>
  </si>
  <si>
    <t>1987-89</t>
  </si>
  <si>
    <t>1988-90</t>
  </si>
  <si>
    <t>1989-91</t>
  </si>
  <si>
    <t>1990-92</t>
  </si>
  <si>
    <t>1991-93</t>
  </si>
  <si>
    <t>1992-94</t>
  </si>
  <si>
    <t>1993-95</t>
  </si>
  <si>
    <t>1994-96</t>
  </si>
  <si>
    <t>1995-97</t>
  </si>
  <si>
    <t>1996-98</t>
  </si>
  <si>
    <t>1997-99</t>
  </si>
  <si>
    <t>1998-00</t>
  </si>
  <si>
    <t>1999-01</t>
  </si>
  <si>
    <t>2000-02</t>
  </si>
  <si>
    <t>2001-03</t>
  </si>
  <si>
    <t>2002-04</t>
  </si>
  <si>
    <t>2003-05</t>
  </si>
  <si>
    <t>2004-06</t>
  </si>
  <si>
    <t>2005-07</t>
  </si>
  <si>
    <t>2006-08</t>
  </si>
  <si>
    <t>2007-09</t>
  </si>
  <si>
    <t>Sweden</t>
  </si>
  <si>
    <t>Cyprus</t>
  </si>
  <si>
    <t>Italy</t>
  </si>
  <si>
    <t>Netherlands</t>
  </si>
  <si>
    <t>Spain</t>
  </si>
  <si>
    <t>France</t>
  </si>
  <si>
    <t>Malta</t>
  </si>
  <si>
    <t>United Kingdom</t>
  </si>
  <si>
    <t>Austria</t>
  </si>
  <si>
    <t>Ireland</t>
  </si>
  <si>
    <t>Greece</t>
  </si>
  <si>
    <t>Belgium</t>
  </si>
  <si>
    <t>Luxembourg</t>
  </si>
  <si>
    <t>Denmark</t>
  </si>
  <si>
    <t>Finland</t>
  </si>
  <si>
    <t>Portugal</t>
  </si>
  <si>
    <t>Slovenia</t>
  </si>
  <si>
    <t>Poland</t>
  </si>
  <si>
    <t>Slovakia</t>
  </si>
  <si>
    <t>Romania</t>
  </si>
  <si>
    <t>Bulgaria</t>
  </si>
  <si>
    <t>Hungary</t>
  </si>
  <si>
    <t>Estonia</t>
  </si>
  <si>
    <t>Latvia</t>
  </si>
  <si>
    <t>Lithuania</t>
  </si>
  <si>
    <t>Male</t>
  </si>
  <si>
    <t>Female</t>
  </si>
  <si>
    <t>Lower 95% CI</t>
  </si>
  <si>
    <t>Upper 95% CI</t>
  </si>
  <si>
    <t>Aberdeen City</t>
  </si>
  <si>
    <t>Aberdeenshire</t>
  </si>
  <si>
    <t>Angus</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</si>
  <si>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</si>
  <si>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</si>
  <si>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</si>
  <si>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</si>
  <si>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</si>
  <si>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</si>
  <si>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</si>
  <si>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</si>
  <si>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</si>
  <si>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</si>
  <si>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</si>
  <si>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</si>
  <si>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</si>
  <si>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</si>
  <si>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</si>
  <si>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</si>
  <si>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</si>
  <si>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</si>
  <si>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</si>
  <si>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</si>
  <si>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</si>
  <si>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</si>
  <si>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</si>
  <si>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lower male CI</t>
  </si>
  <si>
    <t>length of male CI</t>
  </si>
  <si>
    <t>length of female CI</t>
  </si>
  <si>
    <t>Borders</t>
  </si>
  <si>
    <t>Forth Valley</t>
  </si>
  <si>
    <t>Grampian</t>
  </si>
  <si>
    <t>Lanarkshire</t>
  </si>
  <si>
    <t>Lothian</t>
  </si>
  <si>
    <t>Orkney</t>
  </si>
  <si>
    <t>Shetland</t>
  </si>
  <si>
    <t>Tayside</t>
  </si>
  <si>
    <t>Western Isles</t>
  </si>
  <si>
    <t>LE</t>
  </si>
  <si>
    <t>2008-2010</t>
  </si>
  <si>
    <t>2008-10</t>
  </si>
  <si>
    <t>England</t>
  </si>
  <si>
    <t>Scotland</t>
  </si>
  <si>
    <t>Wales</t>
  </si>
  <si>
    <t>Northern Ireland</t>
  </si>
  <si>
    <t>2009-11</t>
  </si>
  <si>
    <t>2010-12</t>
  </si>
  <si>
    <t>2009-2011</t>
  </si>
  <si>
    <t>2010-2012</t>
  </si>
  <si>
    <t>Croatia</t>
  </si>
  <si>
    <t>MALE</t>
  </si>
  <si>
    <t>Years</t>
  </si>
  <si>
    <t>FEMALE</t>
  </si>
  <si>
    <t>1) 2014 NHS Board areas.</t>
  </si>
  <si>
    <t>2011-13</t>
  </si>
  <si>
    <t>2011-2013</t>
  </si>
  <si>
    <r>
      <t>SCOTLAND</t>
    </r>
    <r>
      <rPr>
        <b/>
        <vertAlign val="superscript"/>
        <sz val="10"/>
        <rFont val="Arial"/>
        <family val="2"/>
      </rPr>
      <t>2</t>
    </r>
  </si>
  <si>
    <t>1980-82</t>
  </si>
  <si>
    <t>2012-14</t>
  </si>
  <si>
    <t>2012-2014</t>
  </si>
  <si>
    <t>Expectation of life
at birth</t>
  </si>
  <si>
    <t>Male LE</t>
  </si>
  <si>
    <t>Female LE</t>
  </si>
  <si>
    <t>Male lower CI</t>
  </si>
  <si>
    <t>Male upper CI</t>
  </si>
  <si>
    <t>Female lower CI</t>
  </si>
  <si>
    <t>Female upper CI</t>
  </si>
  <si>
    <t>2) Please note that the Scotland-level life expectancy estimate shown here is for use only as a comparator for the corresponding sub-Scotland-level figures. The definitive Scotland-level life</t>
  </si>
  <si>
    <t>2013-15</t>
  </si>
  <si>
    <t>2013-2015</t>
  </si>
  <si>
    <t>Source: Office for National Statistics (National Life Tables for UK and constituent countries) and Eurostat (tps00025)</t>
  </si>
  <si>
    <t>Cells are empty where data are not available for the time period. There are time periods for which data are unavailable for the EU (28 countries) total, Croatia, Cyprus, France, Ireland, Italy, Latvia, Malta, Netherlands, Poland and Slovenia.</t>
  </si>
  <si>
    <t>Germany (including former German Democratic Republic from 1991)</t>
  </si>
  <si>
    <t>Argyll and Bute</t>
  </si>
  <si>
    <t>City of Edinburgh</t>
  </si>
  <si>
    <t>Dumfries and Galloway</t>
  </si>
  <si>
    <t>Na h-Eileanan Siar</t>
  </si>
  <si>
    <t>Perth and Kinross</t>
  </si>
  <si>
    <t>Ayrshire and Arran</t>
  </si>
  <si>
    <t>Greater Glasgow and Clyde</t>
  </si>
  <si>
    <t>© Crown copyright 2017</t>
  </si>
  <si>
    <t>2014-2016</t>
  </si>
  <si>
    <t>2014-16</t>
  </si>
  <si>
    <t>lower_CI</t>
  </si>
  <si>
    <t>upper_CI</t>
  </si>
  <si>
    <t>Males</t>
  </si>
  <si>
    <t>Females</t>
  </si>
  <si>
    <t>rank</t>
  </si>
  <si>
    <t>Large Urban Areas</t>
  </si>
  <si>
    <t>Other Urban Areas</t>
  </si>
  <si>
    <t>Accessible Small Towns</t>
  </si>
  <si>
    <t>Remote Small Towns</t>
  </si>
  <si>
    <t>Accessible Rural</t>
  </si>
  <si>
    <t>Remote Rural</t>
  </si>
  <si>
    <t>Glasgow Maryhill and Springburn</t>
  </si>
  <si>
    <t>Glasgow Provan</t>
  </si>
  <si>
    <t>Glasgow Shettleston</t>
  </si>
  <si>
    <t>Glasgow Pollok</t>
  </si>
  <si>
    <t>Glasgow Southside</t>
  </si>
  <si>
    <t>Dundee City West</t>
  </si>
  <si>
    <t>Glasgow Anniesland</t>
  </si>
  <si>
    <t>Glasgow Kelvin</t>
  </si>
  <si>
    <t>Aberdeen Central</t>
  </si>
  <si>
    <t>Motherwell and Wishaw</t>
  </si>
  <si>
    <t>Airdrie and Shotts</t>
  </si>
  <si>
    <t>Cunninghame South</t>
  </si>
  <si>
    <t>Glasgow Cathcart</t>
  </si>
  <si>
    <t>Edinburgh Eastern</t>
  </si>
  <si>
    <t>Kirkcaldy</t>
  </si>
  <si>
    <t>Rutherglen</t>
  </si>
  <si>
    <t>Dundee City East</t>
  </si>
  <si>
    <t>Greenock and Inverclyde</t>
  </si>
  <si>
    <t>Paisley</t>
  </si>
  <si>
    <t>Hamilton, Larkhall and Stonehouse</t>
  </si>
  <si>
    <t>Uddingston and Bellshill</t>
  </si>
  <si>
    <t>Cumbernauld and Kilsyth</t>
  </si>
  <si>
    <t>Coatbridge and Chryston</t>
  </si>
  <si>
    <t>Falkirk West</t>
  </si>
  <si>
    <t>Edinburgh Northern and Leith</t>
  </si>
  <si>
    <t>Aberdeen Donside</t>
  </si>
  <si>
    <t>Dumbarton</t>
  </si>
  <si>
    <t>Kilmarnock and Irvine Valley</t>
  </si>
  <si>
    <t>Banffshire and Buchan Coast</t>
  </si>
  <si>
    <t>Na h-Eileanan an Iar</t>
  </si>
  <si>
    <t>Cunninghame North</t>
  </si>
  <si>
    <t>Renfrewshire South</t>
  </si>
  <si>
    <t>Ayr</t>
  </si>
  <si>
    <t>Carrick, Cumnock and Doon Valley</t>
  </si>
  <si>
    <t>Mid Fife and Glenrothes</t>
  </si>
  <si>
    <t>Renfrewshire North and West</t>
  </si>
  <si>
    <t>Clydebank and Milngavie</t>
  </si>
  <si>
    <t>Galloway and West Dumfries</t>
  </si>
  <si>
    <t>Clackmannanshire and Dunblane</t>
  </si>
  <si>
    <t>Midlothian North and Musselburgh</t>
  </si>
  <si>
    <t>East Kilbride</t>
  </si>
  <si>
    <t>Inverness and Nairn</t>
  </si>
  <si>
    <t>Caithness, Sutherland and Ross</t>
  </si>
  <si>
    <t>Angus North and Mearns</t>
  </si>
  <si>
    <t>Almond Valley</t>
  </si>
  <si>
    <t>Dunfermline</t>
  </si>
  <si>
    <t>Cowdenbeath</t>
  </si>
  <si>
    <t>Dumfriesshire</t>
  </si>
  <si>
    <t>Ettrick, Roxburgh and Berwickshire</t>
  </si>
  <si>
    <t>Clydesdale</t>
  </si>
  <si>
    <t>Aberdeen South and North Kincardine</t>
  </si>
  <si>
    <t>Linlithgow</t>
  </si>
  <si>
    <t>Skye, Lochaber and Badenoch</t>
  </si>
  <si>
    <t>Falkirk East</t>
  </si>
  <si>
    <t>Edinburgh Central</t>
  </si>
  <si>
    <t>Midlothian South, Tweeddale and Lauderdale</t>
  </si>
  <si>
    <t>Edinburgh Pentlands</t>
  </si>
  <si>
    <t>Angus South</t>
  </si>
  <si>
    <t>Strathkelvin and Bearsden</t>
  </si>
  <si>
    <t>Perthshire North</t>
  </si>
  <si>
    <t>Edinburgh Western</t>
  </si>
  <si>
    <t>Aberdeenshire East</t>
  </si>
  <si>
    <t>North East Fife</t>
  </si>
  <si>
    <t>Edinburgh Southern</t>
  </si>
  <si>
    <t>Perthshire South and Kinross-shire</t>
  </si>
  <si>
    <t>Aberdeenshire West</t>
  </si>
  <si>
    <t>Eastwood</t>
  </si>
  <si>
    <t>lower female CI</t>
  </si>
  <si>
    <t>Area</t>
  </si>
  <si>
    <t>life expectancy</t>
  </si>
  <si>
    <t>lower CI</t>
  </si>
  <si>
    <t>upper CI</t>
  </si>
  <si>
    <t>Footnote:</t>
  </si>
  <si>
    <t>Council Area</t>
  </si>
  <si>
    <t>1 in 3.1</t>
  </si>
  <si>
    <t>1 in 3.2</t>
  </si>
  <si>
    <t>1 in 3.3</t>
  </si>
  <si>
    <t>1 in 3.4</t>
  </si>
  <si>
    <t>1 in 3.5</t>
  </si>
  <si>
    <t>1 in 3.6</t>
  </si>
  <si>
    <t>1 in 3.7</t>
  </si>
  <si>
    <t>1 in 3.8</t>
  </si>
  <si>
    <t>1 in 3.9</t>
  </si>
  <si>
    <t>1 in 4.1</t>
  </si>
  <si>
    <t>1 in 4.2</t>
  </si>
  <si>
    <t>1 in 4.3</t>
  </si>
  <si>
    <t>1 in 4.6</t>
  </si>
  <si>
    <t>1 in 4.7</t>
  </si>
  <si>
    <t>1 in 4.8</t>
  </si>
  <si>
    <t>1 in 4.4</t>
  </si>
  <si>
    <t>1 in 5.1</t>
  </si>
  <si>
    <t>1 in 5.3</t>
  </si>
  <si>
    <t>1 in 5.6</t>
  </si>
  <si>
    <t>1 in 5.8</t>
  </si>
  <si>
    <t>1 in 6.1</t>
  </si>
  <si>
    <t>1 in 6.5</t>
  </si>
  <si>
    <t>1 in 6.6</t>
  </si>
  <si>
    <t>1 in 6.7</t>
  </si>
  <si>
    <t>1 in 7.6</t>
  </si>
  <si>
    <t>Number of people expected to live until age 90 or older</t>
  </si>
  <si>
    <t>1) Please note that the Scotland-level life expectancy estimate shown here is for use only as a comparator for the corresponding sub-Scotland-level figures. The definitive Scotland-level life expectancy estimate (based on national life tables) is published by the Office for National Statistics (ONS), which can be found in the National Life Tables section of the ONS website.</t>
  </si>
  <si>
    <t>Source: NRS. National Life Tables for Scotland</t>
  </si>
  <si>
    <t>2015-2017</t>
  </si>
  <si>
    <t>2015-17</t>
  </si>
  <si>
    <t>© Crown copyright 2018</t>
  </si>
  <si>
    <t>Lower Male CI</t>
  </si>
  <si>
    <t>Length of 
Male CI</t>
  </si>
  <si>
    <t>Space between Male upper &amp; Female lower</t>
  </si>
  <si>
    <t>Overlap between male upper and Female lower</t>
  </si>
  <si>
    <t>Length of Female CI</t>
  </si>
  <si>
    <t>Further data for life expectancy in 2014 NHS Board areas and life expectancy at age 65 is available in the Life expectancy by Scottish areas section of the NRS website.</t>
  </si>
  <si>
    <t>© Crown Copyright 2018</t>
  </si>
  <si>
    <t>Upper Male CI</t>
  </si>
  <si>
    <t>Lower female CI</t>
  </si>
  <si>
    <t>Upper female LE</t>
  </si>
  <si>
    <t>male rank</t>
  </si>
  <si>
    <t>D1</t>
  </si>
  <si>
    <t>D2</t>
  </si>
  <si>
    <t>D3</t>
  </si>
  <si>
    <t>D4</t>
  </si>
  <si>
    <t>D5</t>
  </si>
  <si>
    <t>D6</t>
  </si>
  <si>
    <t>D7</t>
  </si>
  <si>
    <t>D8</t>
  </si>
  <si>
    <t>D9</t>
  </si>
  <si>
    <t>D10</t>
  </si>
  <si>
    <t>D10-D1</t>
  </si>
  <si>
    <t>D1 females-D1 males</t>
  </si>
  <si>
    <t>D10 females- D10 males</t>
  </si>
  <si>
    <t>Life expectancy at birth       2015-2017</t>
  </si>
  <si>
    <t>Life expectancy at 65-69       2015-2017</t>
  </si>
  <si>
    <t>change from 2005-2007 to 2015-2017</t>
  </si>
  <si>
    <t>1 in 6.4</t>
  </si>
  <si>
    <t>1 in 5.2</t>
  </si>
  <si>
    <t>1 in 6.3</t>
  </si>
  <si>
    <t>1 in 7.3</t>
  </si>
  <si>
    <t>1 in 7</t>
  </si>
  <si>
    <t>1 in 4</t>
  </si>
  <si>
    <t>1 in 3</t>
  </si>
  <si>
    <t>1 in 6</t>
  </si>
  <si>
    <t>1 in 10.5</t>
  </si>
  <si>
    <t>1 in 7.9</t>
  </si>
  <si>
    <t>1 in 8.5</t>
  </si>
  <si>
    <t>1 in 4.9</t>
  </si>
  <si>
    <t>1 in 7.4</t>
  </si>
  <si>
    <t>Czechia</t>
  </si>
  <si>
    <t>Figure 2b: Life expectancy at birth in European Union countries, 1980-1982 to 2015-2017, females</t>
  </si>
  <si>
    <t>Figure 2a: Life expectancy at birth in European Union countries, 1980-1982 to 2015-2017, males</t>
  </si>
  <si>
    <t>Table 1: Change in life expectancy at birth and age 65-69, 2005-2007 to 2015-2017, by council area, males and females</t>
  </si>
  <si>
    <t>Table 2: The number of people expected to live until age 90 or older by council area, 2015-2017, males and females</t>
  </si>
  <si>
    <t>Figure 1: Life expectancy at birth, Scotland, 1980-1982 to 2014-2016, males and females</t>
  </si>
  <si>
    <r>
      <t>Figure 1a: Life expectancy at birth in council areas, Scotland</t>
    </r>
    <r>
      <rPr>
        <b/>
        <vertAlign val="superscript"/>
        <sz val="12"/>
        <rFont val="Arial"/>
        <family val="2"/>
      </rPr>
      <t>1</t>
    </r>
    <r>
      <rPr>
        <b/>
        <sz val="12"/>
        <rFont val="Arial"/>
        <family val="2"/>
      </rPr>
      <t>,  2001-2003  to 2015-2017, males and females</t>
    </r>
  </si>
  <si>
    <t>Figure 3. Life expectancy at birth in Scotland's Council areas with 95% confidence intervals 2015-2017, males and females</t>
  </si>
  <si>
    <r>
      <t>Figure 4: Life expectancy at birth, 95 per cent confidence intervals for NHS board areas</t>
    </r>
    <r>
      <rPr>
        <b/>
        <vertAlign val="superscript"/>
        <sz val="12"/>
        <rFont val="Arial"/>
        <family val="2"/>
      </rPr>
      <t>1</t>
    </r>
    <r>
      <rPr>
        <b/>
        <sz val="12"/>
        <rFont val="Arial"/>
        <family val="2"/>
      </rPr>
      <t>, 2015-2017 males and females</t>
    </r>
  </si>
  <si>
    <t>Figure 5: Life expectancy at birth, 2015-2017 by Scottish Parlimentary constituencies, males and females</t>
  </si>
  <si>
    <r>
      <t>Figure 6: Life expectancy at birth in Scotland, 2015-2017, by SIMD</t>
    </r>
    <r>
      <rPr>
        <b/>
        <vertAlign val="superscript"/>
        <sz val="12"/>
        <rFont val="Arial"/>
        <family val="2"/>
      </rPr>
      <t xml:space="preserve">1, </t>
    </r>
    <r>
      <rPr>
        <b/>
        <sz val="12"/>
        <rFont val="Arial"/>
        <family val="2"/>
      </rPr>
      <t xml:space="preserve">males and females
</t>
    </r>
  </si>
  <si>
    <r>
      <t>Figure 7: Life expectancy at birth in Scotland, 2015-2017 by urban-rural areas</t>
    </r>
    <r>
      <rPr>
        <b/>
        <vertAlign val="superscript"/>
        <sz val="12"/>
        <color rgb="FF000000"/>
        <rFont val="Arial"/>
        <family val="2"/>
      </rPr>
      <t>1,</t>
    </r>
    <r>
      <rPr>
        <b/>
        <sz val="12"/>
        <color rgb="FF000000"/>
        <rFont val="Arial"/>
        <family val="2"/>
      </rPr>
      <t xml:space="preserve"> males and females
</t>
    </r>
  </si>
  <si>
    <t>Contents</t>
  </si>
  <si>
    <t>Figures: Life expectancy in Scottish areas 2015-2017</t>
  </si>
  <si>
    <t>Life expectancy at birth, Scotland, 1980-1982 to 2014-2016, males and females</t>
  </si>
  <si>
    <t xml:space="preserve">Figure 1: </t>
  </si>
  <si>
    <t>Life expectancy at birth in council areas, Scotland1,  2001-2003  to 2015-2017, males and females</t>
  </si>
  <si>
    <t xml:space="preserve">Figure 1a: </t>
  </si>
  <si>
    <t>Life expectancy at birth in European Union countries, 1980-1982 to 2015-2017, males</t>
  </si>
  <si>
    <t xml:space="preserve">Figure 2a: </t>
  </si>
  <si>
    <t>Life expectancy at birth in European Union countries, 1980-1982 to 2015-2017, females</t>
  </si>
  <si>
    <t xml:space="preserve">Figure 2b: </t>
  </si>
  <si>
    <t>Life expectancy at birth in Scotland's Council areas with 95% confidence intervals 2015-2017, males and females</t>
  </si>
  <si>
    <t>Figure 3:</t>
  </si>
  <si>
    <t xml:space="preserve">Figure 4: </t>
  </si>
  <si>
    <t>Life expectancy at birth, 2015-2017 by Scottish Parlimentary constituencies, males and females</t>
  </si>
  <si>
    <t xml:space="preserve">Figure 5: </t>
  </si>
  <si>
    <t xml:space="preserve">Figure 6: </t>
  </si>
  <si>
    <t xml:space="preserve">Figure 7: </t>
  </si>
  <si>
    <t>Change in life expectancy at birth and age 65-69, 2005-2007 to 2015-2017, by council area, males and females</t>
  </si>
  <si>
    <t xml:space="preserve">Table 1: </t>
  </si>
  <si>
    <t>The number of people expected to live until age 90 or older by council area, 2015-2017, males and females</t>
  </si>
  <si>
    <t xml:space="preserve">Table 2: </t>
  </si>
  <si>
    <t>back to contents</t>
  </si>
  <si>
    <t>Note:</t>
  </si>
  <si>
    <t>Notes:</t>
  </si>
  <si>
    <r>
      <t>SCOTLAND</t>
    </r>
    <r>
      <rPr>
        <b/>
        <vertAlign val="superscript"/>
        <sz val="10"/>
        <rFont val="Arial"/>
        <family val="2"/>
      </rPr>
      <t>1</t>
    </r>
  </si>
  <si>
    <t>Life expectancy at birth is an estimate which is subject to a margin of error. The accuracy of results can be indicated by calculating a confidence interval which provides a range within which the true value underlying life expectancy would lie (with 95 per cent  probability).</t>
  </si>
  <si>
    <t>Ordered by lowest male life expectancy to highest.</t>
  </si>
  <si>
    <t>Footnotes:</t>
  </si>
  <si>
    <r>
      <t xml:space="preserve">Males </t>
    </r>
    <r>
      <rPr>
        <sz val="10"/>
        <rFont val="Arial"/>
        <family val="2"/>
      </rPr>
      <t>(years)</t>
    </r>
  </si>
  <si>
    <r>
      <t xml:space="preserve">Females </t>
    </r>
    <r>
      <rPr>
        <sz val="10"/>
        <rFont val="Arial"/>
        <family val="2"/>
      </rPr>
      <t>(years)</t>
    </r>
  </si>
  <si>
    <r>
      <t>Scotland</t>
    </r>
    <r>
      <rPr>
        <b/>
        <vertAlign val="superscript"/>
        <sz val="10"/>
        <rFont val="Arial"/>
        <family val="2"/>
      </rPr>
      <t xml:space="preserve">1 </t>
    </r>
  </si>
  <si>
    <r>
      <t>Scotland</t>
    </r>
    <r>
      <rPr>
        <b/>
        <vertAlign val="superscript"/>
        <sz val="10"/>
        <rFont val="Arial"/>
        <family val="2"/>
      </rPr>
      <t>1</t>
    </r>
  </si>
  <si>
    <t>Life expectancy at birth in Scotland, 2015-2017 by urban-rural areas, males and females</t>
  </si>
  <si>
    <t>Life expectancy at birth, 95 per cent confidence intervals for NHS board areas, 2015-2017, males and females</t>
  </si>
  <si>
    <t>Life expectancy at birth in Scotland, 2015-2017, by SIMD, males and females</t>
  </si>
  <si>
    <t xml:space="preserve">1) The Scotland-level life expectancy estimate shown here is for use only as a comparator for the corresponding sub-Scotland-level figures. The definitive Scotland-level life expectancy estimate (based on national life tables) is published in the National Life Tables section of the NRS website.  </t>
  </si>
  <si>
    <r>
      <rPr>
        <sz val="8"/>
        <rFont val="Arial"/>
        <family val="2"/>
      </rPr>
      <t xml:space="preserve">This publication is available in the </t>
    </r>
    <r>
      <rPr>
        <u/>
        <sz val="8"/>
        <color indexed="12"/>
        <rFont val="Arial"/>
        <family val="2"/>
      </rPr>
      <t>Life Expectancy in Scottish Areas</t>
    </r>
    <r>
      <rPr>
        <sz val="8"/>
        <rFont val="Arial"/>
        <family val="2"/>
      </rPr>
      <t xml:space="preserve"> section of the National Records of Scotland website.</t>
    </r>
  </si>
  <si>
    <t>Life expectancy in SPCs is calculated from counts of population and deaths in datazones that best fit to SPC boundaries.</t>
  </si>
  <si>
    <t xml:space="preserve">1) Please note that the Scotland-level life expectancy estimate shown here is for use only as a comparator for the corresponding sub-Scotland-level figures. The definitive Scotland-level life expectancy estimate is published in the National Life Tables for Scotland.
</t>
  </si>
  <si>
    <t>1) SIMD 2016.</t>
  </si>
  <si>
    <t>1) Urban-Rural 2016 6-fold classification.</t>
  </si>
  <si>
    <r>
      <rPr>
        <sz val="8"/>
        <rFont val="Arial"/>
        <family val="2"/>
      </rPr>
      <t>expectancy estimate (based on national life tables) is published by the Office for National Statistics (ONS), which can be found in the</t>
    </r>
    <r>
      <rPr>
        <sz val="8"/>
        <color rgb="FF0000FF"/>
        <rFont val="Arial"/>
        <family val="2"/>
      </rPr>
      <t xml:space="preserve"> </t>
    </r>
    <r>
      <rPr>
        <u/>
        <sz val="8"/>
        <color rgb="FF0000FF"/>
        <rFont val="Arial"/>
        <family val="2"/>
      </rPr>
      <t>National Life Tables</t>
    </r>
    <r>
      <rPr>
        <sz val="8"/>
        <rFont val="Arial"/>
        <family val="2"/>
      </rPr>
      <t xml:space="preserve"> section of the ONS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</si>
</sst>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7" x14ac:knownFonts="1">
    <font>
      <sz val="10"/>
      <name val="Arial"/>
    </font>
    <font>
      <sz val="10"/>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name val="Arial"/>
      <family val="2"/>
    </font>
    <font>
      <u/>
      <sz val="10"/>
      <color indexed="12"/>
      <name val="Arial"/>
      <family val="2"/>
    </font>
    <font>
      <sz val="8"/>
      <name val="Arial"/>
      <family val="2"/>
    </font>
    <font>
      <b/>
      <sz val="12"/>
      <name val="Arial"/>
      <family val="2"/>
    </font>
    <font>
      <sz val="12"/>
      <name val="Arial"/>
      <family val="2"/>
    </font>
    <font>
      <b/>
      <sz val="10"/>
      <name val="Arial"/>
      <family val="2"/>
    </font>
    <font>
      <b/>
      <vertAlign val="superscript"/>
      <sz val="10"/>
      <name val="Arial"/>
      <family val="2"/>
    </font>
    <font>
      <u/>
      <sz val="8"/>
      <color indexed="12"/>
      <name val="Arial"/>
      <family val="2"/>
    </font>
    <font>
      <b/>
      <sz val="8"/>
      <name val="Arial"/>
      <family val="2"/>
    </font>
    <font>
      <b/>
      <vertAlign val="superscript"/>
      <sz val="12"/>
      <name val="Arial"/>
      <family val="2"/>
    </font>
    <font>
      <sz val="10"/>
      <color theme="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1"/>
      <color theme="1"/>
      <name val="Calibri"/>
      <family val="2"/>
      <scheme val="minor"/>
    </font>
    <font>
      <vertAlign val="superscript"/>
      <sz val="10"/>
      <color indexed="8"/>
      <name val="Arial"/>
      <family val="2"/>
    </font>
    <font>
      <u/>
      <sz val="10"/>
      <name val="Arial"/>
      <family val="2"/>
    </font>
    <font>
      <sz val="12"/>
      <color rgb="FFFF0000"/>
      <name val="Arial"/>
      <family val="2"/>
    </font>
    <font>
      <b/>
      <sz val="10"/>
      <color rgb="FFFF0000"/>
      <name val="Arial"/>
      <family val="2"/>
    </font>
    <font>
      <sz val="10"/>
      <color indexed="8"/>
      <name val="Arial"/>
      <family val="2"/>
    </font>
    <font>
      <sz val="8"/>
      <color theme="0"/>
      <name val="Arial"/>
      <family val="2"/>
    </font>
    <font>
      <sz val="12"/>
      <color theme="0"/>
      <name val="Arial"/>
      <family val="2"/>
    </font>
    <font>
      <sz val="8"/>
      <color rgb="FFFF0000"/>
      <name val="Arial"/>
      <family val="2"/>
    </font>
    <font>
      <b/>
      <sz val="12"/>
      <color rgb="FF000000"/>
      <name val="Arial"/>
      <family val="2"/>
    </font>
    <font>
      <b/>
      <vertAlign val="superscript"/>
      <sz val="12"/>
      <color rgb="FF000000"/>
      <name val="Arial"/>
      <family val="2"/>
    </font>
    <font>
      <u/>
      <sz val="8"/>
      <color theme="0"/>
      <name val="Arial"/>
      <family val="2"/>
    </font>
    <font>
      <b/>
      <sz val="10"/>
      <color indexed="12"/>
      <name val="Arial"/>
      <family val="2"/>
    </font>
    <font>
      <sz val="8"/>
      <color rgb="FF0000FF"/>
      <name val="Arial"/>
      <family val="2"/>
    </font>
    <font>
      <u/>
      <sz val="8"/>
      <color rgb="FF0000FF"/>
      <name val="Arial"/>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4"/>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34">
    <xf numFmtId="0" fontId="0" fillId="0" borderId="0"/>
    <xf numFmtId="0" fontId="17" fillId="0" borderId="0" applyNumberFormat="0" applyFill="0" applyBorder="0" applyAlignment="0" applyProtection="0">
      <alignment vertical="top"/>
      <protection locked="0"/>
    </xf>
    <xf numFmtId="3" fontId="16" fillId="0" borderId="0"/>
    <xf numFmtId="0" fontId="15" fillId="0" borderId="0"/>
    <xf numFmtId="0" fontId="14" fillId="0" borderId="0"/>
    <xf numFmtId="0" fontId="15" fillId="0" borderId="0"/>
    <xf numFmtId="3" fontId="15" fillId="0" borderId="0"/>
    <xf numFmtId="0" fontId="12" fillId="0" borderId="0"/>
    <xf numFmtId="0" fontId="13" fillId="0" borderId="0"/>
    <xf numFmtId="3" fontId="13" fillId="0" borderId="0"/>
    <xf numFmtId="0" fontId="13" fillId="0" borderId="0"/>
    <xf numFmtId="0" fontId="12" fillId="0" borderId="0"/>
    <xf numFmtId="0" fontId="13" fillId="0" borderId="0"/>
    <xf numFmtId="3" fontId="13" fillId="0" borderId="0"/>
    <xf numFmtId="0" fontId="11" fillId="0" borderId="0"/>
    <xf numFmtId="0" fontId="13" fillId="0" borderId="0"/>
    <xf numFmtId="0" fontId="11" fillId="0" borderId="0"/>
    <xf numFmtId="0" fontId="11" fillId="0" borderId="0"/>
    <xf numFmtId="0" fontId="11" fillId="0" borderId="0"/>
    <xf numFmtId="0" fontId="13" fillId="0" borderId="0"/>
    <xf numFmtId="0" fontId="9" fillId="0" borderId="0"/>
    <xf numFmtId="0" fontId="10"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applyNumberFormat="0" applyFill="0" applyBorder="0" applyAlignment="0" applyProtection="0">
      <alignment vertical="top"/>
      <protection locked="0"/>
    </xf>
    <xf numFmtId="0" fontId="7" fillId="0" borderId="0"/>
    <xf numFmtId="0" fontId="8" fillId="0" borderId="0"/>
    <xf numFmtId="3" fontId="10" fillId="0" borderId="0"/>
    <xf numFmtId="0" fontId="10" fillId="0" borderId="0"/>
    <xf numFmtId="0" fontId="7" fillId="0" borderId="0"/>
    <xf numFmtId="0" fontId="10" fillId="0" borderId="0"/>
    <xf numFmtId="3" fontId="10" fillId="0" borderId="0"/>
    <xf numFmtId="0" fontId="7" fillId="0" borderId="0"/>
    <xf numFmtId="0" fontId="10" fillId="0" borderId="0"/>
    <xf numFmtId="3" fontId="10" fillId="0" borderId="0"/>
    <xf numFmtId="0" fontId="10" fillId="0" borderId="0"/>
    <xf numFmtId="0" fontId="7" fillId="0" borderId="0"/>
    <xf numFmtId="0" fontId="10" fillId="0" borderId="0"/>
    <xf numFmtId="3" fontId="10" fillId="0" borderId="0"/>
    <xf numFmtId="0" fontId="7" fillId="0" borderId="0"/>
    <xf numFmtId="0" fontId="10" fillId="0" borderId="0"/>
    <xf numFmtId="0" fontId="7" fillId="0" borderId="0"/>
    <xf numFmtId="0" fontId="7" fillId="0" borderId="0"/>
    <xf numFmtId="0" fontId="7" fillId="0" borderId="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5" borderId="0" applyNumberFormat="0" applyBorder="0" applyAlignment="0" applyProtection="0"/>
    <xf numFmtId="0" fontId="10" fillId="0" borderId="0"/>
    <xf numFmtId="0" fontId="7" fillId="25" borderId="0" applyNumberFormat="0" applyBorder="0" applyAlignment="0" applyProtection="0"/>
    <xf numFmtId="0" fontId="7" fillId="13" borderId="0" applyNumberFormat="0" applyBorder="0" applyAlignment="0" applyProtection="0"/>
    <xf numFmtId="0" fontId="7" fillId="21"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12" borderId="0" applyNumberFormat="0" applyBorder="0" applyAlignment="0" applyProtection="0"/>
    <xf numFmtId="0" fontId="7" fillId="28" borderId="0" applyNumberFormat="0" applyBorder="0" applyAlignment="0" applyProtection="0"/>
    <xf numFmtId="0" fontId="7" fillId="20" borderId="0" applyNumberFormat="0" applyBorder="0" applyAlignment="0" applyProtection="0"/>
    <xf numFmtId="0" fontId="7" fillId="32" borderId="0" applyNumberFormat="0" applyBorder="0" applyAlignment="0" applyProtection="0"/>
    <xf numFmtId="0" fontId="7" fillId="12" borderId="0" applyNumberFormat="0" applyBorder="0" applyAlignment="0" applyProtection="0"/>
    <xf numFmtId="0" fontId="7" fillId="24" borderId="0" applyNumberFormat="0" applyBorder="0" applyAlignment="0" applyProtection="0"/>
    <xf numFmtId="0" fontId="7" fillId="16" borderId="0" applyNumberFormat="0" applyBorder="0" applyAlignment="0" applyProtection="0"/>
    <xf numFmtId="0" fontId="7" fillId="28" borderId="0" applyNumberFormat="0" applyBorder="0" applyAlignment="0" applyProtection="0"/>
    <xf numFmtId="0" fontId="7" fillId="24" borderId="0" applyNumberFormat="0" applyBorder="0" applyAlignment="0" applyProtection="0"/>
    <xf numFmtId="0" fontId="7" fillId="16" borderId="0" applyNumberFormat="0" applyBorder="0" applyAlignment="0" applyProtection="0"/>
    <xf numFmtId="0" fontId="7" fillId="32"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32" fillId="5" borderId="0" applyNumberFormat="0" applyBorder="0" applyAlignment="0" applyProtection="0"/>
    <xf numFmtId="0" fontId="36" fillId="8" borderId="7" applyNumberFormat="0" applyAlignment="0" applyProtection="0"/>
    <xf numFmtId="0" fontId="38" fillId="9" borderId="10"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0" fillId="0" borderId="0" applyNumberFormat="0" applyFill="0" applyBorder="0" applyAlignment="0" applyProtection="0"/>
    <xf numFmtId="0" fontId="3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10"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4" fillId="7" borderId="7" applyNumberFormat="0" applyAlignment="0" applyProtection="0"/>
    <xf numFmtId="0" fontId="37" fillId="0" borderId="9" applyNumberFormat="0" applyFill="0" applyAlignment="0" applyProtection="0"/>
    <xf numFmtId="0" fontId="33" fillId="6" borderId="0" applyNumberFormat="0" applyBorder="0" applyAlignment="0" applyProtection="0"/>
    <xf numFmtId="0" fontId="10" fillId="0" borderId="0"/>
    <xf numFmtId="0" fontId="10" fillId="0" borderId="0"/>
    <xf numFmtId="0" fontId="10" fillId="0" borderId="0"/>
    <xf numFmtId="0" fontId="42" fillId="0" borderId="0"/>
    <xf numFmtId="0" fontId="7" fillId="0" borderId="0"/>
    <xf numFmtId="0" fontId="7" fillId="0" borderId="0"/>
    <xf numFmtId="0" fontId="7" fillId="0" borderId="0"/>
    <xf numFmtId="0" fontId="7" fillId="10" borderId="11" applyNumberFormat="0" applyFont="0" applyAlignment="0" applyProtection="0"/>
    <xf numFmtId="0" fontId="7" fillId="10" borderId="11" applyNumberFormat="0" applyFont="0" applyAlignment="0" applyProtection="0"/>
    <xf numFmtId="0" fontId="35" fillId="8"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0" fontId="24" fillId="0" borderId="0">
      <alignment horizontal="left"/>
    </xf>
    <xf numFmtId="0" fontId="18" fillId="0" borderId="0">
      <alignment horizontal="left"/>
    </xf>
    <xf numFmtId="0" fontId="18" fillId="0" borderId="0">
      <alignment horizontal="center" vertical="center" wrapText="1"/>
    </xf>
    <xf numFmtId="0" fontId="24" fillId="0" borderId="0">
      <alignment horizontal="left" vertical="center" wrapText="1"/>
    </xf>
    <xf numFmtId="0" fontId="24" fillId="0" borderId="0">
      <alignment horizontal="right"/>
    </xf>
    <xf numFmtId="0" fontId="18" fillId="0" borderId="0">
      <alignment horizontal="left" vertical="center" wrapText="1"/>
    </xf>
    <xf numFmtId="0" fontId="18" fillId="0" borderId="0">
      <alignment horizontal="right"/>
    </xf>
    <xf numFmtId="0" fontId="27" fillId="0" borderId="0" applyNumberFormat="0" applyFill="0" applyBorder="0" applyAlignment="0" applyProtection="0"/>
    <xf numFmtId="0" fontId="41" fillId="0" borderId="12" applyNumberFormat="0" applyFill="0" applyAlignment="0" applyProtection="0"/>
    <xf numFmtId="0" fontId="39" fillId="0" borderId="0" applyNumberFormat="0" applyFill="0" applyBorder="0" applyAlignment="0" applyProtection="0"/>
    <xf numFmtId="0" fontId="18" fillId="0" borderId="0"/>
    <xf numFmtId="0" fontId="18" fillId="0" borderId="0"/>
    <xf numFmtId="0" fontId="18" fillId="0" borderId="0"/>
    <xf numFmtId="0" fontId="18" fillId="0" borderId="0"/>
    <xf numFmtId="0" fontId="6" fillId="0" borderId="0"/>
    <xf numFmtId="43" fontId="10" fillId="0" borderId="0" applyFont="0" applyFill="0" applyBorder="0" applyAlignment="0" applyProtection="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5" borderId="0" applyNumberFormat="0" applyBorder="0" applyAlignment="0" applyProtection="0"/>
    <xf numFmtId="0" fontId="6" fillId="25" borderId="0" applyNumberFormat="0" applyBorder="0" applyAlignment="0" applyProtection="0"/>
    <xf numFmtId="0" fontId="6" fillId="13"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2" borderId="0" applyNumberFormat="0" applyBorder="0" applyAlignment="0" applyProtection="0"/>
    <xf numFmtId="0" fontId="6" fillId="28" borderId="0" applyNumberFormat="0" applyBorder="0" applyAlignment="0" applyProtection="0"/>
    <xf numFmtId="0" fontId="6" fillId="20" borderId="0" applyNumberFormat="0" applyBorder="0" applyAlignment="0" applyProtection="0"/>
    <xf numFmtId="0" fontId="6" fillId="32" borderId="0" applyNumberFormat="0" applyBorder="0" applyAlignment="0" applyProtection="0"/>
    <xf numFmtId="0" fontId="6" fillId="12" borderId="0" applyNumberFormat="0" applyBorder="0" applyAlignment="0" applyProtection="0"/>
    <xf numFmtId="0" fontId="6" fillId="24" borderId="0" applyNumberFormat="0" applyBorder="0" applyAlignment="0" applyProtection="0"/>
    <xf numFmtId="0" fontId="6" fillId="16" borderId="0" applyNumberFormat="0" applyBorder="0" applyAlignment="0" applyProtection="0"/>
    <xf numFmtId="0" fontId="6" fillId="28" borderId="0" applyNumberFormat="0" applyBorder="0" applyAlignment="0" applyProtection="0"/>
    <xf numFmtId="0" fontId="6" fillId="24" borderId="0" applyNumberFormat="0" applyBorder="0" applyAlignment="0" applyProtection="0"/>
    <xf numFmtId="0" fontId="6" fillId="16" borderId="0" applyNumberFormat="0" applyBorder="0" applyAlignment="0" applyProtection="0"/>
    <xf numFmtId="0" fontId="6" fillId="32"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10" borderId="11" applyNumberFormat="0" applyFont="0" applyAlignment="0" applyProtection="0"/>
    <xf numFmtId="0" fontId="6" fillId="10" borderId="11"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 fillId="0" borderId="0"/>
    <xf numFmtId="0" fontId="8" fillId="35" borderId="0">
      <protection locked="0"/>
    </xf>
    <xf numFmtId="0" fontId="8" fillId="36" borderId="13">
      <alignment horizontal="center" vertical="center"/>
      <protection locked="0"/>
    </xf>
    <xf numFmtId="0" fontId="21" fillId="36" borderId="0">
      <alignment vertical="center"/>
      <protection locked="0"/>
    </xf>
    <xf numFmtId="0" fontId="8" fillId="0" borderId="0"/>
    <xf numFmtId="0" fontId="8" fillId="0" borderId="0"/>
    <xf numFmtId="0" fontId="5" fillId="10" borderId="11" applyNumberFormat="0" applyFont="0" applyAlignment="0" applyProtection="0"/>
    <xf numFmtId="0" fontId="8" fillId="36" borderId="1">
      <alignment vertical="center"/>
      <protection locked="0"/>
    </xf>
    <xf numFmtId="0" fontId="4" fillId="0" borderId="0"/>
  </cellStyleXfs>
  <cellXfs count="304">
    <xf numFmtId="0" fontId="0" fillId="0" borderId="0" xfId="0"/>
    <xf numFmtId="0" fontId="20" fillId="0" borderId="0" xfId="0" applyFont="1" applyFill="1"/>
    <xf numFmtId="0" fontId="20" fillId="2" borderId="0" xfId="0" applyFont="1" applyFill="1"/>
    <xf numFmtId="0" fontId="21" fillId="2" borderId="0" xfId="0" applyFont="1" applyFill="1" applyBorder="1"/>
    <xf numFmtId="0" fontId="21" fillId="2" borderId="1" xfId="0" applyFont="1" applyFill="1" applyBorder="1" applyAlignment="1">
      <alignment horizontal="right" wrapText="1"/>
    </xf>
    <xf numFmtId="0" fontId="21" fillId="2" borderId="3" xfId="0" applyFont="1" applyFill="1" applyBorder="1"/>
    <xf numFmtId="0" fontId="18" fillId="2" borderId="0" xfId="0" applyFont="1" applyFill="1"/>
    <xf numFmtId="0" fontId="24" fillId="2" borderId="0" xfId="0" applyFont="1" applyFill="1" applyBorder="1"/>
    <xf numFmtId="0" fontId="24" fillId="2" borderId="0" xfId="0" applyFont="1" applyFill="1"/>
    <xf numFmtId="0" fontId="18" fillId="3" borderId="0" xfId="5" applyFont="1" applyFill="1"/>
    <xf numFmtId="0" fontId="21" fillId="2" borderId="1" xfId="0" applyFont="1" applyFill="1" applyBorder="1" applyAlignment="1">
      <alignment horizontal="right"/>
    </xf>
    <xf numFmtId="0" fontId="21" fillId="3" borderId="0" xfId="0" applyFont="1" applyFill="1"/>
    <xf numFmtId="0" fontId="26" fillId="3" borderId="0" xfId="0" applyFont="1" applyFill="1"/>
    <xf numFmtId="0" fontId="8" fillId="0" borderId="0" xfId="0" applyFont="1"/>
    <xf numFmtId="0" fontId="8" fillId="0" borderId="0" xfId="0" applyFont="1" applyFill="1"/>
    <xf numFmtId="0" fontId="8" fillId="2" borderId="0" xfId="0" applyFont="1" applyFill="1" applyBorder="1"/>
    <xf numFmtId="164" fontId="8" fillId="2" borderId="0" xfId="0" applyNumberFormat="1" applyFont="1" applyFill="1" applyBorder="1"/>
    <xf numFmtId="0" fontId="8" fillId="2" borderId="0" xfId="0" applyFont="1" applyFill="1"/>
    <xf numFmtId="0" fontId="8" fillId="2" borderId="2" xfId="0" applyFont="1" applyFill="1" applyBorder="1"/>
    <xf numFmtId="164" fontId="21" fillId="2" borderId="3" xfId="0" applyNumberFormat="1" applyFont="1" applyFill="1" applyBorder="1" applyAlignment="1">
      <alignment horizontal="right"/>
    </xf>
    <xf numFmtId="0" fontId="21" fillId="2" borderId="0" xfId="0" applyFont="1" applyFill="1"/>
    <xf numFmtId="164" fontId="8" fillId="2" borderId="0" xfId="0" applyNumberFormat="1" applyFont="1" applyFill="1" applyBorder="1" applyAlignment="1">
      <alignment horizontal="right"/>
    </xf>
    <xf numFmtId="0" fontId="8" fillId="3" borderId="0" xfId="0" applyFont="1" applyFill="1"/>
    <xf numFmtId="164" fontId="8" fillId="2" borderId="2" xfId="0" applyNumberFormat="1" applyFont="1" applyFill="1" applyBorder="1" applyAlignment="1">
      <alignment horizontal="right"/>
    </xf>
    <xf numFmtId="164" fontId="8" fillId="2" borderId="2" xfId="0" applyNumberFormat="1" applyFont="1" applyFill="1" applyBorder="1"/>
    <xf numFmtId="0" fontId="18" fillId="2" borderId="0" xfId="0" applyFont="1" applyFill="1" applyBorder="1"/>
    <xf numFmtId="0" fontId="20" fillId="2" borderId="0" xfId="0" applyFont="1" applyFill="1" applyBorder="1"/>
    <xf numFmtId="164" fontId="8" fillId="2" borderId="0" xfId="0" applyNumberFormat="1" applyFont="1" applyFill="1"/>
    <xf numFmtId="0" fontId="18" fillId="3" borderId="0" xfId="0" applyFont="1" applyFill="1"/>
    <xf numFmtId="164" fontId="8" fillId="2" borderId="0" xfId="0" applyNumberFormat="1" applyFont="1" applyFill="1" applyAlignment="1">
      <alignment horizontal="right"/>
    </xf>
    <xf numFmtId="0" fontId="8" fillId="0" borderId="0" xfId="0" applyFont="1" applyFill="1" applyBorder="1"/>
    <xf numFmtId="0" fontId="8" fillId="0" borderId="0" xfId="0" applyFont="1" applyFill="1" applyBorder="1" applyAlignment="1">
      <alignment horizontal="right" wrapText="1"/>
    </xf>
    <xf numFmtId="164" fontId="8" fillId="0" borderId="0" xfId="0" applyNumberFormat="1" applyFont="1" applyFill="1" applyBorder="1"/>
    <xf numFmtId="0" fontId="8" fillId="2" borderId="3" xfId="0" applyFont="1" applyFill="1" applyBorder="1"/>
    <xf numFmtId="0" fontId="8" fillId="2" borderId="0" xfId="0" applyFont="1" applyFill="1" applyBorder="1" applyAlignment="1">
      <alignment horizontal="left" wrapText="1"/>
    </xf>
    <xf numFmtId="0" fontId="43" fillId="2" borderId="0" xfId="0" applyFont="1" applyFill="1" applyBorder="1"/>
    <xf numFmtId="0" fontId="20" fillId="0" borderId="0" xfId="0" applyFont="1" applyFill="1" applyBorder="1"/>
    <xf numFmtId="0" fontId="45" fillId="0" borderId="0" xfId="0" applyFont="1" applyFill="1"/>
    <xf numFmtId="0" fontId="17" fillId="3" borderId="0" xfId="117" applyFont="1" applyFill="1" applyAlignment="1" applyProtection="1">
      <alignment horizontal="right"/>
    </xf>
    <xf numFmtId="0" fontId="48" fillId="3" borderId="0" xfId="0" applyFont="1" applyFill="1"/>
    <xf numFmtId="0" fontId="20" fillId="3" borderId="0" xfId="233" applyFont="1" applyFill="1"/>
    <xf numFmtId="0" fontId="20" fillId="3" borderId="0" xfId="233" applyFont="1" applyFill="1" applyAlignment="1">
      <alignment horizontal="center"/>
    </xf>
    <xf numFmtId="0" fontId="4" fillId="3" borderId="0" xfId="233" applyFont="1" applyFill="1"/>
    <xf numFmtId="164" fontId="4" fillId="3" borderId="0" xfId="233" applyNumberFormat="1" applyFont="1" applyFill="1"/>
    <xf numFmtId="0" fontId="18" fillId="3" borderId="0" xfId="233" applyFont="1" applyFill="1"/>
    <xf numFmtId="0" fontId="20" fillId="3" borderId="0" xfId="233" applyFont="1" applyFill="1" applyBorder="1" applyAlignment="1">
      <alignment horizontal="left" wrapText="1"/>
    </xf>
    <xf numFmtId="0" fontId="24" fillId="3" borderId="0" xfId="233" applyFont="1" applyFill="1"/>
    <xf numFmtId="0" fontId="4" fillId="3" borderId="2" xfId="233" applyFont="1" applyFill="1" applyBorder="1" applyAlignment="1">
      <alignment horizontal="left"/>
    </xf>
    <xf numFmtId="0" fontId="4" fillId="3" borderId="2" xfId="233" applyFont="1" applyFill="1" applyBorder="1" applyAlignment="1">
      <alignment horizontal="right"/>
    </xf>
    <xf numFmtId="164" fontId="47" fillId="3" borderId="2" xfId="233" applyNumberFormat="1" applyFont="1" applyFill="1" applyBorder="1" applyAlignment="1">
      <alignment horizontal="right"/>
    </xf>
    <xf numFmtId="164" fontId="4" fillId="3" borderId="0" xfId="233" applyNumberFormat="1" applyFont="1" applyFill="1" applyAlignment="1">
      <alignment horizontal="right"/>
    </xf>
    <xf numFmtId="0" fontId="4" fillId="3" borderId="0" xfId="233" applyFont="1" applyFill="1" applyAlignment="1">
      <alignment horizontal="left"/>
    </xf>
    <xf numFmtId="164" fontId="3" fillId="3" borderId="0" xfId="233" applyNumberFormat="1" applyFont="1" applyFill="1" applyBorder="1" applyAlignment="1">
      <alignment horizontal="right"/>
    </xf>
    <xf numFmtId="0" fontId="4" fillId="3" borderId="0" xfId="233" applyFont="1" applyFill="1" applyAlignment="1">
      <alignment horizontal="right"/>
    </xf>
    <xf numFmtId="164" fontId="4" fillId="3" borderId="0" xfId="233" applyNumberFormat="1" applyFont="1" applyFill="1" applyBorder="1" applyAlignment="1">
      <alignment horizontal="right"/>
    </xf>
    <xf numFmtId="164" fontId="47" fillId="3" borderId="0" xfId="233" applyNumberFormat="1" applyFont="1" applyFill="1" applyBorder="1" applyAlignment="1">
      <alignment horizontal="right"/>
    </xf>
    <xf numFmtId="164" fontId="4" fillId="3" borderId="0" xfId="233" applyNumberFormat="1" applyFont="1" applyFill="1" applyBorder="1" applyAlignment="1">
      <alignment horizontal="left"/>
    </xf>
    <xf numFmtId="0" fontId="4" fillId="3" borderId="0" xfId="233" applyFont="1" applyFill="1" applyAlignment="1">
      <alignment horizontal="left" wrapText="1"/>
    </xf>
    <xf numFmtId="0" fontId="4" fillId="3" borderId="0" xfId="233" applyFont="1" applyFill="1" applyAlignment="1">
      <alignment horizontal="right" wrapText="1"/>
    </xf>
    <xf numFmtId="164" fontId="4" fillId="3" borderId="0" xfId="233" applyNumberFormat="1" applyFont="1" applyFill="1" applyBorder="1" applyAlignment="1">
      <alignment horizontal="center"/>
    </xf>
    <xf numFmtId="0" fontId="20" fillId="3" borderId="0" xfId="233" applyFont="1" applyFill="1" applyAlignment="1">
      <alignment vertical="center"/>
    </xf>
    <xf numFmtId="0" fontId="4" fillId="3" borderId="0" xfId="233" applyFont="1" applyFill="1" applyAlignment="1">
      <alignment vertical="center"/>
    </xf>
    <xf numFmtId="0" fontId="4" fillId="3" borderId="3" xfId="233" applyFont="1" applyFill="1" applyBorder="1" applyAlignment="1">
      <alignment vertical="center"/>
    </xf>
    <xf numFmtId="0" fontId="21" fillId="3" borderId="3" xfId="233" applyFont="1" applyFill="1" applyBorder="1" applyAlignment="1">
      <alignment horizontal="right" vertical="center"/>
    </xf>
    <xf numFmtId="0" fontId="21" fillId="3" borderId="1" xfId="233" applyFont="1" applyFill="1" applyBorder="1" applyAlignment="1">
      <alignment horizontal="right" vertical="center" wrapText="1"/>
    </xf>
    <xf numFmtId="0" fontId="4" fillId="3" borderId="1" xfId="233" applyFont="1" applyFill="1" applyBorder="1" applyAlignment="1">
      <alignment vertical="center"/>
    </xf>
    <xf numFmtId="164" fontId="4" fillId="3" borderId="2" xfId="233" applyNumberFormat="1" applyFont="1" applyFill="1" applyBorder="1" applyAlignment="1">
      <alignment horizontal="right"/>
    </xf>
    <xf numFmtId="165" fontId="20" fillId="3" borderId="0" xfId="233" applyNumberFormat="1" applyFont="1" applyFill="1"/>
    <xf numFmtId="0" fontId="18" fillId="3" borderId="0" xfId="0" applyFont="1" applyFill="1" applyAlignment="1">
      <alignment wrapText="1"/>
    </xf>
    <xf numFmtId="0" fontId="17" fillId="3" borderId="0" xfId="1" applyFill="1" applyAlignment="1" applyProtection="1">
      <alignment vertical="center"/>
    </xf>
    <xf numFmtId="0" fontId="4" fillId="2" borderId="0" xfId="0" applyFont="1" applyFill="1" applyBorder="1"/>
    <xf numFmtId="164" fontId="21" fillId="2" borderId="3" xfId="0" applyNumberFormat="1" applyFont="1" applyFill="1" applyBorder="1"/>
    <xf numFmtId="164" fontId="4" fillId="2" borderId="0" xfId="0" applyNumberFormat="1" applyFont="1" applyFill="1" applyBorder="1"/>
    <xf numFmtId="0" fontId="4" fillId="2" borderId="2" xfId="0" applyFont="1" applyFill="1" applyBorder="1"/>
    <xf numFmtId="0" fontId="4" fillId="2" borderId="0" xfId="0" applyFont="1" applyFill="1"/>
    <xf numFmtId="164" fontId="0" fillId="3" borderId="0" xfId="0" applyNumberFormat="1" applyFill="1"/>
    <xf numFmtId="164" fontId="8" fillId="3" borderId="0" xfId="0" applyNumberFormat="1" applyFont="1" applyFill="1"/>
    <xf numFmtId="0" fontId="19" fillId="3" borderId="0" xfId="0" applyFont="1" applyFill="1" applyAlignment="1">
      <alignment horizontal="left" wrapText="1"/>
    </xf>
    <xf numFmtId="0" fontId="20" fillId="3" borderId="0" xfId="0" applyFont="1" applyFill="1"/>
    <xf numFmtId="164" fontId="2" fillId="2" borderId="2" xfId="0" applyNumberFormat="1" applyFont="1" applyFill="1" applyBorder="1" applyAlignment="1">
      <alignment horizontal="right"/>
    </xf>
    <xf numFmtId="164" fontId="21" fillId="2" borderId="0" xfId="0" applyNumberFormat="1" applyFont="1" applyFill="1" applyBorder="1"/>
    <xf numFmtId="164" fontId="2" fillId="2" borderId="0" xfId="0" applyNumberFormat="1" applyFont="1" applyFill="1" applyBorder="1"/>
    <xf numFmtId="164" fontId="2" fillId="2" borderId="2" xfId="0" applyNumberFormat="1" applyFont="1" applyFill="1" applyBorder="1"/>
    <xf numFmtId="0" fontId="49" fillId="0" borderId="0" xfId="0" applyFont="1" applyFill="1" applyBorder="1"/>
    <xf numFmtId="0" fontId="26" fillId="0" borderId="0" xfId="0" applyFont="1" applyFill="1" applyBorder="1"/>
    <xf numFmtId="0" fontId="26" fillId="0" borderId="0" xfId="0" applyFont="1"/>
    <xf numFmtId="0" fontId="26" fillId="0" borderId="0" xfId="0" applyFont="1" applyFill="1"/>
    <xf numFmtId="0" fontId="2" fillId="0" borderId="0" xfId="0" applyFont="1" applyFill="1" applyBorder="1"/>
    <xf numFmtId="0" fontId="20" fillId="3" borderId="0" xfId="0" applyFont="1" applyFill="1" applyBorder="1"/>
    <xf numFmtId="0" fontId="2" fillId="3" borderId="0" xfId="0" applyFont="1" applyFill="1" applyBorder="1"/>
    <xf numFmtId="0" fontId="2" fillId="2" borderId="0" xfId="0" applyFont="1" applyFill="1" applyBorder="1"/>
    <xf numFmtId="0" fontId="2" fillId="0" borderId="0" xfId="0" applyFont="1" applyFill="1"/>
    <xf numFmtId="0" fontId="1" fillId="2" borderId="2" xfId="0" applyFont="1" applyFill="1" applyBorder="1"/>
    <xf numFmtId="0" fontId="1" fillId="0" borderId="0" xfId="0" applyFont="1" applyFill="1" applyBorder="1"/>
    <xf numFmtId="0" fontId="21" fillId="3" borderId="3" xfId="233" applyFont="1" applyFill="1" applyBorder="1" applyAlignment="1">
      <alignment horizontal="right"/>
    </xf>
    <xf numFmtId="0" fontId="39" fillId="3" borderId="0" xfId="0" applyFont="1" applyFill="1"/>
    <xf numFmtId="0" fontId="50" fillId="3" borderId="0" xfId="0" applyFont="1" applyFill="1"/>
    <xf numFmtId="0" fontId="39" fillId="3" borderId="0" xfId="0" applyFont="1" applyFill="1" applyBorder="1"/>
    <xf numFmtId="0" fontId="1" fillId="3" borderId="0" xfId="0" applyFont="1" applyFill="1"/>
    <xf numFmtId="0" fontId="48" fillId="2" borderId="0" xfId="0" applyFont="1" applyFill="1" applyBorder="1"/>
    <xf numFmtId="0" fontId="0" fillId="3" borderId="0" xfId="0" applyFill="1"/>
    <xf numFmtId="0" fontId="20" fillId="3" borderId="0" xfId="0" applyFont="1" applyFill="1" applyAlignment="1">
      <alignment horizontal="center"/>
    </xf>
    <xf numFmtId="0" fontId="20" fillId="3" borderId="0" xfId="0" applyFont="1" applyFill="1" applyAlignment="1">
      <alignment horizontal="center" vertical="center"/>
    </xf>
    <xf numFmtId="0" fontId="20" fillId="3" borderId="20" xfId="0" applyFont="1" applyFill="1" applyBorder="1"/>
    <xf numFmtId="0" fontId="20" fillId="3" borderId="0" xfId="0" applyFont="1" applyFill="1" applyAlignment="1"/>
    <xf numFmtId="0" fontId="0" fillId="3" borderId="0" xfId="0" applyFill="1" applyBorder="1"/>
    <xf numFmtId="0" fontId="18" fillId="3" borderId="0" xfId="0" applyFont="1" applyFill="1" applyAlignment="1">
      <alignment wrapText="1"/>
    </xf>
    <xf numFmtId="0" fontId="51" fillId="3" borderId="0" xfId="0" applyFont="1" applyFill="1" applyAlignment="1">
      <alignment horizontal="left" vertical="center" readingOrder="1"/>
    </xf>
    <xf numFmtId="0" fontId="21" fillId="3" borderId="2" xfId="0" applyFont="1" applyFill="1" applyBorder="1"/>
    <xf numFmtId="0" fontId="21" fillId="3" borderId="2" xfId="0" applyFont="1" applyFill="1" applyBorder="1" applyAlignment="1">
      <alignment horizontal="center" wrapText="1"/>
    </xf>
    <xf numFmtId="0" fontId="21" fillId="3" borderId="2" xfId="0" applyFont="1" applyFill="1" applyBorder="1" applyAlignment="1">
      <alignment horizontal="center"/>
    </xf>
    <xf numFmtId="0" fontId="21" fillId="3" borderId="1" xfId="0" applyFont="1" applyFill="1" applyBorder="1"/>
    <xf numFmtId="0" fontId="21" fillId="3" borderId="1" xfId="0" applyFont="1" applyFill="1" applyBorder="1" applyAlignment="1">
      <alignment horizontal="center" wrapText="1"/>
    </xf>
    <xf numFmtId="0" fontId="21" fillId="3" borderId="1" xfId="0" applyFont="1" applyFill="1" applyBorder="1" applyAlignment="1">
      <alignment horizontal="center"/>
    </xf>
    <xf numFmtId="0" fontId="0" fillId="3" borderId="0" xfId="0" applyFill="1" applyAlignment="1">
      <alignment horizontal="right"/>
    </xf>
    <xf numFmtId="0" fontId="21" fillId="3" borderId="1" xfId="0" applyFont="1" applyFill="1" applyBorder="1" applyAlignment="1">
      <alignment wrapText="1"/>
    </xf>
    <xf numFmtId="0" fontId="21" fillId="3" borderId="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0" fillId="3" borderId="3" xfId="0" applyFill="1" applyBorder="1"/>
    <xf numFmtId="164" fontId="0" fillId="3" borderId="0" xfId="0" applyNumberFormat="1" applyFill="1" applyBorder="1" applyAlignment="1">
      <alignment horizontal="center"/>
    </xf>
    <xf numFmtId="0" fontId="21" fillId="3" borderId="0" xfId="0" applyFont="1" applyFill="1" applyBorder="1" applyAlignment="1">
      <alignment horizontal="left"/>
    </xf>
    <xf numFmtId="0" fontId="21" fillId="3" borderId="0" xfId="0" applyFont="1" applyFill="1" applyBorder="1" applyAlignment="1">
      <alignment horizontal="center" vertical="center"/>
    </xf>
    <xf numFmtId="0" fontId="1" fillId="3" borderId="0" xfId="0" applyFont="1" applyFill="1" applyBorder="1"/>
    <xf numFmtId="164" fontId="18" fillId="2" borderId="0" xfId="0" applyNumberFormat="1" applyFont="1" applyFill="1"/>
    <xf numFmtId="164" fontId="20" fillId="3" borderId="0" xfId="0" applyNumberFormat="1" applyFont="1" applyFill="1"/>
    <xf numFmtId="164" fontId="1" fillId="2" borderId="2" xfId="0" applyNumberFormat="1" applyFont="1" applyFill="1" applyBorder="1"/>
    <xf numFmtId="0" fontId="1" fillId="2" borderId="0" xfId="0" applyFont="1" applyFill="1" applyBorder="1"/>
    <xf numFmtId="0" fontId="19" fillId="3" borderId="0" xfId="0" applyFont="1" applyFill="1"/>
    <xf numFmtId="0" fontId="20" fillId="3" borderId="19" xfId="0" applyFont="1" applyFill="1" applyBorder="1"/>
    <xf numFmtId="0" fontId="20" fillId="3" borderId="18" xfId="0" applyFont="1" applyFill="1" applyBorder="1"/>
    <xf numFmtId="0" fontId="24" fillId="3" borderId="0" xfId="0" applyFont="1" applyFill="1"/>
    <xf numFmtId="0" fontId="17" fillId="0" borderId="0" xfId="1" applyAlignment="1" applyProtection="1"/>
    <xf numFmtId="0" fontId="46" fillId="3" borderId="0" xfId="0" applyFont="1" applyFill="1" applyBorder="1"/>
    <xf numFmtId="164" fontId="1" fillId="3" borderId="0" xfId="0" applyNumberFormat="1" applyFont="1" applyFill="1"/>
    <xf numFmtId="164" fontId="1" fillId="3" borderId="0" xfId="0" applyNumberFormat="1" applyFont="1" applyFill="1" applyBorder="1"/>
    <xf numFmtId="0" fontId="1" fillId="3" borderId="0" xfId="123" applyFont="1" applyFill="1" applyBorder="1"/>
    <xf numFmtId="0" fontId="1" fillId="3" borderId="18" xfId="123" applyFont="1" applyFill="1" applyBorder="1" applyAlignment="1">
      <alignment horizontal="right" vertical="center" wrapText="1"/>
    </xf>
    <xf numFmtId="164" fontId="1" fillId="3" borderId="0" xfId="3" applyNumberFormat="1" applyFont="1" applyFill="1" applyBorder="1"/>
    <xf numFmtId="164" fontId="1" fillId="3" borderId="15" xfId="3" applyNumberFormat="1" applyFont="1" applyFill="1" applyBorder="1"/>
    <xf numFmtId="164" fontId="1" fillId="3" borderId="0" xfId="123" applyNumberFormat="1" applyFont="1" applyFill="1" applyBorder="1"/>
    <xf numFmtId="164" fontId="1" fillId="3" borderId="17" xfId="123" applyNumberFormat="1" applyFont="1" applyFill="1" applyBorder="1"/>
    <xf numFmtId="164" fontId="1" fillId="3" borderId="17" xfId="3" applyNumberFormat="1" applyFont="1" applyFill="1" applyBorder="1"/>
    <xf numFmtId="164" fontId="1" fillId="3" borderId="18" xfId="3" applyNumberFormat="1" applyFont="1" applyFill="1" applyBorder="1"/>
    <xf numFmtId="164" fontId="1" fillId="3" borderId="2" xfId="3" applyNumberFormat="1" applyFont="1" applyFill="1" applyBorder="1"/>
    <xf numFmtId="164" fontId="1" fillId="3" borderId="19" xfId="3" applyNumberFormat="1" applyFont="1" applyFill="1" applyBorder="1"/>
    <xf numFmtId="164" fontId="26" fillId="3" borderId="0" xfId="0" applyNumberFormat="1" applyFont="1" applyFill="1"/>
    <xf numFmtId="0" fontId="26" fillId="3" borderId="0" xfId="0" applyFont="1" applyFill="1" applyBorder="1"/>
    <xf numFmtId="0" fontId="26" fillId="3" borderId="0" xfId="123" applyFont="1" applyFill="1" applyBorder="1"/>
    <xf numFmtId="0" fontId="26" fillId="3" borderId="0" xfId="123" applyFont="1" applyFill="1" applyBorder="1" applyAlignment="1">
      <alignment horizontal="right" vertical="center" wrapText="1"/>
    </xf>
    <xf numFmtId="0" fontId="26" fillId="3" borderId="0" xfId="123" applyFont="1" applyFill="1" applyBorder="1" applyAlignment="1">
      <alignment horizontal="center" vertical="center" wrapText="1"/>
    </xf>
    <xf numFmtId="0" fontId="26" fillId="3" borderId="0" xfId="123" applyFont="1" applyFill="1"/>
    <xf numFmtId="0" fontId="26" fillId="3" borderId="0" xfId="123" applyFont="1" applyFill="1" applyBorder="1" applyAlignment="1">
      <alignment vertical="center"/>
    </xf>
    <xf numFmtId="164" fontId="38" fillId="3" borderId="0" xfId="123" applyNumberFormat="1" applyFont="1" applyFill="1" applyBorder="1" applyAlignment="1"/>
    <xf numFmtId="164" fontId="38" fillId="3" borderId="0" xfId="123" applyNumberFormat="1" applyFont="1" applyFill="1" applyBorder="1"/>
    <xf numFmtId="164" fontId="26" fillId="3" borderId="0" xfId="123" applyNumberFormat="1" applyFont="1" applyFill="1" applyBorder="1" applyAlignment="1">
      <alignment horizontal="center"/>
    </xf>
    <xf numFmtId="164" fontId="26" fillId="3" borderId="0" xfId="123" applyNumberFormat="1" applyFont="1" applyFill="1" applyBorder="1"/>
    <xf numFmtId="2" fontId="26" fillId="3" borderId="0" xfId="123" applyNumberFormat="1" applyFont="1" applyFill="1" applyBorder="1"/>
    <xf numFmtId="164" fontId="26" fillId="3" borderId="0" xfId="123" applyNumberFormat="1" applyFont="1" applyFill="1" applyBorder="1" applyAlignment="1">
      <alignment horizontal="right"/>
    </xf>
    <xf numFmtId="1" fontId="26" fillId="3" borderId="0" xfId="123" applyNumberFormat="1" applyFont="1" applyFill="1" applyBorder="1"/>
    <xf numFmtId="0" fontId="48" fillId="3" borderId="0" xfId="123" applyFont="1" applyFill="1" applyBorder="1"/>
    <xf numFmtId="0" fontId="48" fillId="3" borderId="0" xfId="123" applyNumberFormat="1" applyFont="1" applyFill="1" applyBorder="1" applyAlignment="1">
      <alignment horizontal="left" vertical="top" wrapText="1"/>
    </xf>
    <xf numFmtId="0" fontId="48" fillId="3" borderId="0" xfId="123" applyNumberFormat="1" applyFont="1" applyFill="1" applyBorder="1" applyAlignment="1">
      <alignment vertical="top"/>
    </xf>
    <xf numFmtId="3" fontId="53" fillId="3" borderId="0" xfId="1" applyNumberFormat="1" applyFont="1" applyFill="1" applyBorder="1" applyAlignment="1" applyProtection="1">
      <alignment vertical="top"/>
    </xf>
    <xf numFmtId="3" fontId="53" fillId="3" borderId="0" xfId="1" applyNumberFormat="1" applyFont="1" applyFill="1" applyBorder="1" applyAlignment="1" applyProtection="1">
      <alignment horizontal="left" vertical="top"/>
    </xf>
    <xf numFmtId="0" fontId="48" fillId="3" borderId="0" xfId="123" applyFont="1" applyFill="1" applyBorder="1" applyAlignment="1"/>
    <xf numFmtId="0" fontId="48" fillId="3" borderId="0" xfId="123" applyNumberFormat="1" applyFont="1" applyFill="1" applyBorder="1" applyAlignment="1"/>
    <xf numFmtId="3" fontId="53" fillId="3" borderId="0" xfId="1" applyNumberFormat="1" applyFont="1" applyFill="1" applyBorder="1" applyAlignment="1" applyProtection="1">
      <alignment horizontal="left" wrapText="1"/>
    </xf>
    <xf numFmtId="0" fontId="26" fillId="3" borderId="0" xfId="123" applyFont="1" applyFill="1" applyBorder="1" applyAlignment="1"/>
    <xf numFmtId="0" fontId="26" fillId="3" borderId="0" xfId="0" applyFont="1" applyFill="1" applyBorder="1" applyAlignment="1">
      <alignment wrapText="1"/>
    </xf>
    <xf numFmtId="0" fontId="26" fillId="3" borderId="0" xfId="3" applyFont="1" applyFill="1" applyBorder="1" applyAlignment="1">
      <alignment vertical="top"/>
    </xf>
    <xf numFmtId="0" fontId="1" fillId="3" borderId="2" xfId="123" applyFont="1" applyFill="1" applyBorder="1" applyAlignment="1">
      <alignment horizontal="right" vertical="center" wrapText="1"/>
    </xf>
    <xf numFmtId="0" fontId="1" fillId="3" borderId="19" xfId="123" applyFont="1" applyFill="1" applyBorder="1" applyAlignment="1">
      <alignment horizontal="right" vertical="center" wrapText="1"/>
    </xf>
    <xf numFmtId="0" fontId="21" fillId="3" borderId="3" xfId="123" applyFont="1" applyFill="1" applyBorder="1"/>
    <xf numFmtId="164" fontId="1" fillId="3" borderId="16" xfId="3" applyNumberFormat="1" applyFont="1" applyFill="1" applyBorder="1"/>
    <xf numFmtId="0" fontId="49" fillId="3" borderId="0" xfId="0" applyFont="1" applyFill="1"/>
    <xf numFmtId="0" fontId="26" fillId="3" borderId="0" xfId="0" applyFont="1" applyFill="1" applyAlignment="1">
      <alignment wrapText="1"/>
    </xf>
    <xf numFmtId="0" fontId="26" fillId="3" borderId="0" xfId="123" applyFont="1" applyFill="1" applyAlignment="1">
      <alignment horizontal="right"/>
    </xf>
    <xf numFmtId="164" fontId="26" fillId="3" borderId="0" xfId="5" applyNumberFormat="1" applyFont="1" applyFill="1" applyBorder="1" applyAlignment="1">
      <alignment horizontal="right"/>
    </xf>
    <xf numFmtId="164" fontId="48" fillId="3" borderId="0" xfId="0" applyNumberFormat="1" applyFont="1" applyFill="1"/>
    <xf numFmtId="0" fontId="48" fillId="3" borderId="0" xfId="0" applyFont="1" applyFill="1" applyBorder="1"/>
    <xf numFmtId="164" fontId="39" fillId="3" borderId="0" xfId="0" applyNumberFormat="1" applyFont="1" applyFill="1" applyBorder="1" applyAlignment="1">
      <alignment horizontal="center"/>
    </xf>
    <xf numFmtId="164" fontId="4" fillId="3" borderId="0" xfId="233" applyNumberFormat="1" applyFont="1" applyFill="1" applyAlignment="1">
      <alignment horizontal="left"/>
    </xf>
    <xf numFmtId="0" fontId="21" fillId="3" borderId="1" xfId="233" applyFont="1" applyFill="1" applyBorder="1" applyAlignment="1">
      <alignment horizontal="right"/>
    </xf>
    <xf numFmtId="0" fontId="1" fillId="3" borderId="0" xfId="233" applyFont="1" applyFill="1" applyAlignment="1">
      <alignment horizontal="left"/>
    </xf>
    <xf numFmtId="0" fontId="1" fillId="3" borderId="0" xfId="233" applyFont="1" applyFill="1" applyAlignment="1">
      <alignment horizontal="right"/>
    </xf>
    <xf numFmtId="164" fontId="26" fillId="3" borderId="0" xfId="0" applyNumberFormat="1" applyFont="1" applyFill="1" applyBorder="1"/>
    <xf numFmtId="0" fontId="21" fillId="3" borderId="0" xfId="123" applyFont="1" applyFill="1" applyBorder="1"/>
    <xf numFmtId="0" fontId="26" fillId="3" borderId="0" xfId="123" applyFont="1" applyFill="1" applyBorder="1" applyAlignment="1">
      <alignment horizontal="center" vertical="center" wrapText="1"/>
    </xf>
    <xf numFmtId="0" fontId="26" fillId="3" borderId="0" xfId="123" applyFont="1" applyFill="1" applyBorder="1" applyAlignment="1">
      <alignment horizontal="right" vertical="center" wrapText="1"/>
    </xf>
    <xf numFmtId="1" fontId="20" fillId="3" borderId="0" xfId="0" applyNumberFormat="1" applyFont="1" applyFill="1"/>
    <xf numFmtId="0" fontId="46" fillId="3" borderId="0" xfId="123" applyFont="1" applyFill="1" applyBorder="1" applyAlignment="1">
      <alignment horizontal="center"/>
    </xf>
    <xf numFmtId="0" fontId="39" fillId="3" borderId="0" xfId="123" applyFont="1" applyFill="1" applyBorder="1"/>
    <xf numFmtId="0" fontId="39" fillId="3" borderId="0" xfId="123" applyFont="1" applyFill="1" applyBorder="1" applyAlignment="1">
      <alignment horizontal="right" vertical="center"/>
    </xf>
    <xf numFmtId="164" fontId="39" fillId="3" borderId="0" xfId="3" applyNumberFormat="1" applyFont="1" applyFill="1" applyBorder="1"/>
    <xf numFmtId="0" fontId="17" fillId="2" borderId="0" xfId="1" applyFont="1" applyFill="1" applyAlignment="1" applyProtection="1">
      <alignment horizontal="left"/>
    </xf>
    <xf numFmtId="0" fontId="18" fillId="2" borderId="0" xfId="0" applyFont="1" applyFill="1" applyAlignment="1">
      <alignment horizontal="left" wrapText="1"/>
    </xf>
    <xf numFmtId="0" fontId="19" fillId="2" borderId="0" xfId="0" applyFont="1" applyFill="1" applyAlignment="1">
      <alignment horizontal="left" wrapText="1"/>
    </xf>
    <xf numFmtId="0" fontId="18" fillId="3" borderId="0" xfId="233" applyFont="1" applyFill="1" applyAlignment="1">
      <alignment horizontal="left"/>
    </xf>
    <xf numFmtId="0" fontId="19" fillId="3" borderId="0" xfId="225" applyFont="1" applyFill="1" applyAlignment="1">
      <alignment horizontal="left"/>
    </xf>
    <xf numFmtId="0" fontId="18" fillId="3" borderId="0" xfId="123" applyFont="1" applyFill="1" applyBorder="1" applyAlignment="1">
      <alignment horizontal="left"/>
    </xf>
    <xf numFmtId="0" fontId="24" fillId="3" borderId="0" xfId="123" applyFont="1" applyFill="1" applyBorder="1" applyAlignment="1">
      <alignment horizontal="left"/>
    </xf>
    <xf numFmtId="3" fontId="23" fillId="3" borderId="0" xfId="1" applyNumberFormat="1" applyFont="1" applyFill="1" applyAlignment="1" applyProtection="1">
      <alignment horizontal="left" vertical="top" wrapText="1"/>
    </xf>
    <xf numFmtId="0" fontId="18" fillId="3" borderId="0" xfId="0" applyFont="1" applyFill="1" applyAlignment="1">
      <alignment wrapText="1"/>
    </xf>
    <xf numFmtId="0" fontId="18" fillId="3" borderId="0" xfId="0" applyFont="1" applyFill="1" applyAlignment="1">
      <alignment horizontal="left" wrapText="1"/>
    </xf>
    <xf numFmtId="0" fontId="17" fillId="3" borderId="0" xfId="1" applyFont="1" applyFill="1" applyAlignment="1" applyProtection="1">
      <alignment horizontal="left"/>
    </xf>
    <xf numFmtId="0" fontId="19" fillId="3" borderId="0" xfId="0" applyFont="1" applyFill="1" applyAlignment="1">
      <alignment vertical="center" wrapText="1" readingOrder="1"/>
    </xf>
    <xf numFmtId="0" fontId="17" fillId="3" borderId="0" xfId="1" applyFill="1" applyAlignment="1" applyProtection="1"/>
    <xf numFmtId="0" fontId="54" fillId="3" borderId="0" xfId="1" applyFont="1" applyFill="1" applyAlignment="1" applyProtection="1"/>
    <xf numFmtId="0" fontId="54" fillId="3" borderId="0" xfId="1" applyFont="1" applyFill="1" applyAlignment="1" applyProtection="1">
      <alignment horizontal="left"/>
    </xf>
    <xf numFmtId="0" fontId="17" fillId="3" borderId="0" xfId="1" applyFont="1" applyFill="1" applyBorder="1" applyAlignment="1" applyProtection="1"/>
    <xf numFmtId="0" fontId="17" fillId="2" borderId="0" xfId="1" applyFont="1" applyFill="1" applyBorder="1" applyAlignment="1" applyProtection="1">
      <alignment horizontal="left"/>
    </xf>
    <xf numFmtId="0" fontId="0" fillId="3" borderId="2" xfId="0" applyFill="1" applyBorder="1"/>
    <xf numFmtId="164" fontId="0" fillId="3" borderId="2" xfId="0" applyNumberFormat="1" applyFill="1" applyBorder="1" applyAlignment="1">
      <alignment horizontal="center"/>
    </xf>
    <xf numFmtId="0" fontId="24" fillId="3" borderId="0" xfId="0" applyFont="1" applyFill="1" applyBorder="1"/>
    <xf numFmtId="0" fontId="19" fillId="0" borderId="0" xfId="0" applyFont="1" applyAlignment="1">
      <alignment horizontal="left" vertical="top" wrapText="1" readingOrder="1"/>
    </xf>
    <xf numFmtId="0" fontId="51" fillId="3" borderId="0" xfId="0" applyFont="1" applyFill="1" applyAlignment="1">
      <alignment horizontal="left" vertical="top" wrapText="1" readingOrder="1"/>
    </xf>
    <xf numFmtId="0" fontId="1" fillId="3" borderId="14" xfId="0" applyFont="1" applyFill="1" applyBorder="1"/>
    <xf numFmtId="0" fontId="1" fillId="3" borderId="16" xfId="0" applyFont="1" applyFill="1" applyBorder="1" applyAlignment="1">
      <alignment horizontal="center" vertical="center"/>
    </xf>
    <xf numFmtId="164" fontId="1" fillId="3" borderId="18"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3" borderId="19" xfId="0" applyFont="1" applyFill="1" applyBorder="1" applyAlignment="1">
      <alignment horizontal="center" vertical="center" wrapText="1"/>
    </xf>
    <xf numFmtId="0" fontId="21" fillId="3" borderId="16" xfId="0" applyFont="1" applyFill="1" applyBorder="1" applyAlignment="1">
      <alignment vertical="center"/>
    </xf>
    <xf numFmtId="164" fontId="21" fillId="3" borderId="16" xfId="0" applyNumberFormat="1" applyFont="1" applyFill="1" applyBorder="1" applyAlignment="1">
      <alignment horizontal="center" vertical="center"/>
    </xf>
    <xf numFmtId="164" fontId="21" fillId="3" borderId="0" xfId="0" applyNumberFormat="1" applyFont="1" applyFill="1" applyBorder="1" applyAlignment="1">
      <alignment horizontal="center" vertical="center"/>
    </xf>
    <xf numFmtId="164" fontId="21" fillId="3" borderId="17" xfId="0" applyNumberFormat="1" applyFont="1" applyFill="1" applyBorder="1" applyAlignment="1">
      <alignment horizontal="center" vertical="center"/>
    </xf>
    <xf numFmtId="0" fontId="1" fillId="3" borderId="13" xfId="0" applyFont="1" applyFill="1" applyBorder="1"/>
    <xf numFmtId="164" fontId="1" fillId="3" borderId="16" xfId="0" applyNumberFormat="1" applyFont="1" applyFill="1" applyBorder="1" applyAlignment="1">
      <alignment horizontal="center"/>
    </xf>
    <xf numFmtId="164" fontId="1" fillId="3" borderId="0" xfId="0" applyNumberFormat="1" applyFont="1" applyFill="1" applyBorder="1" applyAlignment="1">
      <alignment horizontal="center" vertical="center"/>
    </xf>
    <xf numFmtId="164" fontId="1" fillId="3" borderId="17" xfId="0" applyNumberFormat="1" applyFont="1" applyFill="1" applyBorder="1" applyAlignment="1">
      <alignment horizontal="center" vertical="center"/>
    </xf>
    <xf numFmtId="0" fontId="1" fillId="3" borderId="16" xfId="0" applyFont="1" applyFill="1" applyBorder="1"/>
    <xf numFmtId="164" fontId="1" fillId="3" borderId="0" xfId="0" applyNumberFormat="1" applyFont="1" applyFill="1" applyBorder="1" applyAlignment="1">
      <alignment horizontal="center"/>
    </xf>
    <xf numFmtId="0" fontId="1" fillId="3" borderId="20" xfId="0" applyFont="1" applyFill="1" applyBorder="1"/>
    <xf numFmtId="164" fontId="1" fillId="3" borderId="2" xfId="0" applyNumberFormat="1" applyFont="1" applyFill="1" applyBorder="1" applyAlignment="1">
      <alignment horizontal="center"/>
    </xf>
    <xf numFmtId="164" fontId="1" fillId="3" borderId="2" xfId="0" applyNumberFormat="1" applyFont="1" applyFill="1" applyBorder="1" applyAlignment="1">
      <alignment horizontal="center" vertical="center"/>
    </xf>
    <xf numFmtId="164" fontId="1" fillId="3" borderId="19" xfId="0" applyNumberFormat="1" applyFont="1" applyFill="1" applyBorder="1" applyAlignment="1">
      <alignment horizontal="center"/>
    </xf>
    <xf numFmtId="0" fontId="18" fillId="2" borderId="0" xfId="0" applyFont="1" applyFill="1" applyAlignment="1">
      <alignment horizontal="left" vertical="top" wrapText="1"/>
    </xf>
    <xf numFmtId="0" fontId="1" fillId="3" borderId="2" xfId="0" applyFont="1" applyFill="1" applyBorder="1" applyAlignment="1">
      <alignment horizontal="center" vertical="center"/>
    </xf>
    <xf numFmtId="0" fontId="1" fillId="3" borderId="19" xfId="0" applyFont="1" applyFill="1" applyBorder="1" applyAlignment="1">
      <alignment horizontal="center" vertical="center"/>
    </xf>
    <xf numFmtId="0" fontId="21" fillId="3" borderId="13" xfId="0" applyFont="1" applyFill="1" applyBorder="1" applyAlignment="1">
      <alignment vertical="center"/>
    </xf>
    <xf numFmtId="0" fontId="21"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1" fillId="3" borderId="17" xfId="0" applyFont="1" applyFill="1" applyBorder="1" applyAlignment="1">
      <alignment horizontal="center" vertical="center"/>
    </xf>
    <xf numFmtId="0" fontId="17" fillId="2" borderId="0" xfId="1" applyFont="1" applyFill="1" applyAlignment="1" applyProtection="1">
      <alignment horizontal="left"/>
    </xf>
    <xf numFmtId="0" fontId="18" fillId="3" borderId="0" xfId="0" applyFont="1" applyFill="1"/>
    <xf numFmtId="0" fontId="18" fillId="2" borderId="0" xfId="0" applyFont="1" applyFill="1" applyAlignment="1">
      <alignment wrapText="1"/>
    </xf>
    <xf numFmtId="0" fontId="18" fillId="0" borderId="0" xfId="0" applyFont="1" applyAlignment="1">
      <alignment wrapText="1"/>
    </xf>
    <xf numFmtId="0" fontId="17" fillId="3" borderId="0" xfId="1" applyFont="1" applyFill="1" applyAlignment="1" applyProtection="1"/>
    <xf numFmtId="0" fontId="23" fillId="3" borderId="0" xfId="1" applyFont="1" applyFill="1" applyAlignment="1" applyProtection="1"/>
    <xf numFmtId="0" fontId="19" fillId="3" borderId="0" xfId="0" applyFont="1" applyFill="1"/>
    <xf numFmtId="0" fontId="17" fillId="3" borderId="0" xfId="1" applyFont="1" applyFill="1" applyAlignment="1" applyProtection="1">
      <alignment wrapText="1"/>
    </xf>
    <xf numFmtId="0" fontId="17" fillId="3" borderId="0" xfId="1" applyFont="1" applyFill="1" applyBorder="1" applyAlignment="1" applyProtection="1"/>
    <xf numFmtId="0" fontId="17" fillId="3" borderId="0" xfId="1" applyFont="1" applyFill="1" applyAlignment="1" applyProtection="1">
      <alignment vertical="center" wrapText="1" readingOrder="1"/>
    </xf>
    <xf numFmtId="0" fontId="17" fillId="3" borderId="0" xfId="1" applyFont="1" applyFill="1" applyAlignment="1" applyProtection="1">
      <alignment horizontal="left" wrapText="1"/>
    </xf>
    <xf numFmtId="0" fontId="17" fillId="3" borderId="0" xfId="1" applyFont="1" applyFill="1" applyAlignment="1" applyProtection="1">
      <alignment horizontal="left"/>
    </xf>
    <xf numFmtId="0" fontId="17" fillId="2" borderId="0" xfId="1" applyFont="1" applyFill="1" applyAlignment="1" applyProtection="1">
      <alignment horizontal="left"/>
    </xf>
    <xf numFmtId="0" fontId="18" fillId="2" borderId="0" xfId="0" applyFont="1" applyFill="1" applyAlignment="1">
      <alignment horizontal="left" wrapText="1"/>
    </xf>
    <xf numFmtId="0" fontId="19" fillId="2" borderId="0" xfId="0" applyFont="1" applyFill="1" applyAlignment="1">
      <alignment horizontal="left" wrapText="1"/>
    </xf>
    <xf numFmtId="164" fontId="2" fillId="2" borderId="3" xfId="0" applyNumberFormat="1" applyFont="1" applyFill="1" applyBorder="1" applyAlignment="1">
      <alignment horizontal="center"/>
    </xf>
    <xf numFmtId="164" fontId="2" fillId="2" borderId="0" xfId="0" applyNumberFormat="1" applyFont="1" applyFill="1" applyBorder="1" applyAlignment="1">
      <alignment horizontal="center"/>
    </xf>
    <xf numFmtId="164" fontId="8" fillId="2" borderId="3" xfId="0" applyNumberFormat="1" applyFont="1" applyFill="1" applyBorder="1" applyAlignment="1">
      <alignment horizontal="center"/>
    </xf>
    <xf numFmtId="164" fontId="8" fillId="2" borderId="0" xfId="0" applyNumberFormat="1" applyFont="1" applyFill="1" applyBorder="1" applyAlignment="1">
      <alignment horizontal="center"/>
    </xf>
    <xf numFmtId="0" fontId="2" fillId="2" borderId="3" xfId="0" applyFont="1" applyFill="1" applyBorder="1" applyAlignment="1">
      <alignment horizontal="center"/>
    </xf>
    <xf numFmtId="0" fontId="2" fillId="2" borderId="0" xfId="0" applyFont="1" applyFill="1" applyBorder="1" applyAlignment="1">
      <alignment horizontal="center"/>
    </xf>
    <xf numFmtId="0" fontId="8" fillId="2" borderId="3" xfId="0" applyFont="1" applyFill="1" applyBorder="1" applyAlignment="1">
      <alignment horizontal="center"/>
    </xf>
    <xf numFmtId="0" fontId="8" fillId="2" borderId="0" xfId="0" applyFont="1" applyFill="1" applyBorder="1" applyAlignment="1">
      <alignment horizontal="center"/>
    </xf>
    <xf numFmtId="0" fontId="1" fillId="2" borderId="3" xfId="0" applyFont="1" applyFill="1" applyBorder="1" applyAlignment="1">
      <alignment horizontal="center"/>
    </xf>
    <xf numFmtId="3" fontId="18" fillId="3" borderId="0" xfId="5" applyNumberFormat="1" applyFont="1" applyFill="1" applyAlignment="1">
      <alignment horizontal="left" vertical="top" wrapText="1"/>
    </xf>
    <xf numFmtId="0" fontId="20" fillId="0" borderId="0" xfId="0" applyFont="1" applyFill="1" applyBorder="1"/>
    <xf numFmtId="0" fontId="18" fillId="3" borderId="0" xfId="233" applyFont="1" applyFill="1" applyAlignment="1"/>
    <xf numFmtId="0" fontId="18" fillId="3" borderId="0" xfId="233" applyFont="1" applyFill="1" applyAlignment="1">
      <alignment horizontal="left"/>
    </xf>
    <xf numFmtId="0" fontId="19" fillId="3" borderId="0" xfId="225" applyFont="1" applyFill="1" applyAlignment="1">
      <alignment horizontal="left"/>
    </xf>
    <xf numFmtId="0" fontId="19" fillId="3" borderId="0" xfId="0" applyFont="1" applyFill="1" applyAlignment="1">
      <alignment horizontal="left" wrapText="1"/>
    </xf>
    <xf numFmtId="0" fontId="26" fillId="3" borderId="0" xfId="123" applyFont="1" applyFill="1" applyBorder="1" applyAlignment="1">
      <alignment horizontal="center" vertical="center" wrapText="1"/>
    </xf>
    <xf numFmtId="0" fontId="26" fillId="3" borderId="0" xfId="123" applyFont="1" applyFill="1" applyBorder="1" applyAlignment="1">
      <alignment horizontal="right" vertical="center" wrapText="1"/>
    </xf>
    <xf numFmtId="0" fontId="18" fillId="3" borderId="0" xfId="123" applyNumberFormat="1" applyFont="1" applyFill="1" applyBorder="1" applyAlignment="1">
      <alignment horizontal="left" vertical="top" wrapText="1"/>
    </xf>
    <xf numFmtId="0" fontId="18" fillId="3" borderId="0" xfId="123" applyNumberFormat="1" applyFont="1" applyFill="1" applyBorder="1" applyAlignment="1">
      <alignment horizontal="left" vertical="top"/>
    </xf>
    <xf numFmtId="0" fontId="18" fillId="3" borderId="0" xfId="123" applyNumberFormat="1" applyFont="1" applyFill="1" applyBorder="1" applyAlignment="1">
      <alignment vertical="top"/>
    </xf>
    <xf numFmtId="0" fontId="21" fillId="3" borderId="0" xfId="123" applyFont="1" applyFill="1" applyBorder="1" applyAlignment="1">
      <alignment vertical="top"/>
    </xf>
    <xf numFmtId="0" fontId="21" fillId="3" borderId="2" xfId="123" applyFont="1" applyFill="1" applyBorder="1" applyAlignment="1">
      <alignment vertical="top"/>
    </xf>
    <xf numFmtId="0" fontId="21" fillId="3" borderId="14" xfId="123" applyFont="1" applyFill="1" applyBorder="1" applyAlignment="1">
      <alignment horizontal="center"/>
    </xf>
    <xf numFmtId="0" fontId="21" fillId="3" borderId="3" xfId="123" applyFont="1" applyFill="1" applyBorder="1" applyAlignment="1">
      <alignment horizontal="center"/>
    </xf>
    <xf numFmtId="0" fontId="21" fillId="3" borderId="15" xfId="123" applyFont="1" applyFill="1" applyBorder="1" applyAlignment="1">
      <alignment horizontal="center"/>
    </xf>
    <xf numFmtId="0" fontId="21" fillId="2" borderId="3" xfId="0" applyFont="1" applyFill="1" applyBorder="1" applyAlignment="1">
      <alignment horizontal="center"/>
    </xf>
    <xf numFmtId="3" fontId="23" fillId="3" borderId="0" xfId="1" applyNumberFormat="1" applyFont="1" applyFill="1" applyAlignment="1" applyProtection="1">
      <alignment horizontal="left" vertical="top" wrapText="1"/>
    </xf>
    <xf numFmtId="0" fontId="18" fillId="2" borderId="0" xfId="0" applyFont="1" applyFill="1" applyAlignment="1">
      <alignment vertical="top" wrapText="1"/>
    </xf>
    <xf numFmtId="0" fontId="21" fillId="3" borderId="3" xfId="0" applyFont="1" applyFill="1" applyBorder="1" applyAlignment="1">
      <alignment horizontal="left"/>
    </xf>
    <xf numFmtId="0" fontId="19" fillId="3" borderId="0" xfId="0" applyFont="1" applyFill="1" applyBorder="1"/>
    <xf numFmtId="0" fontId="18" fillId="3" borderId="0" xfId="0" applyFont="1" applyFill="1" applyBorder="1"/>
    <xf numFmtId="0" fontId="18" fillId="3" borderId="0" xfId="0" applyFont="1" applyFill="1" applyAlignment="1">
      <alignment wrapText="1"/>
    </xf>
    <xf numFmtId="0" fontId="44" fillId="2" borderId="0" xfId="1" applyFont="1" applyFill="1" applyAlignment="1" applyProtection="1">
      <alignment horizontal="left"/>
    </xf>
    <xf numFmtId="0" fontId="19" fillId="0" borderId="0" xfId="0" applyFont="1" applyAlignment="1">
      <alignment horizontal="left" vertical="top" wrapText="1" readingOrder="1"/>
    </xf>
    <xf numFmtId="0" fontId="18" fillId="3" borderId="0" xfId="0" applyFont="1" applyFill="1"/>
    <xf numFmtId="0" fontId="51" fillId="3" borderId="0" xfId="0" applyFont="1" applyFill="1" applyAlignment="1">
      <alignment horizontal="left" vertical="top" wrapText="1" readingOrder="1"/>
    </xf>
    <xf numFmtId="0" fontId="21" fillId="3" borderId="3" xfId="0" applyFont="1" applyFill="1" applyBorder="1" applyAlignment="1">
      <alignment horizontal="center"/>
    </xf>
    <xf numFmtId="0" fontId="21" fillId="3" borderId="15" xfId="0" applyFont="1" applyFill="1" applyBorder="1" applyAlignment="1">
      <alignment horizontal="center"/>
    </xf>
    <xf numFmtId="0" fontId="21" fillId="3" borderId="14" xfId="0" applyFont="1" applyFill="1" applyBorder="1" applyAlignment="1">
      <alignment horizontal="center"/>
    </xf>
    <xf numFmtId="0" fontId="18" fillId="2" borderId="0" xfId="0" applyFont="1" applyFill="1" applyAlignment="1">
      <alignment horizontal="left" vertical="top" wrapText="1"/>
    </xf>
    <xf numFmtId="0" fontId="21" fillId="3" borderId="3"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21" xfId="0" applyFont="1" applyFill="1" applyBorder="1" applyAlignment="1">
      <alignment horizontal="center" vertical="center"/>
    </xf>
    <xf numFmtId="0" fontId="21" fillId="3" borderId="20" xfId="0" applyFont="1" applyFill="1" applyBorder="1" applyAlignment="1">
      <alignment horizontal="center" vertical="center"/>
    </xf>
    <xf numFmtId="0" fontId="19" fillId="3" borderId="0" xfId="0" applyFont="1" applyFill="1" applyAlignment="1">
      <alignment wrapText="1"/>
    </xf>
    <xf numFmtId="0" fontId="18" fillId="3" borderId="0" xfId="0" applyFont="1" applyFill="1" applyAlignment="1">
      <alignment horizontal="left" wrapText="1"/>
    </xf>
  </cellXfs>
  <cellStyles count="234">
    <cellStyle name="20% - Accent1 2" xfId="74"/>
    <cellStyle name="20% - Accent1 2 2" xfId="70"/>
    <cellStyle name="20% - Accent1 2 2 2" xfId="200"/>
    <cellStyle name="20% - Accent1 2 3" xfId="204"/>
    <cellStyle name="20% - Accent2 2" xfId="76"/>
    <cellStyle name="20% - Accent2 2 2" xfId="79"/>
    <cellStyle name="20% - Accent2 2 2 2" xfId="209"/>
    <cellStyle name="20% - Accent2 2 3" xfId="206"/>
    <cellStyle name="20% - Accent3 2" xfId="72"/>
    <cellStyle name="20% - Accent3 2 2" xfId="65"/>
    <cellStyle name="20% - Accent3 2 2 2" xfId="195"/>
    <cellStyle name="20% - Accent3 2 3" xfId="202"/>
    <cellStyle name="20% - Accent4 2" xfId="75"/>
    <cellStyle name="20% - Accent4 2 2" xfId="78"/>
    <cellStyle name="20% - Accent4 2 2 2" xfId="208"/>
    <cellStyle name="20% - Accent4 2 3" xfId="205"/>
    <cellStyle name="20% - Accent5 2" xfId="71"/>
    <cellStyle name="20% - Accent5 2 2" xfId="77"/>
    <cellStyle name="20% - Accent5 2 2 2" xfId="207"/>
    <cellStyle name="20% - Accent5 2 3" xfId="201"/>
    <cellStyle name="20% - Accent6 2" xfId="80"/>
    <cellStyle name="20% - Accent6 2 2" xfId="73"/>
    <cellStyle name="20% - Accent6 2 2 2" xfId="203"/>
    <cellStyle name="20% - Accent6 2 3" xfId="210"/>
    <cellStyle name="40% - Accent1 2" xfId="68"/>
    <cellStyle name="40% - Accent1 2 2" xfId="63"/>
    <cellStyle name="40% - Accent1 2 2 2" xfId="193"/>
    <cellStyle name="40% - Accent1 2 3" xfId="198"/>
    <cellStyle name="40% - Accent2 2" xfId="69"/>
    <cellStyle name="40% - Accent2 2 2" xfId="66"/>
    <cellStyle name="40% - Accent2 2 2 2" xfId="196"/>
    <cellStyle name="40% - Accent2 2 3" xfId="199"/>
    <cellStyle name="40% - Accent3 2" xfId="64"/>
    <cellStyle name="40% - Accent3 2 2" xfId="67"/>
    <cellStyle name="40% - Accent3 2 2 2" xfId="197"/>
    <cellStyle name="40% - Accent3 2 3" xfId="194"/>
    <cellStyle name="40% - Accent4 2" xfId="62"/>
    <cellStyle name="40% - Accent4 2 2" xfId="60"/>
    <cellStyle name="40% - Accent4 2 2 2" xfId="191"/>
    <cellStyle name="40% - Accent4 2 3" xfId="192"/>
    <cellStyle name="40% - Accent5 2" xfId="81"/>
    <cellStyle name="40% - Accent5 2 2" xfId="82"/>
    <cellStyle name="40% - Accent5 2 2 2" xfId="212"/>
    <cellStyle name="40% - Accent5 2 3" xfId="211"/>
    <cellStyle name="40% - Accent6 2" xfId="83"/>
    <cellStyle name="40% - Accent6 2 2" xfId="84"/>
    <cellStyle name="40% - Accent6 2 2 2" xfId="214"/>
    <cellStyle name="40% - Accent6 2 3" xfId="213"/>
    <cellStyle name="60% - Accent1 2" xfId="85"/>
    <cellStyle name="60% - Accent2 2" xfId="86"/>
    <cellStyle name="60% - Accent3 2" xfId="87"/>
    <cellStyle name="60% - Accent4 2" xfId="88"/>
    <cellStyle name="60% - Accent5 2" xfId="89"/>
    <cellStyle name="60% - Accent6 2" xfId="90"/>
    <cellStyle name="Accent1 2" xfId="91"/>
    <cellStyle name="Accent2 2" xfId="92"/>
    <cellStyle name="Accent3 2" xfId="93"/>
    <cellStyle name="Accent4 2" xfId="94"/>
    <cellStyle name="Accent5 2" xfId="95"/>
    <cellStyle name="Accent6 2" xfId="96"/>
    <cellStyle name="Bad 2" xfId="97"/>
    <cellStyle name="Calculation 2" xfId="98"/>
    <cellStyle name="cells" xfId="226"/>
    <cellStyle name="Check Cell 2" xfId="99"/>
    <cellStyle name="column field" xfId="227"/>
    <cellStyle name="Comma 2" xfId="100"/>
    <cellStyle name="Comma 2 2" xfId="101"/>
    <cellStyle name="Comma 2 2 2" xfId="216"/>
    <cellStyle name="Comma 2 3" xfId="215"/>
    <cellStyle name="Comma 2 4" xfId="158"/>
    <cellStyle name="Comma 3" xfId="102"/>
    <cellStyle name="Comma 4" xfId="103"/>
    <cellStyle name="Comma 4 2" xfId="104"/>
    <cellStyle name="Comma 5" xfId="105"/>
    <cellStyle name="Comma 5 2" xfId="106"/>
    <cellStyle name="Comma 6" xfId="107"/>
    <cellStyle name="Comma 6 2" xfId="108"/>
    <cellStyle name="Comma 7" xfId="109"/>
    <cellStyle name="Explanatory Text 2" xfId="110"/>
    <cellStyle name="field names" xfId="228"/>
    <cellStyle name="Good 2" xfId="111"/>
    <cellStyle name="Heading 1 2" xfId="112"/>
    <cellStyle name="Heading 2 2" xfId="113"/>
    <cellStyle name="Heading 3 2" xfId="114"/>
    <cellStyle name="Heading 4 2" xfId="115"/>
    <cellStyle name="Headings" xfId="116"/>
    <cellStyle name="Hyperlink" xfId="1" builtinId="8"/>
    <cellStyle name="Hyperlink 2" xfId="30"/>
    <cellStyle name="Hyperlink 2 2" xfId="117"/>
    <cellStyle name="Hyperlink 3" xfId="118"/>
    <cellStyle name="Hyperlink 3 2" xfId="119"/>
    <cellStyle name="Input 2" xfId="120"/>
    <cellStyle name="Linked Cell 2" xfId="121"/>
    <cellStyle name="Neutral 2" xfId="122"/>
    <cellStyle name="Normal" xfId="0" builtinId="0"/>
    <cellStyle name="Normal 10" xfId="32"/>
    <cellStyle name="Normal 10 2" xfId="61"/>
    <cellStyle name="Normal 11" xfId="31"/>
    <cellStyle name="Normal 11 2" xfId="175"/>
    <cellStyle name="Normal 12" xfId="157"/>
    <cellStyle name="Normal 2" xfId="3"/>
    <cellStyle name="Normal 2 2" xfId="10"/>
    <cellStyle name="Normal 2 2 2" xfId="41"/>
    <cellStyle name="Normal 2 2 2 2" xfId="123"/>
    <cellStyle name="Normal 2 2 2 2 2" xfId="124"/>
    <cellStyle name="Normal 2 2 2 2 3" xfId="225"/>
    <cellStyle name="Normal 2 2 2 2 4" xfId="233"/>
    <cellStyle name="Normal 2 2 2 3" xfId="125"/>
    <cellStyle name="Normal 2 2 2 4" xfId="229"/>
    <cellStyle name="Normal 2 2 3" xfId="126"/>
    <cellStyle name="Normal 2 2 4" xfId="127"/>
    <cellStyle name="Normal 2 2 4 2" xfId="217"/>
    <cellStyle name="Normal 2 3" xfId="34"/>
    <cellStyle name="Normal 2 4" xfId="159"/>
    <cellStyle name="Normal 3" xfId="5"/>
    <cellStyle name="Normal 3 2" xfId="8"/>
    <cellStyle name="Normal 3 2 2" xfId="39"/>
    <cellStyle name="Normal 3 3" xfId="12"/>
    <cellStyle name="Normal 3 3 2" xfId="43"/>
    <cellStyle name="Normal 3 4" xfId="36"/>
    <cellStyle name="Normal 3 4 2" xfId="128"/>
    <cellStyle name="Normal 3 4 2 2" xfId="218"/>
    <cellStyle name="Normal 3 5" xfId="129"/>
    <cellStyle name="Normal 3 5 2" xfId="219"/>
    <cellStyle name="Normal 3 6" xfId="230"/>
    <cellStyle name="Normal 4" xfId="4"/>
    <cellStyle name="Normal 4 2" xfId="11"/>
    <cellStyle name="Normal 4 2 2" xfId="18"/>
    <cellStyle name="Normal 4 2 2 2" xfId="29"/>
    <cellStyle name="Normal 4 2 2 2 2" xfId="59"/>
    <cellStyle name="Normal 4 2 2 2 2 2" xfId="190"/>
    <cellStyle name="Normal 4 2 2 2 3" xfId="174"/>
    <cellStyle name="Normal 4 2 2 3" xfId="49"/>
    <cellStyle name="Normal 4 2 2 3 2" xfId="182"/>
    <cellStyle name="Normal 4 2 2 4" xfId="166"/>
    <cellStyle name="Normal 4 2 3" xfId="25"/>
    <cellStyle name="Normal 4 2 3 2" xfId="55"/>
    <cellStyle name="Normal 4 2 3 2 2" xfId="186"/>
    <cellStyle name="Normal 4 2 3 3" xfId="170"/>
    <cellStyle name="Normal 4 2 4" xfId="42"/>
    <cellStyle name="Normal 4 2 4 2" xfId="178"/>
    <cellStyle name="Normal 4 2 5" xfId="162"/>
    <cellStyle name="Normal 4 3" xfId="16"/>
    <cellStyle name="Normal 4 3 2" xfId="27"/>
    <cellStyle name="Normal 4 3 2 2" xfId="57"/>
    <cellStyle name="Normal 4 3 2 2 2" xfId="188"/>
    <cellStyle name="Normal 4 3 2 3" xfId="172"/>
    <cellStyle name="Normal 4 3 3" xfId="47"/>
    <cellStyle name="Normal 4 3 3 2" xfId="180"/>
    <cellStyle name="Normal 4 3 4" xfId="164"/>
    <cellStyle name="Normal 4 4" xfId="23"/>
    <cellStyle name="Normal 4 4 2" xfId="53"/>
    <cellStyle name="Normal 4 4 2 2" xfId="184"/>
    <cellStyle name="Normal 4 4 3" xfId="168"/>
    <cellStyle name="Normal 4 5" xfId="35"/>
    <cellStyle name="Normal 4 5 2" xfId="176"/>
    <cellStyle name="Normal 4 6" xfId="160"/>
    <cellStyle name="Normal 5" xfId="7"/>
    <cellStyle name="Normal 5 2" xfId="17"/>
    <cellStyle name="Normal 5 2 2" xfId="28"/>
    <cellStyle name="Normal 5 2 2 2" xfId="58"/>
    <cellStyle name="Normal 5 2 2 2 2" xfId="189"/>
    <cellStyle name="Normal 5 2 2 3" xfId="173"/>
    <cellStyle name="Normal 5 2 3" xfId="48"/>
    <cellStyle name="Normal 5 2 3 2" xfId="181"/>
    <cellStyle name="Normal 5 2 4" xfId="165"/>
    <cellStyle name="Normal 5 3" xfId="24"/>
    <cellStyle name="Normal 5 3 2" xfId="54"/>
    <cellStyle name="Normal 5 3 2 2" xfId="185"/>
    <cellStyle name="Normal 5 3 3" xfId="169"/>
    <cellStyle name="Normal 5 4" xfId="38"/>
    <cellStyle name="Normal 5 4 2" xfId="177"/>
    <cellStyle name="Normal 5 5" xfId="161"/>
    <cellStyle name="Normal 6" xfId="15"/>
    <cellStyle name="Normal 6 2" xfId="19"/>
    <cellStyle name="Normal 6 2 2" xfId="50"/>
    <cellStyle name="Normal 6 3" xfId="46"/>
    <cellStyle name="Normal 7" xfId="14"/>
    <cellStyle name="Normal 7 2" xfId="26"/>
    <cellStyle name="Normal 7 2 2" xfId="56"/>
    <cellStyle name="Normal 7 2 2 2" xfId="187"/>
    <cellStyle name="Normal 7 2 3" xfId="171"/>
    <cellStyle name="Normal 7 3" xfId="45"/>
    <cellStyle name="Normal 7 3 2" xfId="179"/>
    <cellStyle name="Normal 7 4" xfId="163"/>
    <cellStyle name="Normal 8" xfId="21"/>
    <cellStyle name="Normal 8 2" xfId="22"/>
    <cellStyle name="Normal 8 2 2" xfId="52"/>
    <cellStyle name="Normal 9" xfId="20"/>
    <cellStyle name="Normal 9 2" xfId="51"/>
    <cellStyle name="Normal 9 2 2" xfId="183"/>
    <cellStyle name="Normal 9 3" xfId="167"/>
    <cellStyle name="Normal10" xfId="2"/>
    <cellStyle name="Normal10 2" xfId="6"/>
    <cellStyle name="Normal10 2 2" xfId="13"/>
    <cellStyle name="Normal10 2 2 2" xfId="44"/>
    <cellStyle name="Normal10 2 3" xfId="37"/>
    <cellStyle name="Normal10 3" xfId="9"/>
    <cellStyle name="Normal10 3 2" xfId="40"/>
    <cellStyle name="Normal10 4" xfId="33"/>
    <cellStyle name="Note 2" xfId="130"/>
    <cellStyle name="Note 2 2" xfId="131"/>
    <cellStyle name="Note 2 2 2" xfId="221"/>
    <cellStyle name="Note 2 3" xfId="220"/>
    <cellStyle name="Note 3" xfId="231"/>
    <cellStyle name="Output 2" xfId="132"/>
    <cellStyle name="Percent 2" xfId="133"/>
    <cellStyle name="Percent 2 2" xfId="134"/>
    <cellStyle name="Percent 3" xfId="135"/>
    <cellStyle name="Percent 3 2" xfId="136"/>
    <cellStyle name="Percent 3 2 2" xfId="137"/>
    <cellStyle name="Percent 3 2 2 2" xfId="223"/>
    <cellStyle name="Percent 3 2 3" xfId="222"/>
    <cellStyle name="Percent 3 3" xfId="138"/>
    <cellStyle name="Percent 4" xfId="139"/>
    <cellStyle name="Percent 5" xfId="140"/>
    <cellStyle name="Percent 5 2" xfId="141"/>
    <cellStyle name="Percent 6" xfId="142"/>
    <cellStyle name="Percent 6 2" xfId="224"/>
    <cellStyle name="rowfield" xfId="232"/>
    <cellStyle name="Style1" xfId="143"/>
    <cellStyle name="Style2" xfId="144"/>
    <cellStyle name="Style3" xfId="145"/>
    <cellStyle name="Style4" xfId="146"/>
    <cellStyle name="Style5" xfId="147"/>
    <cellStyle name="Style6" xfId="148"/>
    <cellStyle name="Style7" xfId="149"/>
    <cellStyle name="Title 2" xfId="150"/>
    <cellStyle name="Total 2" xfId="151"/>
    <cellStyle name="Warning Text 2" xfId="152"/>
    <cellStyle name="whole number" xfId="153"/>
    <cellStyle name="whole number 2" xfId="154"/>
    <cellStyle name="whole number 2 2" xfId="155"/>
    <cellStyle name="whole number 3" xfId="156"/>
  </cellStyles>
  <dxfs count="0"/>
  <tableStyles count="0" defaultTableStyle="TableStyleMedium2" defaultPivotStyle="PivotStyleLight16"/>
  <colors>
    <mruColors>
      <color rgb="FF0000FF"/>
      <color rgb="FF595959"/>
      <color rgb="FF7979FF"/>
      <color rgb="FF434481"/>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chartsheet" Target="chartsheets/sheet9.xml"/><Relationship Id="rId26" Type="http://schemas.openxmlformats.org/officeDocument/2006/relationships/externalLink" Target="externalLinks/externalLink3.xml"/><Relationship Id="rId3" Type="http://schemas.openxmlformats.org/officeDocument/2006/relationships/worksheet" Target="worksheets/sheet2.xml"/><Relationship Id="rId21" Type="http://schemas.openxmlformats.org/officeDocument/2006/relationships/worksheet" Target="worksheets/sheet11.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worksheet" Target="worksheets/sheet9.xml"/><Relationship Id="rId25" Type="http://schemas.openxmlformats.org/officeDocument/2006/relationships/externalLink" Target="externalLinks/externalLink2.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chartsheet" Target="chartsheets/sheet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xml"/><Relationship Id="rId5" Type="http://schemas.openxmlformats.org/officeDocument/2006/relationships/worksheet" Target="worksheets/sheet3.xml"/><Relationship Id="rId15" Type="http://schemas.openxmlformats.org/officeDocument/2006/relationships/chartsheet" Target="chartsheets/sheet7.xml"/><Relationship Id="rId23" Type="http://schemas.openxmlformats.org/officeDocument/2006/relationships/worksheet" Target="worksheets/sheet13.xml"/><Relationship Id="rId28"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0.xml"/><Relationship Id="rId31" Type="http://schemas.openxmlformats.org/officeDocument/2006/relationships/customXml" Target="../customXml/item1.xml"/><Relationship Id="rId4" Type="http://schemas.openxmlformats.org/officeDocument/2006/relationships/chartsheet" Target="chartsheets/sheet2.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worksheet" Target="worksheets/sheet1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59462254395042E-2"/>
          <c:y val="9.322039290543227E-2"/>
          <c:w val="0.88624612202688724"/>
          <c:h val="0.69152542372881354"/>
        </c:manualLayout>
      </c:layout>
      <c:lineChart>
        <c:grouping val="standard"/>
        <c:varyColors val="0"/>
        <c:ser>
          <c:idx val="1"/>
          <c:order val="0"/>
          <c:tx>
            <c:v>female</c:v>
          </c:tx>
          <c:spPr>
            <a:ln w="50800">
              <a:solidFill>
                <a:srgbClr val="9999FF"/>
              </a:solidFill>
              <a:prstDash val="solid"/>
            </a:ln>
          </c:spPr>
          <c:marker>
            <c:symbol val="none"/>
          </c:marker>
          <c:dPt>
            <c:idx val="0"/>
            <c:marker>
              <c:symbol val="circle"/>
              <c:size val="8"/>
              <c:spPr>
                <a:solidFill>
                  <a:srgbClr val="9999FF"/>
                </a:solidFill>
                <a:ln w="25400">
                  <a:solidFill>
                    <a:srgbClr val="9999FF"/>
                  </a:solidFill>
                </a:ln>
              </c:spPr>
            </c:marker>
            <c:bubble3D val="0"/>
            <c:extLst>
              <c:ext xmlns:c16="http://schemas.microsoft.com/office/drawing/2014/chart" uri="{C3380CC4-5D6E-409C-BE32-E72D297353CC}">
                <c16:uniqueId val="{00000000-9B14-4308-8143-64D936B220C3}"/>
              </c:ext>
            </c:extLst>
          </c:dPt>
          <c:dPt>
            <c:idx val="33"/>
            <c:bubble3D val="0"/>
            <c:extLst>
              <c:ext xmlns:c16="http://schemas.microsoft.com/office/drawing/2014/chart" uri="{C3380CC4-5D6E-409C-BE32-E72D297353CC}">
                <c16:uniqueId val="{00000001-9B14-4308-8143-64D936B220C3}"/>
              </c:ext>
            </c:extLst>
          </c:dPt>
          <c:dPt>
            <c:idx val="34"/>
            <c:bubble3D val="0"/>
            <c:extLst>
              <c:ext xmlns:c16="http://schemas.microsoft.com/office/drawing/2014/chart" uri="{C3380CC4-5D6E-409C-BE32-E72D297353CC}">
                <c16:uniqueId val="{00000002-9B14-4308-8143-64D936B220C3}"/>
              </c:ext>
            </c:extLst>
          </c:dPt>
          <c:dPt>
            <c:idx val="35"/>
            <c:marker>
              <c:symbol val="circle"/>
              <c:size val="8"/>
              <c:spPr>
                <a:solidFill>
                  <a:srgbClr val="9999FF"/>
                </a:solidFill>
                <a:ln w="25400">
                  <a:solidFill>
                    <a:srgbClr val="9999FF"/>
                  </a:solidFill>
                </a:ln>
              </c:spPr>
            </c:marker>
            <c:bubble3D val="0"/>
            <c:extLst>
              <c:ext xmlns:c16="http://schemas.microsoft.com/office/drawing/2014/chart" uri="{C3380CC4-5D6E-409C-BE32-E72D297353CC}">
                <c16:uniqueId val="{00000006-2E4F-4D4B-95BE-A26FB67E2413}"/>
              </c:ext>
            </c:extLst>
          </c:dPt>
          <c:dLbls>
            <c:dLbl>
              <c:idx val="0"/>
              <c:layout>
                <c:manualLayout>
                  <c:x val="-1.3802622498274672E-2"/>
                  <c:y val="-4.73773265651438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14-4308-8143-64D936B220C3}"/>
                </c:ext>
              </c:extLst>
            </c:dLbl>
            <c:dLbl>
              <c:idx val="35"/>
              <c:layout>
                <c:manualLayout>
                  <c:x val="-4.2743881420199928E-2"/>
                  <c:y val="-4.48933782267115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E4F-4D4B-95BE-A26FB67E2413}"/>
                </c:ext>
              </c:extLst>
            </c:dLbl>
            <c:spPr>
              <a:noFill/>
              <a:ln>
                <a:noFill/>
              </a:ln>
              <a:effectLst/>
            </c:spPr>
            <c:txPr>
              <a:bodyPr/>
              <a:lstStyle/>
              <a:p>
                <a:pPr>
                  <a:defRPr sz="1400" b="1">
                    <a:solidFill>
                      <a:srgbClr val="9999FF"/>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 1 data'!$A$4:$A$39</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1 data'!$C$4:$C$39</c:f>
              <c:numCache>
                <c:formatCode>0.0</c:formatCode>
                <c:ptCount val="36"/>
                <c:pt idx="0">
                  <c:v>75.31</c:v>
                </c:pt>
                <c:pt idx="1">
                  <c:v>75.47</c:v>
                </c:pt>
                <c:pt idx="2">
                  <c:v>75.62</c:v>
                </c:pt>
                <c:pt idx="3">
                  <c:v>75.819999999999993</c:v>
                </c:pt>
                <c:pt idx="4">
                  <c:v>76</c:v>
                </c:pt>
                <c:pt idx="5">
                  <c:v>76.209999999999994</c:v>
                </c:pt>
                <c:pt idx="6">
                  <c:v>76.47</c:v>
                </c:pt>
                <c:pt idx="7">
                  <c:v>76.5</c:v>
                </c:pt>
                <c:pt idx="8">
                  <c:v>76.599999999999994</c:v>
                </c:pt>
                <c:pt idx="9">
                  <c:v>76.739999999999995</c:v>
                </c:pt>
                <c:pt idx="10">
                  <c:v>77.11</c:v>
                </c:pt>
                <c:pt idx="11">
                  <c:v>77.12</c:v>
                </c:pt>
                <c:pt idx="12">
                  <c:v>77.31</c:v>
                </c:pt>
                <c:pt idx="13">
                  <c:v>77.44</c:v>
                </c:pt>
                <c:pt idx="14">
                  <c:v>77.73</c:v>
                </c:pt>
                <c:pt idx="15">
                  <c:v>77.849999999999994</c:v>
                </c:pt>
                <c:pt idx="16">
                  <c:v>78.040000000000006</c:v>
                </c:pt>
                <c:pt idx="17">
                  <c:v>78.180000000000007</c:v>
                </c:pt>
                <c:pt idx="18">
                  <c:v>78.349999999999994</c:v>
                </c:pt>
                <c:pt idx="19">
                  <c:v>78.56</c:v>
                </c:pt>
                <c:pt idx="20">
                  <c:v>78.78</c:v>
                </c:pt>
                <c:pt idx="21">
                  <c:v>78.86</c:v>
                </c:pt>
                <c:pt idx="22">
                  <c:v>79.05</c:v>
                </c:pt>
                <c:pt idx="23">
                  <c:v>79.239999999999995</c:v>
                </c:pt>
                <c:pt idx="24">
                  <c:v>79.540000000000006</c:v>
                </c:pt>
                <c:pt idx="25">
                  <c:v>79.680000000000007</c:v>
                </c:pt>
                <c:pt idx="26">
                  <c:v>79.83</c:v>
                </c:pt>
                <c:pt idx="27">
                  <c:v>80.05</c:v>
                </c:pt>
                <c:pt idx="28">
                  <c:v>80.31</c:v>
                </c:pt>
                <c:pt idx="29">
                  <c:v>80.62</c:v>
                </c:pt>
                <c:pt idx="30">
                  <c:v>80.75</c:v>
                </c:pt>
                <c:pt idx="31">
                  <c:v>80.89</c:v>
                </c:pt>
                <c:pt idx="32">
                  <c:v>81.06</c:v>
                </c:pt>
                <c:pt idx="33">
                  <c:v>81.14</c:v>
                </c:pt>
                <c:pt idx="34">
                  <c:v>81.150000000000006</c:v>
                </c:pt>
                <c:pt idx="35">
                  <c:v>81.09</c:v>
                </c:pt>
              </c:numCache>
            </c:numRef>
          </c:val>
          <c:smooth val="0"/>
          <c:extLst>
            <c:ext xmlns:c16="http://schemas.microsoft.com/office/drawing/2014/chart" uri="{C3380CC4-5D6E-409C-BE32-E72D297353CC}">
              <c16:uniqueId val="{00000003-9B14-4308-8143-64D936B220C3}"/>
            </c:ext>
          </c:extLst>
        </c:ser>
        <c:ser>
          <c:idx val="4"/>
          <c:order val="1"/>
          <c:tx>
            <c:v>male</c:v>
          </c:tx>
          <c:spPr>
            <a:ln w="50800">
              <a:solidFill>
                <a:srgbClr val="434481"/>
              </a:solidFill>
              <a:prstDash val="solid"/>
            </a:ln>
          </c:spPr>
          <c:marker>
            <c:symbol val="none"/>
          </c:marker>
          <c:dPt>
            <c:idx val="0"/>
            <c:marker>
              <c:symbol val="circle"/>
              <c:size val="8"/>
              <c:spPr>
                <a:solidFill>
                  <a:srgbClr val="434481"/>
                </a:solidFill>
                <a:ln w="25400">
                  <a:solidFill>
                    <a:srgbClr val="434481"/>
                  </a:solidFill>
                </a:ln>
              </c:spPr>
            </c:marker>
            <c:bubble3D val="0"/>
            <c:extLst>
              <c:ext xmlns:c16="http://schemas.microsoft.com/office/drawing/2014/chart" uri="{C3380CC4-5D6E-409C-BE32-E72D297353CC}">
                <c16:uniqueId val="{00000004-9B14-4308-8143-64D936B220C3}"/>
              </c:ext>
            </c:extLst>
          </c:dPt>
          <c:dPt>
            <c:idx val="33"/>
            <c:bubble3D val="0"/>
            <c:extLst>
              <c:ext xmlns:c16="http://schemas.microsoft.com/office/drawing/2014/chart" uri="{C3380CC4-5D6E-409C-BE32-E72D297353CC}">
                <c16:uniqueId val="{00000005-9B14-4308-8143-64D936B220C3}"/>
              </c:ext>
            </c:extLst>
          </c:dPt>
          <c:dPt>
            <c:idx val="34"/>
            <c:bubble3D val="0"/>
            <c:extLst>
              <c:ext xmlns:c16="http://schemas.microsoft.com/office/drawing/2014/chart" uri="{C3380CC4-5D6E-409C-BE32-E72D297353CC}">
                <c16:uniqueId val="{00000006-9B14-4308-8143-64D936B220C3}"/>
              </c:ext>
            </c:extLst>
          </c:dPt>
          <c:dPt>
            <c:idx val="35"/>
            <c:marker>
              <c:symbol val="circle"/>
              <c:size val="8"/>
              <c:spPr>
                <a:solidFill>
                  <a:srgbClr val="434481"/>
                </a:solidFill>
                <a:ln w="25400">
                  <a:solidFill>
                    <a:srgbClr val="434481"/>
                  </a:solidFill>
                </a:ln>
              </c:spPr>
            </c:marker>
            <c:bubble3D val="0"/>
            <c:extLst>
              <c:ext xmlns:c16="http://schemas.microsoft.com/office/drawing/2014/chart" uri="{C3380CC4-5D6E-409C-BE32-E72D297353CC}">
                <c16:uniqueId val="{00000007-2E4F-4D4B-95BE-A26FB67E2413}"/>
              </c:ext>
            </c:extLst>
          </c:dPt>
          <c:dLbls>
            <c:dLbl>
              <c:idx val="0"/>
              <c:layout>
                <c:manualLayout>
                  <c:x val="-9.1409226020660456E-3"/>
                  <c:y val="4.63620981387478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B14-4308-8143-64D936B220C3}"/>
                </c:ext>
              </c:extLst>
            </c:dLbl>
            <c:dLbl>
              <c:idx val="34"/>
              <c:delete val="1"/>
              <c:extLst>
                <c:ext xmlns:c15="http://schemas.microsoft.com/office/drawing/2012/chart" uri="{CE6537A1-D6FC-4f65-9D91-7224C49458BB}"/>
                <c:ext xmlns:c16="http://schemas.microsoft.com/office/drawing/2014/chart" uri="{C3380CC4-5D6E-409C-BE32-E72D297353CC}">
                  <c16:uniqueId val="{00000006-9B14-4308-8143-64D936B220C3}"/>
                </c:ext>
              </c:extLst>
            </c:dLbl>
            <c:dLbl>
              <c:idx val="35"/>
              <c:layout>
                <c:manualLayout>
                  <c:x val="-4.4887372532414933E-2"/>
                  <c:y val="5.73512906846240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E4F-4D4B-95BE-A26FB67E2413}"/>
                </c:ext>
              </c:extLst>
            </c:dLbl>
            <c:spPr>
              <a:noFill/>
              <a:ln>
                <a:noFill/>
              </a:ln>
              <a:effectLst/>
            </c:spPr>
            <c:txPr>
              <a:bodyPr/>
              <a:lstStyle/>
              <a:p>
                <a:pPr>
                  <a:defRPr sz="1400" b="1">
                    <a:solidFill>
                      <a:srgbClr val="434481"/>
                    </a:solidFill>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'Fig 1 data'!$A$4:$A$39</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1 data'!$B$4:$B$39</c:f>
              <c:numCache>
                <c:formatCode>0.0</c:formatCode>
                <c:ptCount val="36"/>
                <c:pt idx="0">
                  <c:v>69.11</c:v>
                </c:pt>
                <c:pt idx="1">
                  <c:v>69.34</c:v>
                </c:pt>
                <c:pt idx="2">
                  <c:v>69.599999999999994</c:v>
                </c:pt>
                <c:pt idx="3">
                  <c:v>69.87</c:v>
                </c:pt>
                <c:pt idx="4">
                  <c:v>70.010000000000005</c:v>
                </c:pt>
                <c:pt idx="5">
                  <c:v>70.209999999999994</c:v>
                </c:pt>
                <c:pt idx="6">
                  <c:v>70.349999999999994</c:v>
                </c:pt>
                <c:pt idx="7">
                  <c:v>70.55</c:v>
                </c:pt>
                <c:pt idx="8">
                  <c:v>70.760000000000005</c:v>
                </c:pt>
                <c:pt idx="9">
                  <c:v>71.06</c:v>
                </c:pt>
                <c:pt idx="10">
                  <c:v>71.38</c:v>
                </c:pt>
                <c:pt idx="11">
                  <c:v>71.47</c:v>
                </c:pt>
                <c:pt idx="12">
                  <c:v>71.7</c:v>
                </c:pt>
                <c:pt idx="13">
                  <c:v>71.88</c:v>
                </c:pt>
                <c:pt idx="14">
                  <c:v>72.08</c:v>
                </c:pt>
                <c:pt idx="15">
                  <c:v>72.23</c:v>
                </c:pt>
                <c:pt idx="16">
                  <c:v>72.400000000000006</c:v>
                </c:pt>
                <c:pt idx="17">
                  <c:v>72.64</c:v>
                </c:pt>
                <c:pt idx="18">
                  <c:v>72.84</c:v>
                </c:pt>
                <c:pt idx="19">
                  <c:v>73.099999999999994</c:v>
                </c:pt>
                <c:pt idx="20">
                  <c:v>73.31</c:v>
                </c:pt>
                <c:pt idx="21">
                  <c:v>73.5</c:v>
                </c:pt>
                <c:pt idx="22">
                  <c:v>73.78</c:v>
                </c:pt>
                <c:pt idx="23">
                  <c:v>74.22</c:v>
                </c:pt>
                <c:pt idx="24">
                  <c:v>74.59</c:v>
                </c:pt>
                <c:pt idx="25">
                  <c:v>74.790000000000006</c:v>
                </c:pt>
                <c:pt idx="26">
                  <c:v>74.989999999999995</c:v>
                </c:pt>
                <c:pt idx="27">
                  <c:v>75.34</c:v>
                </c:pt>
                <c:pt idx="28">
                  <c:v>75.8</c:v>
                </c:pt>
                <c:pt idx="29">
                  <c:v>76.209999999999994</c:v>
                </c:pt>
                <c:pt idx="30">
                  <c:v>76.510000000000005</c:v>
                </c:pt>
                <c:pt idx="31">
                  <c:v>76.77</c:v>
                </c:pt>
                <c:pt idx="32">
                  <c:v>77.05</c:v>
                </c:pt>
                <c:pt idx="33">
                  <c:v>77.09</c:v>
                </c:pt>
                <c:pt idx="34">
                  <c:v>77.069999999999993</c:v>
                </c:pt>
                <c:pt idx="35">
                  <c:v>77.02</c:v>
                </c:pt>
              </c:numCache>
            </c:numRef>
          </c:val>
          <c:smooth val="0"/>
          <c:extLst>
            <c:ext xmlns:c16="http://schemas.microsoft.com/office/drawing/2014/chart" uri="{C3380CC4-5D6E-409C-BE32-E72D297353CC}">
              <c16:uniqueId val="{00000007-9B14-4308-8143-64D936B220C3}"/>
            </c:ext>
          </c:extLst>
        </c:ser>
        <c:dLbls>
          <c:showLegendKey val="0"/>
          <c:showVal val="0"/>
          <c:showCatName val="0"/>
          <c:showSerName val="0"/>
          <c:showPercent val="0"/>
          <c:showBubbleSize val="0"/>
        </c:dLbls>
        <c:smooth val="0"/>
        <c:axId val="123367808"/>
        <c:axId val="123369728"/>
      </c:lineChart>
      <c:catAx>
        <c:axId val="1233678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50224060668734916"/>
              <c:y val="0.894915206306282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23369728"/>
        <c:crossesAt val="0"/>
        <c:auto val="1"/>
        <c:lblAlgn val="ctr"/>
        <c:lblOffset val="100"/>
        <c:tickLblSkip val="1"/>
        <c:tickMarkSkip val="1"/>
        <c:noMultiLvlLbl val="0"/>
      </c:catAx>
      <c:valAx>
        <c:axId val="123369728"/>
        <c:scaling>
          <c:orientation val="minMax"/>
          <c:max val="90"/>
          <c:min val="0"/>
        </c:scaling>
        <c:delete val="0"/>
        <c:axPos val="l"/>
        <c:title>
          <c:tx>
            <c:rich>
              <a:bodyPr/>
              <a:lstStyle/>
              <a:p>
                <a:pPr>
                  <a:defRPr sz="1200" b="1" i="0" u="none" strike="noStrike" baseline="0">
                    <a:solidFill>
                      <a:srgbClr val="000000"/>
                    </a:solidFill>
                    <a:latin typeface="Arial"/>
                    <a:ea typeface="Arial"/>
                    <a:cs typeface="Arial"/>
                  </a:defRPr>
                </a:pPr>
                <a:r>
                  <a:rPr lang="en-GB"/>
                  <a:t>Age</a:t>
                </a:r>
              </a:p>
            </c:rich>
          </c:tx>
          <c:layout>
            <c:manualLayout>
              <c:xMode val="edge"/>
              <c:yMode val="edge"/>
              <c:x val="1.4477766287487074E-2"/>
              <c:y val="0.4196979417976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23367808"/>
        <c:crosses val="autoZero"/>
        <c:crossBetween val="between"/>
        <c:majorUnit val="10"/>
        <c:minorUnit val="5"/>
      </c:valAx>
      <c:spPr>
        <a:solidFill>
          <a:srgbClr val="FFFFFF"/>
        </a:solid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Figure 7: Life expectancy at birth in Scotland, 2015-2017 by </a:t>
            </a:r>
          </a:p>
          <a:p>
            <a:pPr>
              <a:defRPr/>
            </a:pPr>
            <a:r>
              <a:rPr lang="en-GB"/>
              <a:t>urban-rural areas, males and females</a:t>
            </a:r>
          </a:p>
        </c:rich>
      </c:tx>
      <c:layout>
        <c:manualLayout>
          <c:xMode val="edge"/>
          <c:yMode val="edge"/>
          <c:x val="0.18866329431489409"/>
          <c:y val="1.4676845254211545E-2"/>
        </c:manualLayout>
      </c:layout>
      <c:overlay val="0"/>
    </c:title>
    <c:autoTitleDeleted val="0"/>
    <c:plotArea>
      <c:layout>
        <c:manualLayout>
          <c:layoutTarget val="inner"/>
          <c:xMode val="edge"/>
          <c:yMode val="edge"/>
          <c:x val="7.2716808853927492E-2"/>
          <c:y val="0.1109229269452339"/>
          <c:w val="0.87251100565119599"/>
          <c:h val="0.77999245697258801"/>
        </c:manualLayout>
      </c:layout>
      <c:barChart>
        <c:barDir val="col"/>
        <c:grouping val="clustered"/>
        <c:varyColors val="0"/>
        <c:ser>
          <c:idx val="0"/>
          <c:order val="0"/>
          <c:tx>
            <c:v>Males</c:v>
          </c:tx>
          <c:spPr>
            <a:solidFill>
              <a:srgbClr val="434481"/>
            </a:solidFill>
          </c:spPr>
          <c:invertIfNegative val="0"/>
          <c:dLbls>
            <c:dLbl>
              <c:idx val="0"/>
              <c:layout>
                <c:manualLayout>
                  <c:x val="1.3664265342387756E-3"/>
                  <c:y val="-1.4658486934160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FA-441D-8F0D-D35829A2E954}"/>
                </c:ext>
              </c:extLst>
            </c:dLbl>
            <c:dLbl>
              <c:idx val="1"/>
              <c:layout>
                <c:manualLayout>
                  <c:x val="0"/>
                  <c:y val="-1.67525564961830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1FA-441D-8F0D-D35829A2E954}"/>
                </c:ext>
              </c:extLst>
            </c:dLbl>
            <c:dLbl>
              <c:idx val="2"/>
              <c:layout>
                <c:manualLayout>
                  <c:x val="5.0101727475990624E-17"/>
                  <c:y val="-2.30347651822516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1FA-441D-8F0D-D35829A2E954}"/>
                </c:ext>
              </c:extLst>
            </c:dLbl>
            <c:dLbl>
              <c:idx val="3"/>
              <c:layout>
                <c:manualLayout>
                  <c:x val="-1.3664265342387756E-3"/>
                  <c:y val="-3.55991825543889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1FA-441D-8F0D-D35829A2E954}"/>
                </c:ext>
              </c:extLst>
            </c:dLbl>
            <c:dLbl>
              <c:idx val="4"/>
              <c:layout>
                <c:manualLayout>
                  <c:x val="0"/>
                  <c:y val="-2.30347651822516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1FA-441D-8F0D-D35829A2E954}"/>
                </c:ext>
              </c:extLst>
            </c:dLbl>
            <c:dLbl>
              <c:idx val="5"/>
              <c:layout>
                <c:manualLayout>
                  <c:x val="-2.7328530684776514E-3"/>
                  <c:y val="-2.9316973868320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1FA-441D-8F0D-D35829A2E954}"/>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BarType val="both"/>
            <c:errValType val="cust"/>
            <c:noEndCap val="0"/>
            <c:plus>
              <c:numRef>
                <c:f>'Fig 7 data'!$F$6:$F$11</c:f>
                <c:numCache>
                  <c:formatCode>General</c:formatCode>
                  <c:ptCount val="6"/>
                  <c:pt idx="0">
                    <c:v>9.9999999999994316E-2</c:v>
                  </c:pt>
                  <c:pt idx="1">
                    <c:v>0.20000000000000284</c:v>
                  </c:pt>
                  <c:pt idx="2">
                    <c:v>0.30000000000001137</c:v>
                  </c:pt>
                  <c:pt idx="3">
                    <c:v>0.40000000000000568</c:v>
                  </c:pt>
                  <c:pt idx="4">
                    <c:v>0.29999999999999716</c:v>
                  </c:pt>
                  <c:pt idx="5">
                    <c:v>0.30000000000001137</c:v>
                  </c:pt>
                </c:numCache>
              </c:numRef>
            </c:plus>
            <c:minus>
              <c:numRef>
                <c:f>'Fig 7 data'!$F$6:$F$11</c:f>
                <c:numCache>
                  <c:formatCode>General</c:formatCode>
                  <c:ptCount val="6"/>
                  <c:pt idx="0">
                    <c:v>9.9999999999994316E-2</c:v>
                  </c:pt>
                  <c:pt idx="1">
                    <c:v>0.20000000000000284</c:v>
                  </c:pt>
                  <c:pt idx="2">
                    <c:v>0.30000000000001137</c:v>
                  </c:pt>
                  <c:pt idx="3">
                    <c:v>0.40000000000000568</c:v>
                  </c:pt>
                  <c:pt idx="4">
                    <c:v>0.29999999999999716</c:v>
                  </c:pt>
                  <c:pt idx="5">
                    <c:v>0.30000000000001137</c:v>
                  </c:pt>
                </c:numCache>
              </c:numRef>
            </c:minus>
            <c:spPr>
              <a:ln w="15875"/>
              <a:effectLst>
                <a:glow>
                  <a:schemeClr val="accent1">
                    <a:alpha val="40000"/>
                  </a:schemeClr>
                </a:glow>
                <a:softEdge rad="0"/>
              </a:effectLst>
            </c:spPr>
          </c:errBars>
          <c:cat>
            <c:strRef>
              <c:f>'Fig 7 data'!$A$17:$A$22</c:f>
              <c:strCache>
                <c:ptCount val="6"/>
                <c:pt idx="0">
                  <c:v>Large Urban Areas</c:v>
                </c:pt>
                <c:pt idx="1">
                  <c:v>Other Urban Areas</c:v>
                </c:pt>
                <c:pt idx="2">
                  <c:v>Accessible Small Towns</c:v>
                </c:pt>
                <c:pt idx="3">
                  <c:v>Remote Small Towns</c:v>
                </c:pt>
                <c:pt idx="4">
                  <c:v>Accessible Rural</c:v>
                </c:pt>
                <c:pt idx="5">
                  <c:v>Remote Rural</c:v>
                </c:pt>
              </c:strCache>
            </c:strRef>
          </c:cat>
          <c:val>
            <c:numRef>
              <c:f>'Fig 7 data'!$B$17:$B$22</c:f>
              <c:numCache>
                <c:formatCode>0.0</c:formatCode>
                <c:ptCount val="6"/>
                <c:pt idx="0">
                  <c:v>75.900000000000006</c:v>
                </c:pt>
                <c:pt idx="1">
                  <c:v>76.5</c:v>
                </c:pt>
                <c:pt idx="2">
                  <c:v>78.3</c:v>
                </c:pt>
                <c:pt idx="3">
                  <c:v>76.400000000000006</c:v>
                </c:pt>
                <c:pt idx="4">
                  <c:v>79.5</c:v>
                </c:pt>
                <c:pt idx="5">
                  <c:v>79.099999999999994</c:v>
                </c:pt>
              </c:numCache>
            </c:numRef>
          </c:val>
          <c:extLst>
            <c:ext xmlns:c16="http://schemas.microsoft.com/office/drawing/2014/chart" uri="{C3380CC4-5D6E-409C-BE32-E72D297353CC}">
              <c16:uniqueId val="{00000006-81FA-441D-8F0D-D35829A2E954}"/>
            </c:ext>
          </c:extLst>
        </c:ser>
        <c:ser>
          <c:idx val="1"/>
          <c:order val="1"/>
          <c:tx>
            <c:v>Females</c:v>
          </c:tx>
          <c:spPr>
            <a:solidFill>
              <a:srgbClr val="9999FF"/>
            </a:solidFill>
            <a:ln>
              <a:solidFill>
                <a:srgbClr val="434481"/>
              </a:solidFill>
            </a:ln>
          </c:spPr>
          <c:invertIfNegative val="0"/>
          <c:dLbls>
            <c:dLbl>
              <c:idx val="0"/>
              <c:layout>
                <c:manualLayout>
                  <c:x val="0"/>
                  <c:y val="-1.4658486934160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1FA-441D-8F0D-D35829A2E954}"/>
                </c:ext>
              </c:extLst>
            </c:dLbl>
            <c:dLbl>
              <c:idx val="1"/>
              <c:layout>
                <c:manualLayout>
                  <c:x val="0"/>
                  <c:y val="-1.25644173721372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1FA-441D-8F0D-D35829A2E954}"/>
                </c:ext>
              </c:extLst>
            </c:dLbl>
            <c:dLbl>
              <c:idx val="2"/>
              <c:layout>
                <c:manualLayout>
                  <c:x val="-1.3664265342388257E-3"/>
                  <c:y val="-2.51288347442745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1FA-441D-8F0D-D35829A2E954}"/>
                </c:ext>
              </c:extLst>
            </c:dLbl>
            <c:dLbl>
              <c:idx val="3"/>
              <c:layout>
                <c:manualLayout>
                  <c:x val="0"/>
                  <c:y val="-3.76932521164118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1FA-441D-8F0D-D35829A2E954}"/>
                </c:ext>
              </c:extLst>
            </c:dLbl>
            <c:dLbl>
              <c:idx val="4"/>
              <c:layout>
                <c:manualLayout>
                  <c:x val="-1.3664265342386754E-3"/>
                  <c:y val="-2.094069562022877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1FA-441D-8F0D-D35829A2E954}"/>
                </c:ext>
              </c:extLst>
            </c:dLbl>
            <c:dLbl>
              <c:idx val="5"/>
              <c:layout>
                <c:manualLayout>
                  <c:x val="-1.0020345495198125E-16"/>
                  <c:y val="-2.93169738683202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1FA-441D-8F0D-D35829A2E954}"/>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BarType val="both"/>
            <c:errValType val="cust"/>
            <c:noEndCap val="0"/>
            <c:plus>
              <c:numRef>
                <c:f>'Fig 7 data'!$F$17:$F$22</c:f>
                <c:numCache>
                  <c:formatCode>General</c:formatCode>
                  <c:ptCount val="6"/>
                  <c:pt idx="0">
                    <c:v>0.19999999999998863</c:v>
                  </c:pt>
                  <c:pt idx="1">
                    <c:v>0.20000000000000284</c:v>
                  </c:pt>
                  <c:pt idx="2">
                    <c:v>0.29999999999999716</c:v>
                  </c:pt>
                  <c:pt idx="3">
                    <c:v>0.5</c:v>
                  </c:pt>
                  <c:pt idx="4">
                    <c:v>0.29999999999999716</c:v>
                  </c:pt>
                  <c:pt idx="5">
                    <c:v>0.40000000000000568</c:v>
                  </c:pt>
                </c:numCache>
              </c:numRef>
            </c:plus>
            <c:minus>
              <c:numRef>
                <c:f>'Fig 7 data'!$F$17:$F$22</c:f>
                <c:numCache>
                  <c:formatCode>General</c:formatCode>
                  <c:ptCount val="6"/>
                  <c:pt idx="0">
                    <c:v>0.19999999999998863</c:v>
                  </c:pt>
                  <c:pt idx="1">
                    <c:v>0.20000000000000284</c:v>
                  </c:pt>
                  <c:pt idx="2">
                    <c:v>0.29999999999999716</c:v>
                  </c:pt>
                  <c:pt idx="3">
                    <c:v>0.5</c:v>
                  </c:pt>
                  <c:pt idx="4">
                    <c:v>0.29999999999999716</c:v>
                  </c:pt>
                  <c:pt idx="5">
                    <c:v>0.40000000000000568</c:v>
                  </c:pt>
                </c:numCache>
              </c:numRef>
            </c:minus>
            <c:spPr>
              <a:ln w="15875"/>
            </c:spPr>
          </c:errBars>
          <c:val>
            <c:numRef>
              <c:f>'Fig 7 data'!$B$6:$B$11</c:f>
              <c:numCache>
                <c:formatCode>0.0</c:formatCode>
                <c:ptCount val="6"/>
                <c:pt idx="0">
                  <c:v>80.5</c:v>
                </c:pt>
                <c:pt idx="1">
                  <c:v>80.5</c:v>
                </c:pt>
                <c:pt idx="2">
                  <c:v>81.599999999999994</c:v>
                </c:pt>
                <c:pt idx="3">
                  <c:v>81.5</c:v>
                </c:pt>
                <c:pt idx="4">
                  <c:v>82.7</c:v>
                </c:pt>
                <c:pt idx="5">
                  <c:v>83.1</c:v>
                </c:pt>
              </c:numCache>
            </c:numRef>
          </c:val>
          <c:extLst>
            <c:ext xmlns:c16="http://schemas.microsoft.com/office/drawing/2014/chart" uri="{C3380CC4-5D6E-409C-BE32-E72D297353CC}">
              <c16:uniqueId val="{0000000D-81FA-441D-8F0D-D35829A2E954}"/>
            </c:ext>
          </c:extLst>
        </c:ser>
        <c:dLbls>
          <c:showLegendKey val="0"/>
          <c:showVal val="0"/>
          <c:showCatName val="0"/>
          <c:showSerName val="0"/>
          <c:showPercent val="0"/>
          <c:showBubbleSize val="0"/>
        </c:dLbls>
        <c:gapWidth val="51"/>
        <c:axId val="200456448"/>
        <c:axId val="200679424"/>
      </c:barChart>
      <c:catAx>
        <c:axId val="200456448"/>
        <c:scaling>
          <c:orientation val="minMax"/>
        </c:scaling>
        <c:delete val="0"/>
        <c:axPos val="b"/>
        <c:numFmt formatCode="General" sourceLinked="0"/>
        <c:majorTickMark val="out"/>
        <c:minorTickMark val="none"/>
        <c:tickLblPos val="nextTo"/>
        <c:txPr>
          <a:bodyPr/>
          <a:lstStyle/>
          <a:p>
            <a:pPr>
              <a:defRPr sz="1400"/>
            </a:pPr>
            <a:endParaRPr lang="en-US"/>
          </a:p>
        </c:txPr>
        <c:crossAx val="200679424"/>
        <c:crosses val="autoZero"/>
        <c:auto val="1"/>
        <c:lblAlgn val="ctr"/>
        <c:lblOffset val="100"/>
        <c:noMultiLvlLbl val="0"/>
      </c:catAx>
      <c:valAx>
        <c:axId val="200679424"/>
        <c:scaling>
          <c:orientation val="minMax"/>
        </c:scaling>
        <c:delete val="0"/>
        <c:axPos val="l"/>
        <c:title>
          <c:tx>
            <c:rich>
              <a:bodyPr rot="-5400000" vert="horz"/>
              <a:lstStyle/>
              <a:p>
                <a:pPr>
                  <a:defRPr sz="1400" b="0"/>
                </a:pPr>
                <a:r>
                  <a:rPr lang="en-US" sz="1400" b="0"/>
                  <a:t>Life expectancy in years</a:t>
                </a:r>
              </a:p>
            </c:rich>
          </c:tx>
          <c:layout>
            <c:manualLayout>
              <c:xMode val="edge"/>
              <c:yMode val="edge"/>
              <c:x val="5.4780237579835113E-3"/>
              <c:y val="0.34533463096651246"/>
            </c:manualLayout>
          </c:layout>
          <c:overlay val="0"/>
        </c:title>
        <c:numFmt formatCode="0" sourceLinked="0"/>
        <c:majorTickMark val="out"/>
        <c:minorTickMark val="none"/>
        <c:tickLblPos val="nextTo"/>
        <c:crossAx val="200456448"/>
        <c:crosses val="autoZero"/>
        <c:crossBetween val="between"/>
      </c:valAx>
    </c:plotArea>
    <c:legend>
      <c:legendPos val="r"/>
      <c:layout>
        <c:manualLayout>
          <c:xMode val="edge"/>
          <c:yMode val="edge"/>
          <c:x val="0.113074055153709"/>
          <c:y val="0.10860737572237159"/>
          <c:w val="0.21311741472634554"/>
          <c:h val="8.0829345723882159E-2"/>
        </c:manualLayout>
      </c:layout>
      <c:overlay val="0"/>
      <c:spPr>
        <a:noFill/>
      </c:spPr>
      <c:txPr>
        <a:bodyPr/>
        <a:lstStyle/>
        <a:p>
          <a:pPr>
            <a:defRPr sz="1400"/>
          </a:pPr>
          <a:endParaRPr lang="en-US"/>
        </a:p>
      </c:txPr>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72388831438E-2"/>
          <c:y val="0.14237288135593221"/>
          <c:w val="0.83867631851085833"/>
          <c:h val="0.65423728813559323"/>
        </c:manualLayout>
      </c:layout>
      <c:lineChart>
        <c:grouping val="standard"/>
        <c:varyColors val="0"/>
        <c:ser>
          <c:idx val="0"/>
          <c:order val="0"/>
          <c:tx>
            <c:strRef>
              <c:f>'Fig 1a chart data'!$H$3</c:f>
              <c:strCache>
                <c:ptCount val="1"/>
                <c:pt idx="0">
                  <c:v>Female upper CI</c:v>
                </c:pt>
              </c:strCache>
            </c:strRef>
          </c:tx>
          <c:spPr>
            <a:ln w="12700">
              <a:solidFill>
                <a:srgbClr val="9999FF"/>
              </a:solidFill>
              <a:prstDash val="lgDash"/>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data'!$H$4:$H$18</c:f>
              <c:numCache>
                <c:formatCode>0.0</c:formatCode>
                <c:ptCount val="15"/>
                <c:pt idx="0">
                  <c:v>78.927909999999997</c:v>
                </c:pt>
                <c:pt idx="1">
                  <c:v>79.088809999999995</c:v>
                </c:pt>
                <c:pt idx="2">
                  <c:v>79.284239999999997</c:v>
                </c:pt>
                <c:pt idx="3">
                  <c:v>79.593040000000002</c:v>
                </c:pt>
                <c:pt idx="4">
                  <c:v>79.738789999999995</c:v>
                </c:pt>
                <c:pt idx="5">
                  <c:v>79.887720000000002</c:v>
                </c:pt>
                <c:pt idx="6">
                  <c:v>80.095640000000003</c:v>
                </c:pt>
                <c:pt idx="7">
                  <c:v>80.36524</c:v>
                </c:pt>
                <c:pt idx="8">
                  <c:v>80.687179999999998</c:v>
                </c:pt>
                <c:pt idx="9">
                  <c:v>80.830010000000001</c:v>
                </c:pt>
                <c:pt idx="10">
                  <c:v>80.983590000000007</c:v>
                </c:pt>
                <c:pt idx="11">
                  <c:v>81.160041626338639</c:v>
                </c:pt>
                <c:pt idx="12">
                  <c:v>81.219043639041885</c:v>
                </c:pt>
                <c:pt idx="13">
                  <c:v>81.227841569000518</c:v>
                </c:pt>
                <c:pt idx="14">
                  <c:v>81.162099145646494</c:v>
                </c:pt>
              </c:numCache>
            </c:numRef>
          </c:val>
          <c:smooth val="0"/>
          <c:extLst>
            <c:ext xmlns:c16="http://schemas.microsoft.com/office/drawing/2014/chart" uri="{C3380CC4-5D6E-409C-BE32-E72D297353CC}">
              <c16:uniqueId val="{00000000-0D22-426F-8F5E-2FDF2D15020B}"/>
            </c:ext>
          </c:extLst>
        </c:ser>
        <c:ser>
          <c:idx val="1"/>
          <c:order val="1"/>
          <c:tx>
            <c:strRef>
              <c:f>'Fig 1a chart data'!$F$3</c:f>
              <c:strCache>
                <c:ptCount val="1"/>
                <c:pt idx="0">
                  <c:v>Female LE</c:v>
                </c:pt>
              </c:strCache>
            </c:strRef>
          </c:tx>
          <c:spPr>
            <a:ln w="25400">
              <a:solidFill>
                <a:srgbClr val="9999FF"/>
              </a:solidFill>
              <a:prstDash val="solid"/>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data'!$F$4:$F$18</c:f>
              <c:numCache>
                <c:formatCode>0.0</c:formatCode>
                <c:ptCount val="15"/>
                <c:pt idx="0">
                  <c:v>78.835740000000001</c:v>
                </c:pt>
                <c:pt idx="1">
                  <c:v>78.997600000000006</c:v>
                </c:pt>
                <c:pt idx="2">
                  <c:v>79.192970000000003</c:v>
                </c:pt>
                <c:pt idx="3">
                  <c:v>79.502120000000005</c:v>
                </c:pt>
                <c:pt idx="4">
                  <c:v>79.647999999999996</c:v>
                </c:pt>
                <c:pt idx="5">
                  <c:v>79.79795</c:v>
                </c:pt>
                <c:pt idx="6">
                  <c:v>80.006349999999998</c:v>
                </c:pt>
                <c:pt idx="7">
                  <c:v>80.276359999999997</c:v>
                </c:pt>
                <c:pt idx="8">
                  <c:v>80.598050000000001</c:v>
                </c:pt>
                <c:pt idx="9">
                  <c:v>80.741799999999998</c:v>
                </c:pt>
                <c:pt idx="10">
                  <c:v>80.896010000000004</c:v>
                </c:pt>
                <c:pt idx="11">
                  <c:v>81.073027251605552</c:v>
                </c:pt>
                <c:pt idx="12">
                  <c:v>81.1326411655822</c:v>
                </c:pt>
                <c:pt idx="13">
                  <c:v>81.140952427779396</c:v>
                </c:pt>
                <c:pt idx="14">
                  <c:v>81.075773544304198</c:v>
                </c:pt>
              </c:numCache>
            </c:numRef>
          </c:val>
          <c:smooth val="0"/>
          <c:extLst>
            <c:ext xmlns:c16="http://schemas.microsoft.com/office/drawing/2014/chart" uri="{C3380CC4-5D6E-409C-BE32-E72D297353CC}">
              <c16:uniqueId val="{00000001-0D22-426F-8F5E-2FDF2D15020B}"/>
            </c:ext>
          </c:extLst>
        </c:ser>
        <c:ser>
          <c:idx val="2"/>
          <c:order val="2"/>
          <c:tx>
            <c:strRef>
              <c:f>'Fig 1a chart data'!$G$3</c:f>
              <c:strCache>
                <c:ptCount val="1"/>
                <c:pt idx="0">
                  <c:v>Female lower CI</c:v>
                </c:pt>
              </c:strCache>
            </c:strRef>
          </c:tx>
          <c:spPr>
            <a:ln w="12700">
              <a:solidFill>
                <a:srgbClr val="9999FF"/>
              </a:solidFill>
              <a:prstDash val="sysDash"/>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data'!$G$4:$G$18</c:f>
              <c:numCache>
                <c:formatCode>0.0</c:formatCode>
                <c:ptCount val="15"/>
                <c:pt idx="0">
                  <c:v>78.743579999999994</c:v>
                </c:pt>
                <c:pt idx="1">
                  <c:v>78.906390000000002</c:v>
                </c:pt>
                <c:pt idx="2">
                  <c:v>79.101699999999994</c:v>
                </c:pt>
                <c:pt idx="3">
                  <c:v>79.411190000000005</c:v>
                </c:pt>
                <c:pt idx="4">
                  <c:v>79.557209999999998</c:v>
                </c:pt>
                <c:pt idx="5">
                  <c:v>79.708169999999996</c:v>
                </c:pt>
                <c:pt idx="6">
                  <c:v>79.917060000000006</c:v>
                </c:pt>
                <c:pt idx="7">
                  <c:v>80.187470000000005</c:v>
                </c:pt>
                <c:pt idx="8">
                  <c:v>80.508920000000003</c:v>
                </c:pt>
                <c:pt idx="9">
                  <c:v>80.653599999999997</c:v>
                </c:pt>
                <c:pt idx="10">
                  <c:v>80.808440000000004</c:v>
                </c:pt>
                <c:pt idx="11">
                  <c:v>80.986012876872465</c:v>
                </c:pt>
                <c:pt idx="12">
                  <c:v>81.046238692122515</c:v>
                </c:pt>
                <c:pt idx="13">
                  <c:v>81.054063286558275</c:v>
                </c:pt>
                <c:pt idx="14">
                  <c:v>80.989447942961903</c:v>
                </c:pt>
              </c:numCache>
            </c:numRef>
          </c:val>
          <c:smooth val="0"/>
          <c:extLst>
            <c:ext xmlns:c16="http://schemas.microsoft.com/office/drawing/2014/chart" uri="{C3380CC4-5D6E-409C-BE32-E72D297353CC}">
              <c16:uniqueId val="{00000002-0D22-426F-8F5E-2FDF2D15020B}"/>
            </c:ext>
          </c:extLst>
        </c:ser>
        <c:ser>
          <c:idx val="3"/>
          <c:order val="3"/>
          <c:tx>
            <c:strRef>
              <c:f>'Fig 1a chart data'!$E$3</c:f>
              <c:strCache>
                <c:ptCount val="1"/>
                <c:pt idx="0">
                  <c:v>Male upper CI</c:v>
                </c:pt>
              </c:strCache>
            </c:strRef>
          </c:tx>
          <c:spPr>
            <a:ln w="12700">
              <a:solidFill>
                <a:srgbClr val="000080"/>
              </a:solidFill>
              <a:prstDash val="lgDash"/>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data'!$E$4:$E$18</c:f>
              <c:numCache>
                <c:formatCode>0.0</c:formatCode>
                <c:ptCount val="15"/>
                <c:pt idx="0">
                  <c:v>73.59066</c:v>
                </c:pt>
                <c:pt idx="1">
                  <c:v>73.864869999999996</c:v>
                </c:pt>
                <c:pt idx="2">
                  <c:v>74.309709999999995</c:v>
                </c:pt>
                <c:pt idx="3">
                  <c:v>74.68665</c:v>
                </c:pt>
                <c:pt idx="4">
                  <c:v>74.893360000000001</c:v>
                </c:pt>
                <c:pt idx="5">
                  <c:v>75.089600000000004</c:v>
                </c:pt>
                <c:pt idx="6">
                  <c:v>75.442599999999999</c:v>
                </c:pt>
                <c:pt idx="7">
                  <c:v>75.895049999999998</c:v>
                </c:pt>
                <c:pt idx="8">
                  <c:v>76.320670000000007</c:v>
                </c:pt>
                <c:pt idx="9">
                  <c:v>76.626230000000007</c:v>
                </c:pt>
                <c:pt idx="10">
                  <c:v>76.901340000000005</c:v>
                </c:pt>
                <c:pt idx="11">
                  <c:v>77.177096324821377</c:v>
                </c:pt>
                <c:pt idx="12">
                  <c:v>77.2106581978111</c:v>
                </c:pt>
                <c:pt idx="13">
                  <c:v>77.183771430922135</c:v>
                </c:pt>
                <c:pt idx="14">
                  <c:v>77.115121237310802</c:v>
                </c:pt>
              </c:numCache>
            </c:numRef>
          </c:val>
          <c:smooth val="0"/>
          <c:extLst>
            <c:ext xmlns:c16="http://schemas.microsoft.com/office/drawing/2014/chart" uri="{C3380CC4-5D6E-409C-BE32-E72D297353CC}">
              <c16:uniqueId val="{00000003-0D22-426F-8F5E-2FDF2D15020B}"/>
            </c:ext>
          </c:extLst>
        </c:ser>
        <c:ser>
          <c:idx val="4"/>
          <c:order val="4"/>
          <c:tx>
            <c:strRef>
              <c:f>'Fig 1a chart data'!$C$3</c:f>
              <c:strCache>
                <c:ptCount val="1"/>
                <c:pt idx="0">
                  <c:v>Male LE</c:v>
                </c:pt>
              </c:strCache>
            </c:strRef>
          </c:tx>
          <c:spPr>
            <a:ln w="25400">
              <a:solidFill>
                <a:srgbClr val="000080"/>
              </a:solidFill>
              <a:prstDash val="solid"/>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data'!$C$4:$C$18</c:f>
              <c:numCache>
                <c:formatCode>0.0</c:formatCode>
                <c:ptCount val="15"/>
                <c:pt idx="0">
                  <c:v>73.489829999999998</c:v>
                </c:pt>
                <c:pt idx="1">
                  <c:v>73.764420000000001</c:v>
                </c:pt>
                <c:pt idx="2">
                  <c:v>74.210099999999997</c:v>
                </c:pt>
                <c:pt idx="3">
                  <c:v>74.586489999999998</c:v>
                </c:pt>
                <c:pt idx="4">
                  <c:v>74.793300000000002</c:v>
                </c:pt>
                <c:pt idx="5">
                  <c:v>74.989670000000004</c:v>
                </c:pt>
                <c:pt idx="6">
                  <c:v>75.343459999999993</c:v>
                </c:pt>
                <c:pt idx="7">
                  <c:v>75.796769999999995</c:v>
                </c:pt>
                <c:pt idx="8">
                  <c:v>76.222830000000002</c:v>
                </c:pt>
                <c:pt idx="9">
                  <c:v>76.528919999999999</c:v>
                </c:pt>
                <c:pt idx="10">
                  <c:v>76.804839999999999</c:v>
                </c:pt>
                <c:pt idx="11">
                  <c:v>77.081477242886379</c:v>
                </c:pt>
                <c:pt idx="12">
                  <c:v>77.116362329423694</c:v>
                </c:pt>
                <c:pt idx="13">
                  <c:v>77.089146333104949</c:v>
                </c:pt>
                <c:pt idx="14">
                  <c:v>77.020663912378694</c:v>
                </c:pt>
              </c:numCache>
            </c:numRef>
          </c:val>
          <c:smooth val="0"/>
          <c:extLst>
            <c:ext xmlns:c16="http://schemas.microsoft.com/office/drawing/2014/chart" uri="{C3380CC4-5D6E-409C-BE32-E72D297353CC}">
              <c16:uniqueId val="{00000004-0D22-426F-8F5E-2FDF2D15020B}"/>
            </c:ext>
          </c:extLst>
        </c:ser>
        <c:ser>
          <c:idx val="5"/>
          <c:order val="5"/>
          <c:tx>
            <c:strRef>
              <c:f>'Fig 1a chart data'!$D$3</c:f>
              <c:strCache>
                <c:ptCount val="1"/>
                <c:pt idx="0">
                  <c:v>Male lower CI</c:v>
                </c:pt>
              </c:strCache>
            </c:strRef>
          </c:tx>
          <c:spPr>
            <a:ln w="12700">
              <a:solidFill>
                <a:srgbClr val="000080"/>
              </a:solidFill>
              <a:prstDash val="sysDash"/>
            </a:ln>
          </c:spPr>
          <c:marker>
            <c:symbol val="none"/>
          </c:marker>
          <c:cat>
            <c:strRef>
              <c:f>'Fig 1a chart data'!$B$4:$B$18</c:f>
              <c:strCache>
                <c:ptCount val="15"/>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pt idx="13">
                  <c:v>2014-16</c:v>
                </c:pt>
                <c:pt idx="14">
                  <c:v>2015-17</c:v>
                </c:pt>
              </c:strCache>
            </c:strRef>
          </c:cat>
          <c:val>
            <c:numRef>
              <c:f>'Fig 1a chart data'!$D$4:$D$18</c:f>
              <c:numCache>
                <c:formatCode>0.0</c:formatCode>
                <c:ptCount val="15"/>
                <c:pt idx="0">
                  <c:v>73.388999999999996</c:v>
                </c:pt>
                <c:pt idx="1">
                  <c:v>73.663960000000003</c:v>
                </c:pt>
                <c:pt idx="2">
                  <c:v>74.110500000000002</c:v>
                </c:pt>
                <c:pt idx="3">
                  <c:v>74.486320000000006</c:v>
                </c:pt>
                <c:pt idx="4">
                  <c:v>74.693240000000003</c:v>
                </c:pt>
                <c:pt idx="5">
                  <c:v>74.889750000000006</c:v>
                </c:pt>
                <c:pt idx="6">
                  <c:v>75.244320000000002</c:v>
                </c:pt>
                <c:pt idx="7">
                  <c:v>75.698490000000007</c:v>
                </c:pt>
                <c:pt idx="8">
                  <c:v>76.124979999999994</c:v>
                </c:pt>
                <c:pt idx="9">
                  <c:v>76.431610000000006</c:v>
                </c:pt>
                <c:pt idx="10">
                  <c:v>76.708349999999996</c:v>
                </c:pt>
                <c:pt idx="11">
                  <c:v>76.985858160951381</c:v>
                </c:pt>
                <c:pt idx="12">
                  <c:v>77.022066461036289</c:v>
                </c:pt>
                <c:pt idx="13">
                  <c:v>76.994521235287763</c:v>
                </c:pt>
                <c:pt idx="14">
                  <c:v>76.9262065874467</c:v>
                </c:pt>
              </c:numCache>
            </c:numRef>
          </c:val>
          <c:smooth val="0"/>
          <c:extLst>
            <c:ext xmlns:c16="http://schemas.microsoft.com/office/drawing/2014/chart" uri="{C3380CC4-5D6E-409C-BE32-E72D297353CC}">
              <c16:uniqueId val="{00000005-0D22-426F-8F5E-2FDF2D15020B}"/>
            </c:ext>
          </c:extLst>
        </c:ser>
        <c:dLbls>
          <c:showLegendKey val="0"/>
          <c:showVal val="0"/>
          <c:showCatName val="0"/>
          <c:showSerName val="0"/>
          <c:showPercent val="0"/>
          <c:showBubbleSize val="0"/>
        </c:dLbls>
        <c:smooth val="0"/>
        <c:axId val="123561088"/>
        <c:axId val="123563008"/>
      </c:lineChart>
      <c:catAx>
        <c:axId val="12356108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8603929679420887"/>
              <c:y val="0.894915254237288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3563008"/>
        <c:crossesAt val="0"/>
        <c:auto val="1"/>
        <c:lblAlgn val="ctr"/>
        <c:lblOffset val="100"/>
        <c:tickLblSkip val="1"/>
        <c:tickMarkSkip val="1"/>
        <c:noMultiLvlLbl val="0"/>
      </c:catAx>
      <c:valAx>
        <c:axId val="123563008"/>
        <c:scaling>
          <c:orientation val="minMax"/>
          <c:max val="90"/>
          <c:min val="0"/>
        </c:scaling>
        <c:delete val="0"/>
        <c:axPos val="l"/>
        <c:title>
          <c:tx>
            <c:rich>
              <a:bodyPr/>
              <a:lstStyle/>
              <a:p>
                <a:pPr>
                  <a:defRPr sz="1200" b="1" i="0" u="none" strike="noStrike" baseline="0">
                    <a:solidFill>
                      <a:srgbClr val="000000"/>
                    </a:solidFill>
                    <a:latin typeface="Arial"/>
                    <a:ea typeface="Arial"/>
                    <a:cs typeface="Arial"/>
                  </a:defRPr>
                </a:pPr>
                <a:r>
                  <a:rPr lang="en-GB"/>
                  <a:t>Age</a:t>
                </a:r>
              </a:p>
            </c:rich>
          </c:tx>
          <c:layout>
            <c:manualLayout>
              <c:xMode val="edge"/>
              <c:yMode val="edge"/>
              <c:x val="3.1023784901758014E-2"/>
              <c:y val="0.438983050847457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3561088"/>
        <c:crosses val="autoZero"/>
        <c:crossBetween val="between"/>
        <c:majorUnit val="10"/>
        <c:minorUnit val="5"/>
      </c:valAx>
      <c:spPr>
        <a:solidFill>
          <a:srgbClr val="FFFFFF"/>
        </a:solidFill>
        <a:ln w="12700">
          <a:noFill/>
          <a:prstDash val="solid"/>
        </a:ln>
      </c:spPr>
    </c:plotArea>
    <c:legend>
      <c:legendPos val="b"/>
      <c:layout>
        <c:manualLayout>
          <c:xMode val="edge"/>
          <c:yMode val="edge"/>
          <c:x val="5.170630816959669E-3"/>
          <c:y val="0.9525423728813559"/>
          <c:w val="0.98759048603929678"/>
          <c:h val="4.91525423728813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60228463002495E-2"/>
          <c:y val="0.10438018162426542"/>
          <c:w val="0.87923824063187306"/>
          <c:h val="0.71842384893081235"/>
        </c:manualLayout>
      </c:layout>
      <c:lineChart>
        <c:grouping val="standard"/>
        <c:varyColors val="0"/>
        <c:ser>
          <c:idx val="1"/>
          <c:order val="0"/>
          <c:tx>
            <c:strRef>
              <c:f>'Fig 2a data'!$A$4</c:f>
              <c:strCache>
                <c:ptCount val="1"/>
                <c:pt idx="0">
                  <c:v>Austria</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data'!$B$4:$AJ$4</c:f>
              <c:numCache>
                <c:formatCode>0.0</c:formatCode>
                <c:ptCount val="35"/>
                <c:pt idx="0">
                  <c:v>69.3</c:v>
                </c:pt>
                <c:pt idx="1">
                  <c:v>69.400000000000006</c:v>
                </c:pt>
                <c:pt idx="2">
                  <c:v>69.5</c:v>
                </c:pt>
                <c:pt idx="3">
                  <c:v>70.099999999999994</c:v>
                </c:pt>
                <c:pt idx="4">
                  <c:v>70.400000000000006</c:v>
                </c:pt>
                <c:pt idx="5">
                  <c:v>71</c:v>
                </c:pt>
                <c:pt idx="6">
                  <c:v>71.5</c:v>
                </c:pt>
                <c:pt idx="7">
                  <c:v>71.900000000000006</c:v>
                </c:pt>
                <c:pt idx="8">
                  <c:v>71.900000000000006</c:v>
                </c:pt>
                <c:pt idx="9">
                  <c:v>72.3</c:v>
                </c:pt>
                <c:pt idx="10">
                  <c:v>72.3</c:v>
                </c:pt>
                <c:pt idx="11">
                  <c:v>72.5</c:v>
                </c:pt>
                <c:pt idx="12">
                  <c:v>72.8</c:v>
                </c:pt>
                <c:pt idx="13">
                  <c:v>73.2</c:v>
                </c:pt>
                <c:pt idx="14">
                  <c:v>73.400000000000006</c:v>
                </c:pt>
                <c:pt idx="15">
                  <c:v>73.7</c:v>
                </c:pt>
                <c:pt idx="16">
                  <c:v>74.099999999999994</c:v>
                </c:pt>
                <c:pt idx="17">
                  <c:v>74.5</c:v>
                </c:pt>
                <c:pt idx="18">
                  <c:v>74.900000000000006</c:v>
                </c:pt>
                <c:pt idx="19">
                  <c:v>75.2</c:v>
                </c:pt>
                <c:pt idx="20">
                  <c:v>75.599999999999994</c:v>
                </c:pt>
                <c:pt idx="21">
                  <c:v>75.8</c:v>
                </c:pt>
                <c:pt idx="22">
                  <c:v>75.900000000000006</c:v>
                </c:pt>
                <c:pt idx="23">
                  <c:v>76.400000000000006</c:v>
                </c:pt>
                <c:pt idx="24">
                  <c:v>76.599999999999994</c:v>
                </c:pt>
                <c:pt idx="25">
                  <c:v>77.099999999999994</c:v>
                </c:pt>
                <c:pt idx="26">
                  <c:v>77.400000000000006</c:v>
                </c:pt>
                <c:pt idx="27">
                  <c:v>77.7</c:v>
                </c:pt>
                <c:pt idx="28">
                  <c:v>77.599999999999994</c:v>
                </c:pt>
                <c:pt idx="29">
                  <c:v>77.8</c:v>
                </c:pt>
                <c:pt idx="30">
                  <c:v>78.3</c:v>
                </c:pt>
                <c:pt idx="31">
                  <c:v>78.400000000000006</c:v>
                </c:pt>
                <c:pt idx="32">
                  <c:v>78.599999999999994</c:v>
                </c:pt>
                <c:pt idx="33">
                  <c:v>79.099999999999994</c:v>
                </c:pt>
                <c:pt idx="34">
                  <c:v>78.8</c:v>
                </c:pt>
              </c:numCache>
            </c:numRef>
          </c:val>
          <c:smooth val="0"/>
          <c:extLst>
            <c:ext xmlns:c16="http://schemas.microsoft.com/office/drawing/2014/chart" uri="{C3380CC4-5D6E-409C-BE32-E72D297353CC}">
              <c16:uniqueId val="{00000000-F575-4D9C-8AEA-A49E6AF781FF}"/>
            </c:ext>
          </c:extLst>
        </c:ser>
        <c:ser>
          <c:idx val="2"/>
          <c:order val="1"/>
          <c:tx>
            <c:strRef>
              <c:f>'Fig 2a data'!$A$5</c:f>
              <c:strCache>
                <c:ptCount val="1"/>
                <c:pt idx="0">
                  <c:v>Belgium</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data'!$B$5:$AK$5</c:f>
              <c:numCache>
                <c:formatCode>0.0</c:formatCode>
                <c:ptCount val="36"/>
                <c:pt idx="0">
                  <c:v>70.3</c:v>
                </c:pt>
                <c:pt idx="1">
                  <c:v>70.599999999999994</c:v>
                </c:pt>
                <c:pt idx="2">
                  <c:v>70.599999999999994</c:v>
                </c:pt>
                <c:pt idx="3">
                  <c:v>71</c:v>
                </c:pt>
                <c:pt idx="4">
                  <c:v>71.099999999999994</c:v>
                </c:pt>
                <c:pt idx="5">
                  <c:v>71.400000000000006</c:v>
                </c:pt>
                <c:pt idx="6">
                  <c:v>72</c:v>
                </c:pt>
                <c:pt idx="7">
                  <c:v>72.2</c:v>
                </c:pt>
                <c:pt idx="8">
                  <c:v>72.3</c:v>
                </c:pt>
                <c:pt idx="9">
                  <c:v>72.7</c:v>
                </c:pt>
                <c:pt idx="10">
                  <c:v>72.900000000000006</c:v>
                </c:pt>
                <c:pt idx="11">
                  <c:v>73</c:v>
                </c:pt>
                <c:pt idx="12">
                  <c:v>73</c:v>
                </c:pt>
                <c:pt idx="13">
                  <c:v>73.400000000000006</c:v>
                </c:pt>
                <c:pt idx="14">
                  <c:v>73.5</c:v>
                </c:pt>
                <c:pt idx="15">
                  <c:v>73.900000000000006</c:v>
                </c:pt>
                <c:pt idx="16">
                  <c:v>74.2</c:v>
                </c:pt>
                <c:pt idx="17">
                  <c:v>74.400000000000006</c:v>
                </c:pt>
                <c:pt idx="18">
                  <c:v>74.400000000000006</c:v>
                </c:pt>
                <c:pt idx="19">
                  <c:v>74.599999999999994</c:v>
                </c:pt>
                <c:pt idx="20">
                  <c:v>74.900000000000006</c:v>
                </c:pt>
                <c:pt idx="21">
                  <c:v>75.099999999999994</c:v>
                </c:pt>
                <c:pt idx="22">
                  <c:v>75.3</c:v>
                </c:pt>
                <c:pt idx="23">
                  <c:v>76</c:v>
                </c:pt>
                <c:pt idx="24">
                  <c:v>76.2</c:v>
                </c:pt>
                <c:pt idx="25">
                  <c:v>76.599999999999994</c:v>
                </c:pt>
                <c:pt idx="26">
                  <c:v>77.099999999999994</c:v>
                </c:pt>
                <c:pt idx="27">
                  <c:v>76.900000000000006</c:v>
                </c:pt>
                <c:pt idx="28">
                  <c:v>77.400000000000006</c:v>
                </c:pt>
                <c:pt idx="29">
                  <c:v>77.5</c:v>
                </c:pt>
                <c:pt idx="30">
                  <c:v>78</c:v>
                </c:pt>
                <c:pt idx="31">
                  <c:v>77.8</c:v>
                </c:pt>
                <c:pt idx="32">
                  <c:v>78.099999999999994</c:v>
                </c:pt>
                <c:pt idx="33">
                  <c:v>78.8</c:v>
                </c:pt>
                <c:pt idx="34">
                  <c:v>78.7</c:v>
                </c:pt>
                <c:pt idx="35">
                  <c:v>79</c:v>
                </c:pt>
              </c:numCache>
            </c:numRef>
          </c:val>
          <c:smooth val="0"/>
          <c:extLst>
            <c:ext xmlns:c16="http://schemas.microsoft.com/office/drawing/2014/chart" uri="{C3380CC4-5D6E-409C-BE32-E72D297353CC}">
              <c16:uniqueId val="{00000001-F575-4D9C-8AEA-A49E6AF781FF}"/>
            </c:ext>
          </c:extLst>
        </c:ser>
        <c:ser>
          <c:idx val="3"/>
          <c:order val="2"/>
          <c:tx>
            <c:strRef>
              <c:f>'Fig 2a data'!$A$6</c:f>
              <c:strCache>
                <c:ptCount val="1"/>
                <c:pt idx="0">
                  <c:v>Bulgaria</c:v>
                </c:pt>
              </c:strCache>
            </c:strRef>
          </c:tx>
          <c:spPr>
            <a:ln w="12700">
              <a:solidFill>
                <a:srgbClr val="FFC00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data'!$B$6:$AK$6</c:f>
              <c:numCache>
                <c:formatCode>0.0</c:formatCode>
                <c:ptCount val="36"/>
                <c:pt idx="0">
                  <c:v>68.900000000000006</c:v>
                </c:pt>
                <c:pt idx="1">
                  <c:v>68.5</c:v>
                </c:pt>
                <c:pt idx="2">
                  <c:v>68.5</c:v>
                </c:pt>
                <c:pt idx="3">
                  <c:v>68.5</c:v>
                </c:pt>
                <c:pt idx="4">
                  <c:v>68.099999999999994</c:v>
                </c:pt>
                <c:pt idx="5">
                  <c:v>68.5</c:v>
                </c:pt>
                <c:pt idx="6">
                  <c:v>68.3</c:v>
                </c:pt>
                <c:pt idx="7">
                  <c:v>68.3</c:v>
                </c:pt>
                <c:pt idx="8">
                  <c:v>68.2</c:v>
                </c:pt>
                <c:pt idx="9">
                  <c:v>68</c:v>
                </c:pt>
                <c:pt idx="10">
                  <c:v>68</c:v>
                </c:pt>
                <c:pt idx="11">
                  <c:v>67.8</c:v>
                </c:pt>
                <c:pt idx="12">
                  <c:v>67.599999999999994</c:v>
                </c:pt>
                <c:pt idx="13">
                  <c:v>67.3</c:v>
                </c:pt>
                <c:pt idx="14">
                  <c:v>67.400000000000006</c:v>
                </c:pt>
                <c:pt idx="15">
                  <c:v>67.400000000000006</c:v>
                </c:pt>
                <c:pt idx="16">
                  <c:v>67</c:v>
                </c:pt>
                <c:pt idx="17">
                  <c:v>67.400000000000006</c:v>
                </c:pt>
                <c:pt idx="18">
                  <c:v>68.2</c:v>
                </c:pt>
                <c:pt idx="19">
                  <c:v>68.400000000000006</c:v>
                </c:pt>
                <c:pt idx="20">
                  <c:v>68.599999999999994</c:v>
                </c:pt>
                <c:pt idx="21">
                  <c:v>68.8</c:v>
                </c:pt>
                <c:pt idx="22">
                  <c:v>68.900000000000006</c:v>
                </c:pt>
                <c:pt idx="23">
                  <c:v>69</c:v>
                </c:pt>
                <c:pt idx="24">
                  <c:v>69</c:v>
                </c:pt>
                <c:pt idx="25">
                  <c:v>69.2</c:v>
                </c:pt>
                <c:pt idx="26">
                  <c:v>69.5</c:v>
                </c:pt>
                <c:pt idx="27">
                  <c:v>69.8</c:v>
                </c:pt>
                <c:pt idx="28">
                  <c:v>70.2</c:v>
                </c:pt>
                <c:pt idx="29">
                  <c:v>70.3</c:v>
                </c:pt>
                <c:pt idx="30">
                  <c:v>70.7</c:v>
                </c:pt>
                <c:pt idx="31">
                  <c:v>70.900000000000006</c:v>
                </c:pt>
                <c:pt idx="32">
                  <c:v>71.3</c:v>
                </c:pt>
                <c:pt idx="33">
                  <c:v>71.099999999999994</c:v>
                </c:pt>
                <c:pt idx="34">
                  <c:v>71.2</c:v>
                </c:pt>
                <c:pt idx="35">
                  <c:v>71.3</c:v>
                </c:pt>
              </c:numCache>
            </c:numRef>
          </c:val>
          <c:smooth val="0"/>
          <c:extLst>
            <c:ext xmlns:c16="http://schemas.microsoft.com/office/drawing/2014/chart" uri="{C3380CC4-5D6E-409C-BE32-E72D297353CC}">
              <c16:uniqueId val="{00000002-F575-4D9C-8AEA-A49E6AF781FF}"/>
            </c:ext>
          </c:extLst>
        </c:ser>
        <c:ser>
          <c:idx val="4"/>
          <c:order val="3"/>
          <c:tx>
            <c:strRef>
              <c:f>'Fig 2a data'!$A$7</c:f>
              <c:strCache>
                <c:ptCount val="1"/>
                <c:pt idx="0">
                  <c:v>Croatia</c:v>
                </c:pt>
              </c:strCache>
            </c:strRef>
          </c:tx>
          <c:spPr>
            <a:ln w="12700">
              <a:solidFill>
                <a:schemeClr val="bg1">
                  <a:lumMod val="50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data'!$B$7:$AK$7</c:f>
              <c:numCache>
                <c:formatCode>0.0</c:formatCode>
                <c:ptCount val="36"/>
                <c:pt idx="20">
                  <c:v>70.900000000000006</c:v>
                </c:pt>
                <c:pt idx="21">
                  <c:v>71</c:v>
                </c:pt>
                <c:pt idx="22">
                  <c:v>71</c:v>
                </c:pt>
                <c:pt idx="23">
                  <c:v>71.8</c:v>
                </c:pt>
                <c:pt idx="24">
                  <c:v>71.7</c:v>
                </c:pt>
                <c:pt idx="25">
                  <c:v>72.400000000000006</c:v>
                </c:pt>
                <c:pt idx="26">
                  <c:v>72.2</c:v>
                </c:pt>
                <c:pt idx="27">
                  <c:v>72.3</c:v>
                </c:pt>
                <c:pt idx="28">
                  <c:v>72.8</c:v>
                </c:pt>
                <c:pt idx="29">
                  <c:v>73.400000000000006</c:v>
                </c:pt>
                <c:pt idx="30">
                  <c:v>73.8</c:v>
                </c:pt>
                <c:pt idx="31">
                  <c:v>73.900000000000006</c:v>
                </c:pt>
                <c:pt idx="32">
                  <c:v>74.5</c:v>
                </c:pt>
                <c:pt idx="33">
                  <c:v>74.7</c:v>
                </c:pt>
                <c:pt idx="34">
                  <c:v>74.400000000000006</c:v>
                </c:pt>
                <c:pt idx="35">
                  <c:v>75</c:v>
                </c:pt>
              </c:numCache>
            </c:numRef>
          </c:val>
          <c:smooth val="0"/>
          <c:extLst>
            <c:ext xmlns:c16="http://schemas.microsoft.com/office/drawing/2014/chart" uri="{C3380CC4-5D6E-409C-BE32-E72D297353CC}">
              <c16:uniqueId val="{00000003-F575-4D9C-8AEA-A49E6AF781FF}"/>
            </c:ext>
          </c:extLst>
        </c:ser>
        <c:ser>
          <c:idx val="5"/>
          <c:order val="4"/>
          <c:tx>
            <c:strRef>
              <c:f>'Fig 2a data'!$A$8</c:f>
              <c:strCache>
                <c:ptCount val="1"/>
                <c:pt idx="0">
                  <c:v>Cyprus</c:v>
                </c:pt>
              </c:strCache>
            </c:strRef>
          </c:tx>
          <c:spPr>
            <a:ln w="12700">
              <a:solidFill>
                <a:schemeClr val="bg1">
                  <a:lumMod val="50000"/>
                </a:schemeClr>
              </a:solidFill>
            </a:ln>
          </c:spPr>
          <c:marker>
            <c:symbol val="none"/>
          </c:marker>
          <c:dPt>
            <c:idx val="33"/>
            <c:bubble3D val="0"/>
            <c:extLst>
              <c:ext xmlns:c16="http://schemas.microsoft.com/office/drawing/2014/chart" uri="{C3380CC4-5D6E-409C-BE32-E72D297353CC}">
                <c16:uniqueId val="{00000004-F575-4D9C-8AEA-A49E6AF781FF}"/>
              </c:ext>
            </c:extLst>
          </c:dPt>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data'!$B$8:$AK$8</c:f>
              <c:numCache>
                <c:formatCode>0.0</c:formatCode>
                <c:ptCount val="36"/>
                <c:pt idx="12">
                  <c:v>74.7</c:v>
                </c:pt>
                <c:pt idx="13">
                  <c:v>75</c:v>
                </c:pt>
                <c:pt idx="14">
                  <c:v>75.099999999999994</c:v>
                </c:pt>
                <c:pt idx="15">
                  <c:v>75.3</c:v>
                </c:pt>
                <c:pt idx="16">
                  <c:v>74.900000000000006</c:v>
                </c:pt>
                <c:pt idx="17">
                  <c:v>74.7</c:v>
                </c:pt>
                <c:pt idx="18">
                  <c:v>76</c:v>
                </c:pt>
                <c:pt idx="19">
                  <c:v>75.400000000000006</c:v>
                </c:pt>
                <c:pt idx="20">
                  <c:v>76.599999999999994</c:v>
                </c:pt>
                <c:pt idx="21">
                  <c:v>76.400000000000006</c:v>
                </c:pt>
                <c:pt idx="22">
                  <c:v>76.8</c:v>
                </c:pt>
                <c:pt idx="23">
                  <c:v>76.5</c:v>
                </c:pt>
                <c:pt idx="24">
                  <c:v>76.5</c:v>
                </c:pt>
                <c:pt idx="25">
                  <c:v>78.099999999999994</c:v>
                </c:pt>
                <c:pt idx="26">
                  <c:v>77.599999999999994</c:v>
                </c:pt>
                <c:pt idx="27">
                  <c:v>78.2</c:v>
                </c:pt>
                <c:pt idx="28">
                  <c:v>78.5</c:v>
                </c:pt>
                <c:pt idx="29">
                  <c:v>79.2</c:v>
                </c:pt>
                <c:pt idx="30">
                  <c:v>79.3</c:v>
                </c:pt>
                <c:pt idx="31">
                  <c:v>78.900000000000006</c:v>
                </c:pt>
                <c:pt idx="32">
                  <c:v>80.099999999999994</c:v>
                </c:pt>
                <c:pt idx="33">
                  <c:v>80.900000000000006</c:v>
                </c:pt>
                <c:pt idx="34">
                  <c:v>79.900000000000006</c:v>
                </c:pt>
                <c:pt idx="35">
                  <c:v>80.5</c:v>
                </c:pt>
              </c:numCache>
            </c:numRef>
          </c:val>
          <c:smooth val="0"/>
          <c:extLst>
            <c:ext xmlns:c16="http://schemas.microsoft.com/office/drawing/2014/chart" uri="{C3380CC4-5D6E-409C-BE32-E72D297353CC}">
              <c16:uniqueId val="{00000005-F575-4D9C-8AEA-A49E6AF781FF}"/>
            </c:ext>
          </c:extLst>
        </c:ser>
        <c:ser>
          <c:idx val="6"/>
          <c:order val="5"/>
          <c:tx>
            <c:strRef>
              <c:f>'Fig 2a data'!$A$9</c:f>
              <c:strCache>
                <c:ptCount val="1"/>
                <c:pt idx="0">
                  <c:v>Czechia</c:v>
                </c:pt>
              </c:strCache>
            </c:strRef>
          </c:tx>
          <c:spPr>
            <a:ln w="12700">
              <a:solidFill>
                <a:srgbClr val="00B05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data'!$B$9:$AK$9</c:f>
              <c:numCache>
                <c:formatCode>0.0</c:formatCode>
                <c:ptCount val="36"/>
                <c:pt idx="0">
                  <c:v>67.2</c:v>
                </c:pt>
                <c:pt idx="1">
                  <c:v>67.3</c:v>
                </c:pt>
                <c:pt idx="2">
                  <c:v>67.099999999999994</c:v>
                </c:pt>
                <c:pt idx="3">
                  <c:v>67.400000000000006</c:v>
                </c:pt>
                <c:pt idx="4">
                  <c:v>67.5</c:v>
                </c:pt>
                <c:pt idx="5">
                  <c:v>67.5</c:v>
                </c:pt>
                <c:pt idx="6">
                  <c:v>67.900000000000006</c:v>
                </c:pt>
                <c:pt idx="7">
                  <c:v>68.2</c:v>
                </c:pt>
                <c:pt idx="8">
                  <c:v>68.2</c:v>
                </c:pt>
                <c:pt idx="9">
                  <c:v>67.599999999999994</c:v>
                </c:pt>
                <c:pt idx="10">
                  <c:v>68.2</c:v>
                </c:pt>
                <c:pt idx="11">
                  <c:v>68.599999999999994</c:v>
                </c:pt>
                <c:pt idx="12">
                  <c:v>69.3</c:v>
                </c:pt>
                <c:pt idx="13">
                  <c:v>69.5</c:v>
                </c:pt>
                <c:pt idx="14">
                  <c:v>69.7</c:v>
                </c:pt>
                <c:pt idx="15">
                  <c:v>70.400000000000006</c:v>
                </c:pt>
                <c:pt idx="16">
                  <c:v>70.5</c:v>
                </c:pt>
                <c:pt idx="17">
                  <c:v>71.2</c:v>
                </c:pt>
                <c:pt idx="18">
                  <c:v>71.5</c:v>
                </c:pt>
                <c:pt idx="19">
                  <c:v>71.599999999999994</c:v>
                </c:pt>
                <c:pt idx="20">
                  <c:v>72</c:v>
                </c:pt>
                <c:pt idx="21">
                  <c:v>72.099999999999994</c:v>
                </c:pt>
                <c:pt idx="22">
                  <c:v>72</c:v>
                </c:pt>
                <c:pt idx="23">
                  <c:v>72.5</c:v>
                </c:pt>
                <c:pt idx="24">
                  <c:v>72.900000000000006</c:v>
                </c:pt>
                <c:pt idx="25">
                  <c:v>73.5</c:v>
                </c:pt>
                <c:pt idx="26">
                  <c:v>73.8</c:v>
                </c:pt>
                <c:pt idx="27">
                  <c:v>74.099999999999994</c:v>
                </c:pt>
                <c:pt idx="28">
                  <c:v>74.3</c:v>
                </c:pt>
                <c:pt idx="29">
                  <c:v>74.5</c:v>
                </c:pt>
                <c:pt idx="30">
                  <c:v>74.8</c:v>
                </c:pt>
                <c:pt idx="31">
                  <c:v>75.099999999999994</c:v>
                </c:pt>
                <c:pt idx="32">
                  <c:v>75.2</c:v>
                </c:pt>
                <c:pt idx="33">
                  <c:v>75.8</c:v>
                </c:pt>
                <c:pt idx="34">
                  <c:v>75.7</c:v>
                </c:pt>
                <c:pt idx="35">
                  <c:v>76.099999999999994</c:v>
                </c:pt>
              </c:numCache>
            </c:numRef>
          </c:val>
          <c:smooth val="0"/>
          <c:extLst>
            <c:ext xmlns:c16="http://schemas.microsoft.com/office/drawing/2014/chart" uri="{C3380CC4-5D6E-409C-BE32-E72D297353CC}">
              <c16:uniqueId val="{00000006-F575-4D9C-8AEA-A49E6AF781FF}"/>
            </c:ext>
          </c:extLst>
        </c:ser>
        <c:ser>
          <c:idx val="7"/>
          <c:order val="6"/>
          <c:tx>
            <c:strRef>
              <c:f>'Fig 2a data'!$A$10</c:f>
              <c:strCache>
                <c:ptCount val="1"/>
                <c:pt idx="0">
                  <c:v>Denmark</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data'!$B$10:$AK$10</c:f>
              <c:numCache>
                <c:formatCode>0.0</c:formatCode>
                <c:ptCount val="36"/>
                <c:pt idx="0">
                  <c:v>71.3</c:v>
                </c:pt>
                <c:pt idx="1">
                  <c:v>71.599999999999994</c:v>
                </c:pt>
                <c:pt idx="2">
                  <c:v>71.5</c:v>
                </c:pt>
                <c:pt idx="3">
                  <c:v>71.7</c:v>
                </c:pt>
                <c:pt idx="4">
                  <c:v>71.5</c:v>
                </c:pt>
                <c:pt idx="5">
                  <c:v>71.8</c:v>
                </c:pt>
                <c:pt idx="6">
                  <c:v>71.8</c:v>
                </c:pt>
                <c:pt idx="7">
                  <c:v>72.099999999999994</c:v>
                </c:pt>
                <c:pt idx="8">
                  <c:v>72</c:v>
                </c:pt>
                <c:pt idx="9">
                  <c:v>72</c:v>
                </c:pt>
                <c:pt idx="10">
                  <c:v>72.5</c:v>
                </c:pt>
                <c:pt idx="11">
                  <c:v>72.599999999999994</c:v>
                </c:pt>
                <c:pt idx="12">
                  <c:v>72.599999999999994</c:v>
                </c:pt>
                <c:pt idx="13">
                  <c:v>72.8</c:v>
                </c:pt>
                <c:pt idx="14">
                  <c:v>72.7</c:v>
                </c:pt>
                <c:pt idx="15">
                  <c:v>73.099999999999994</c:v>
                </c:pt>
                <c:pt idx="16">
                  <c:v>73.599999999999994</c:v>
                </c:pt>
                <c:pt idx="17">
                  <c:v>74</c:v>
                </c:pt>
                <c:pt idx="18">
                  <c:v>74.2</c:v>
                </c:pt>
                <c:pt idx="19">
                  <c:v>74.5</c:v>
                </c:pt>
                <c:pt idx="20">
                  <c:v>74.7</c:v>
                </c:pt>
                <c:pt idx="21">
                  <c:v>74.8</c:v>
                </c:pt>
                <c:pt idx="22">
                  <c:v>75</c:v>
                </c:pt>
                <c:pt idx="23">
                  <c:v>75.400000000000006</c:v>
                </c:pt>
                <c:pt idx="24">
                  <c:v>76</c:v>
                </c:pt>
                <c:pt idx="25">
                  <c:v>76.099999999999994</c:v>
                </c:pt>
                <c:pt idx="26">
                  <c:v>76.2</c:v>
                </c:pt>
                <c:pt idx="27">
                  <c:v>76.5</c:v>
                </c:pt>
                <c:pt idx="28">
                  <c:v>76.900000000000006</c:v>
                </c:pt>
                <c:pt idx="29">
                  <c:v>77.2</c:v>
                </c:pt>
                <c:pt idx="30">
                  <c:v>77.8</c:v>
                </c:pt>
                <c:pt idx="31">
                  <c:v>78.099999999999994</c:v>
                </c:pt>
                <c:pt idx="32">
                  <c:v>78.3</c:v>
                </c:pt>
                <c:pt idx="33">
                  <c:v>78.7</c:v>
                </c:pt>
                <c:pt idx="34">
                  <c:v>78.8</c:v>
                </c:pt>
                <c:pt idx="35">
                  <c:v>79</c:v>
                </c:pt>
              </c:numCache>
            </c:numRef>
          </c:val>
          <c:smooth val="0"/>
          <c:extLst>
            <c:ext xmlns:c16="http://schemas.microsoft.com/office/drawing/2014/chart" uri="{C3380CC4-5D6E-409C-BE32-E72D297353CC}">
              <c16:uniqueId val="{00000007-F575-4D9C-8AEA-A49E6AF781FF}"/>
            </c:ext>
          </c:extLst>
        </c:ser>
        <c:ser>
          <c:idx val="9"/>
          <c:order val="7"/>
          <c:tx>
            <c:strRef>
              <c:f>'Fig 2a data'!$A$12</c:f>
              <c:strCache>
                <c:ptCount val="1"/>
                <c:pt idx="0">
                  <c:v>Estonia</c:v>
                </c:pt>
              </c:strCache>
            </c:strRef>
          </c:tx>
          <c:spPr>
            <a:ln w="12700">
              <a:solidFill>
                <a:srgbClr val="00B050"/>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08-F575-4D9C-8AEA-A49E6AF781FF}"/>
              </c:ext>
            </c:extLst>
          </c:dPt>
          <c:dLbls>
            <c:dLbl>
              <c:idx val="0"/>
              <c:layout>
                <c:manualLayout>
                  <c:x val="-1.1749872261837803E-2"/>
                  <c:y val="3.2473896403855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575-4D9C-8AEA-A49E6AF781FF}"/>
                </c:ext>
              </c:extLst>
            </c:dLbl>
            <c:spPr>
              <a:noFill/>
              <a:ln>
                <a:noFill/>
              </a:ln>
              <a:effectLst/>
            </c:spPr>
            <c:txPr>
              <a:bodyPr/>
              <a:lstStyle/>
              <a:p>
                <a:pPr>
                  <a:defRPr sz="1400" b="1">
                    <a:solidFill>
                      <a:schemeClr val="tx1">
                        <a:lumMod val="65000"/>
                        <a:lumOff val="35000"/>
                      </a:schemeClr>
                    </a:solidFill>
                    <a:latin typeface="Arial" pitchFamily="34" charset="0"/>
                    <a:cs typeface="Arial"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data'!$B$12:$AK$12</c:f>
              <c:numCache>
                <c:formatCode>0.0</c:formatCode>
                <c:ptCount val="36"/>
                <c:pt idx="0">
                  <c:v>64.099999999999994</c:v>
                </c:pt>
                <c:pt idx="1">
                  <c:v>64.599999999999994</c:v>
                </c:pt>
                <c:pt idx="2">
                  <c:v>64.400000000000006</c:v>
                </c:pt>
                <c:pt idx="3">
                  <c:v>64.599999999999994</c:v>
                </c:pt>
                <c:pt idx="4">
                  <c:v>64.599999999999994</c:v>
                </c:pt>
                <c:pt idx="5">
                  <c:v>66.2</c:v>
                </c:pt>
                <c:pt idx="6">
                  <c:v>66.3</c:v>
                </c:pt>
                <c:pt idx="7">
                  <c:v>66.5</c:v>
                </c:pt>
                <c:pt idx="8">
                  <c:v>65.7</c:v>
                </c:pt>
                <c:pt idx="9">
                  <c:v>64.7</c:v>
                </c:pt>
                <c:pt idx="10">
                  <c:v>64.400000000000006</c:v>
                </c:pt>
                <c:pt idx="11">
                  <c:v>63.4</c:v>
                </c:pt>
                <c:pt idx="12">
                  <c:v>62.3</c:v>
                </c:pt>
                <c:pt idx="13">
                  <c:v>60.6</c:v>
                </c:pt>
                <c:pt idx="14">
                  <c:v>61.4</c:v>
                </c:pt>
                <c:pt idx="15">
                  <c:v>64.2</c:v>
                </c:pt>
                <c:pt idx="16">
                  <c:v>64.2</c:v>
                </c:pt>
                <c:pt idx="17">
                  <c:v>63.9</c:v>
                </c:pt>
                <c:pt idx="18">
                  <c:v>65</c:v>
                </c:pt>
                <c:pt idx="19">
                  <c:v>65.599999999999994</c:v>
                </c:pt>
                <c:pt idx="20">
                  <c:v>65.2</c:v>
                </c:pt>
                <c:pt idx="21">
                  <c:v>65.599999999999994</c:v>
                </c:pt>
                <c:pt idx="22">
                  <c:v>66.400000000000006</c:v>
                </c:pt>
                <c:pt idx="23">
                  <c:v>66.7</c:v>
                </c:pt>
                <c:pt idx="24">
                  <c:v>67.599999999999994</c:v>
                </c:pt>
                <c:pt idx="25">
                  <c:v>67.599999999999994</c:v>
                </c:pt>
                <c:pt idx="26">
                  <c:v>67.5</c:v>
                </c:pt>
                <c:pt idx="27">
                  <c:v>68.900000000000006</c:v>
                </c:pt>
                <c:pt idx="28">
                  <c:v>70</c:v>
                </c:pt>
                <c:pt idx="29">
                  <c:v>70.900000000000006</c:v>
                </c:pt>
                <c:pt idx="30">
                  <c:v>71.400000000000006</c:v>
                </c:pt>
                <c:pt idx="31">
                  <c:v>71.400000000000006</c:v>
                </c:pt>
                <c:pt idx="32">
                  <c:v>72.8</c:v>
                </c:pt>
                <c:pt idx="33">
                  <c:v>72.400000000000006</c:v>
                </c:pt>
                <c:pt idx="34">
                  <c:v>73.2</c:v>
                </c:pt>
                <c:pt idx="35">
                  <c:v>73.3</c:v>
                </c:pt>
              </c:numCache>
            </c:numRef>
          </c:val>
          <c:smooth val="0"/>
          <c:extLst>
            <c:ext xmlns:c16="http://schemas.microsoft.com/office/drawing/2014/chart" uri="{C3380CC4-5D6E-409C-BE32-E72D297353CC}">
              <c16:uniqueId val="{00000009-F575-4D9C-8AEA-A49E6AF781FF}"/>
            </c:ext>
          </c:extLst>
        </c:ser>
        <c:ser>
          <c:idx val="10"/>
          <c:order val="8"/>
          <c:tx>
            <c:strRef>
              <c:f>'Fig 2a data'!$A$13</c:f>
              <c:strCache>
                <c:ptCount val="1"/>
                <c:pt idx="0">
                  <c:v>Finland</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data'!$B$13:$AK$13</c:f>
              <c:numCache>
                <c:formatCode>0.0</c:formatCode>
                <c:ptCount val="36"/>
                <c:pt idx="0">
                  <c:v>69.599999999999994</c:v>
                </c:pt>
                <c:pt idx="1">
                  <c:v>70.3</c:v>
                </c:pt>
                <c:pt idx="2">
                  <c:v>70.3</c:v>
                </c:pt>
                <c:pt idx="3">
                  <c:v>70.5</c:v>
                </c:pt>
                <c:pt idx="4">
                  <c:v>70.2</c:v>
                </c:pt>
                <c:pt idx="5">
                  <c:v>70.599999999999994</c:v>
                </c:pt>
                <c:pt idx="6">
                  <c:v>70.7</c:v>
                </c:pt>
                <c:pt idx="7">
                  <c:v>70.7</c:v>
                </c:pt>
                <c:pt idx="8">
                  <c:v>70.900000000000006</c:v>
                </c:pt>
                <c:pt idx="9">
                  <c:v>71</c:v>
                </c:pt>
                <c:pt idx="10">
                  <c:v>71.400000000000006</c:v>
                </c:pt>
                <c:pt idx="11">
                  <c:v>71.7</c:v>
                </c:pt>
                <c:pt idx="12">
                  <c:v>72.099999999999994</c:v>
                </c:pt>
                <c:pt idx="13">
                  <c:v>72.8</c:v>
                </c:pt>
                <c:pt idx="14">
                  <c:v>72.8</c:v>
                </c:pt>
                <c:pt idx="15">
                  <c:v>73.099999999999994</c:v>
                </c:pt>
                <c:pt idx="16">
                  <c:v>73.5</c:v>
                </c:pt>
                <c:pt idx="17">
                  <c:v>73.599999999999994</c:v>
                </c:pt>
                <c:pt idx="18">
                  <c:v>73.8</c:v>
                </c:pt>
                <c:pt idx="19">
                  <c:v>74.2</c:v>
                </c:pt>
                <c:pt idx="20">
                  <c:v>74.599999999999994</c:v>
                </c:pt>
                <c:pt idx="21">
                  <c:v>74.900000000000006</c:v>
                </c:pt>
                <c:pt idx="22">
                  <c:v>75.099999999999994</c:v>
                </c:pt>
                <c:pt idx="23">
                  <c:v>75.400000000000006</c:v>
                </c:pt>
                <c:pt idx="24">
                  <c:v>75.599999999999994</c:v>
                </c:pt>
                <c:pt idx="25">
                  <c:v>75.900000000000006</c:v>
                </c:pt>
                <c:pt idx="26">
                  <c:v>76</c:v>
                </c:pt>
                <c:pt idx="27">
                  <c:v>76.5</c:v>
                </c:pt>
                <c:pt idx="28">
                  <c:v>76.599999999999994</c:v>
                </c:pt>
                <c:pt idx="29">
                  <c:v>76.900000000000006</c:v>
                </c:pt>
                <c:pt idx="30">
                  <c:v>77.3</c:v>
                </c:pt>
                <c:pt idx="31">
                  <c:v>77.7</c:v>
                </c:pt>
                <c:pt idx="32">
                  <c:v>78</c:v>
                </c:pt>
                <c:pt idx="33">
                  <c:v>78.400000000000006</c:v>
                </c:pt>
                <c:pt idx="34">
                  <c:v>78.7</c:v>
                </c:pt>
                <c:pt idx="35">
                  <c:v>78.599999999999994</c:v>
                </c:pt>
              </c:numCache>
            </c:numRef>
          </c:val>
          <c:smooth val="0"/>
          <c:extLst>
            <c:ext xmlns:c16="http://schemas.microsoft.com/office/drawing/2014/chart" uri="{C3380CC4-5D6E-409C-BE32-E72D297353CC}">
              <c16:uniqueId val="{0000000A-F575-4D9C-8AEA-A49E6AF781FF}"/>
            </c:ext>
          </c:extLst>
        </c:ser>
        <c:ser>
          <c:idx val="11"/>
          <c:order val="9"/>
          <c:tx>
            <c:strRef>
              <c:f>'Fig 2a data'!$A$14</c:f>
              <c:strCache>
                <c:ptCount val="1"/>
                <c:pt idx="0">
                  <c:v>France</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data'!$B$14:$AK$14</c:f>
              <c:numCache>
                <c:formatCode>0.0</c:formatCode>
                <c:ptCount val="36"/>
                <c:pt idx="17">
                  <c:v>74.8</c:v>
                </c:pt>
                <c:pt idx="18">
                  <c:v>75</c:v>
                </c:pt>
                <c:pt idx="19">
                  <c:v>75.3</c:v>
                </c:pt>
                <c:pt idx="20">
                  <c:v>75.5</c:v>
                </c:pt>
                <c:pt idx="21">
                  <c:v>75.7</c:v>
                </c:pt>
                <c:pt idx="22">
                  <c:v>75.7</c:v>
                </c:pt>
                <c:pt idx="23">
                  <c:v>76.7</c:v>
                </c:pt>
                <c:pt idx="24">
                  <c:v>76.7</c:v>
                </c:pt>
                <c:pt idx="25">
                  <c:v>77.3</c:v>
                </c:pt>
                <c:pt idx="26">
                  <c:v>77.599999999999994</c:v>
                </c:pt>
                <c:pt idx="27">
                  <c:v>77.8</c:v>
                </c:pt>
                <c:pt idx="28">
                  <c:v>78</c:v>
                </c:pt>
                <c:pt idx="29">
                  <c:v>78.2</c:v>
                </c:pt>
                <c:pt idx="30">
                  <c:v>78.7</c:v>
                </c:pt>
                <c:pt idx="31">
                  <c:v>78.7</c:v>
                </c:pt>
                <c:pt idx="32">
                  <c:v>79</c:v>
                </c:pt>
                <c:pt idx="33">
                  <c:v>79.5</c:v>
                </c:pt>
                <c:pt idx="34">
                  <c:v>79.2</c:v>
                </c:pt>
                <c:pt idx="35">
                  <c:v>79.5</c:v>
                </c:pt>
              </c:numCache>
            </c:numRef>
          </c:val>
          <c:smooth val="0"/>
          <c:extLst>
            <c:ext xmlns:c16="http://schemas.microsoft.com/office/drawing/2014/chart" uri="{C3380CC4-5D6E-409C-BE32-E72D297353CC}">
              <c16:uniqueId val="{0000000B-F575-4D9C-8AEA-A49E6AF781FF}"/>
            </c:ext>
          </c:extLst>
        </c:ser>
        <c:ser>
          <c:idx val="12"/>
          <c:order val="10"/>
          <c:tx>
            <c:strRef>
              <c:f>'Fig 2a data'!$A$15</c:f>
              <c:strCache>
                <c:ptCount val="1"/>
                <c:pt idx="0">
                  <c:v>Germany (including former German Democratic Republic from 1991)</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data'!$B$15:$AK$15</c:f>
              <c:numCache>
                <c:formatCode>0.0</c:formatCode>
                <c:ptCount val="36"/>
                <c:pt idx="0">
                  <c:v>69.900000000000006</c:v>
                </c:pt>
                <c:pt idx="1">
                  <c:v>70.2</c:v>
                </c:pt>
                <c:pt idx="2">
                  <c:v>70.5</c:v>
                </c:pt>
                <c:pt idx="3">
                  <c:v>71</c:v>
                </c:pt>
                <c:pt idx="4">
                  <c:v>71.099999999999994</c:v>
                </c:pt>
                <c:pt idx="5">
                  <c:v>71.400000000000006</c:v>
                </c:pt>
                <c:pt idx="6">
                  <c:v>71.7</c:v>
                </c:pt>
                <c:pt idx="7">
                  <c:v>71.900000000000006</c:v>
                </c:pt>
                <c:pt idx="8">
                  <c:v>72.099999999999994</c:v>
                </c:pt>
                <c:pt idx="9">
                  <c:v>72</c:v>
                </c:pt>
                <c:pt idx="10">
                  <c:v>72.2</c:v>
                </c:pt>
                <c:pt idx="11">
                  <c:v>72.7</c:v>
                </c:pt>
                <c:pt idx="12">
                  <c:v>72.8</c:v>
                </c:pt>
                <c:pt idx="13">
                  <c:v>73.099999999999994</c:v>
                </c:pt>
                <c:pt idx="14">
                  <c:v>73.3</c:v>
                </c:pt>
                <c:pt idx="15">
                  <c:v>73.599999999999994</c:v>
                </c:pt>
                <c:pt idx="16">
                  <c:v>74.099999999999994</c:v>
                </c:pt>
                <c:pt idx="17">
                  <c:v>74.5</c:v>
                </c:pt>
                <c:pt idx="18">
                  <c:v>74.8</c:v>
                </c:pt>
                <c:pt idx="19">
                  <c:v>75.099999999999994</c:v>
                </c:pt>
                <c:pt idx="20">
                  <c:v>75.599999999999994</c:v>
                </c:pt>
                <c:pt idx="21">
                  <c:v>75.7</c:v>
                </c:pt>
                <c:pt idx="22">
                  <c:v>75.8</c:v>
                </c:pt>
                <c:pt idx="23">
                  <c:v>76.5</c:v>
                </c:pt>
                <c:pt idx="24">
                  <c:v>76.7</c:v>
                </c:pt>
                <c:pt idx="25">
                  <c:v>77.2</c:v>
                </c:pt>
                <c:pt idx="26">
                  <c:v>77.400000000000006</c:v>
                </c:pt>
                <c:pt idx="27">
                  <c:v>77.599999999999994</c:v>
                </c:pt>
                <c:pt idx="28">
                  <c:v>77.8</c:v>
                </c:pt>
                <c:pt idx="29">
                  <c:v>78</c:v>
                </c:pt>
                <c:pt idx="30">
                  <c:v>77.900000000000006</c:v>
                </c:pt>
                <c:pt idx="31">
                  <c:v>78.099999999999994</c:v>
                </c:pt>
                <c:pt idx="32">
                  <c:v>78.099999999999994</c:v>
                </c:pt>
                <c:pt idx="33">
                  <c:v>78.7</c:v>
                </c:pt>
                <c:pt idx="34">
                  <c:v>78.3</c:v>
                </c:pt>
                <c:pt idx="35">
                  <c:v>78.599999999999994</c:v>
                </c:pt>
              </c:numCache>
            </c:numRef>
          </c:val>
          <c:smooth val="0"/>
          <c:extLst>
            <c:ext xmlns:c16="http://schemas.microsoft.com/office/drawing/2014/chart" uri="{C3380CC4-5D6E-409C-BE32-E72D297353CC}">
              <c16:uniqueId val="{0000000C-F575-4D9C-8AEA-A49E6AF781FF}"/>
            </c:ext>
          </c:extLst>
        </c:ser>
        <c:ser>
          <c:idx val="13"/>
          <c:order val="11"/>
          <c:tx>
            <c:strRef>
              <c:f>'Fig 2a data'!$A$16</c:f>
              <c:strCache>
                <c:ptCount val="1"/>
                <c:pt idx="0">
                  <c:v>Greece</c:v>
                </c:pt>
              </c:strCache>
            </c:strRef>
          </c:tx>
          <c:spPr>
            <a:ln w="12700">
              <a:solidFill>
                <a:schemeClr val="accent2">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0D-F575-4D9C-8AEA-A49E6AF781FF}"/>
              </c:ext>
            </c:extLst>
          </c:dPt>
          <c:dLbls>
            <c:dLbl>
              <c:idx val="0"/>
              <c:layout>
                <c:manualLayout>
                  <c:x val="-1.3112555722487261E-2"/>
                  <c:y val="-3.45624143076220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575-4D9C-8AEA-A49E6AF781FF}"/>
                </c:ext>
              </c:extLst>
            </c:dLbl>
            <c:spPr>
              <a:noFill/>
              <a:ln>
                <a:noFill/>
              </a:ln>
              <a:effectLst/>
            </c:spPr>
            <c:txPr>
              <a:bodyPr/>
              <a:lstStyle/>
              <a:p>
                <a:pPr>
                  <a:defRPr sz="1400" b="1">
                    <a:solidFill>
                      <a:schemeClr val="tx1">
                        <a:lumMod val="65000"/>
                        <a:lumOff val="35000"/>
                      </a:schemeClr>
                    </a:solidFill>
                    <a:latin typeface="Arial" pitchFamily="34" charset="0"/>
                    <a:cs typeface="Arial"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data'!$B$16:$AK$16</c:f>
              <c:numCache>
                <c:formatCode>0.0</c:formatCode>
                <c:ptCount val="36"/>
                <c:pt idx="0">
                  <c:v>73.400000000000006</c:v>
                </c:pt>
                <c:pt idx="1">
                  <c:v>73.599999999999994</c:v>
                </c:pt>
                <c:pt idx="2">
                  <c:v>73.400000000000006</c:v>
                </c:pt>
                <c:pt idx="3">
                  <c:v>73.8</c:v>
                </c:pt>
                <c:pt idx="4">
                  <c:v>73.5</c:v>
                </c:pt>
                <c:pt idx="5">
                  <c:v>74.099999999999994</c:v>
                </c:pt>
                <c:pt idx="6">
                  <c:v>73.900000000000006</c:v>
                </c:pt>
                <c:pt idx="7">
                  <c:v>74.3</c:v>
                </c:pt>
                <c:pt idx="8">
                  <c:v>74.5</c:v>
                </c:pt>
                <c:pt idx="9">
                  <c:v>74.7</c:v>
                </c:pt>
                <c:pt idx="10">
                  <c:v>74.8</c:v>
                </c:pt>
                <c:pt idx="11">
                  <c:v>74.7</c:v>
                </c:pt>
                <c:pt idx="12">
                  <c:v>75.099999999999994</c:v>
                </c:pt>
                <c:pt idx="13">
                  <c:v>75.3</c:v>
                </c:pt>
                <c:pt idx="14">
                  <c:v>75.2</c:v>
                </c:pt>
                <c:pt idx="15">
                  <c:v>75.3</c:v>
                </c:pt>
                <c:pt idx="16">
                  <c:v>75.7</c:v>
                </c:pt>
                <c:pt idx="17">
                  <c:v>75.8</c:v>
                </c:pt>
                <c:pt idx="18">
                  <c:v>75.900000000000006</c:v>
                </c:pt>
                <c:pt idx="19">
                  <c:v>75.900000000000006</c:v>
                </c:pt>
                <c:pt idx="20">
                  <c:v>76.3</c:v>
                </c:pt>
                <c:pt idx="21">
                  <c:v>76.400000000000006</c:v>
                </c:pt>
                <c:pt idx="22">
                  <c:v>76.599999999999994</c:v>
                </c:pt>
                <c:pt idx="23">
                  <c:v>76.599999999999994</c:v>
                </c:pt>
                <c:pt idx="24">
                  <c:v>76.8</c:v>
                </c:pt>
                <c:pt idx="25">
                  <c:v>77.099999999999994</c:v>
                </c:pt>
                <c:pt idx="26">
                  <c:v>76.900000000000006</c:v>
                </c:pt>
                <c:pt idx="27">
                  <c:v>77.5</c:v>
                </c:pt>
                <c:pt idx="28">
                  <c:v>77.5</c:v>
                </c:pt>
                <c:pt idx="29">
                  <c:v>78</c:v>
                </c:pt>
                <c:pt idx="30">
                  <c:v>78</c:v>
                </c:pt>
                <c:pt idx="31">
                  <c:v>78</c:v>
                </c:pt>
                <c:pt idx="32">
                  <c:v>78.7</c:v>
                </c:pt>
                <c:pt idx="33">
                  <c:v>78.8</c:v>
                </c:pt>
                <c:pt idx="34">
                  <c:v>78.5</c:v>
                </c:pt>
                <c:pt idx="35">
                  <c:v>78.900000000000006</c:v>
                </c:pt>
              </c:numCache>
            </c:numRef>
          </c:val>
          <c:smooth val="0"/>
          <c:extLst>
            <c:ext xmlns:c16="http://schemas.microsoft.com/office/drawing/2014/chart" uri="{C3380CC4-5D6E-409C-BE32-E72D297353CC}">
              <c16:uniqueId val="{0000000E-F575-4D9C-8AEA-A49E6AF781FF}"/>
            </c:ext>
          </c:extLst>
        </c:ser>
        <c:ser>
          <c:idx val="14"/>
          <c:order val="12"/>
          <c:tx>
            <c:strRef>
              <c:f>'Fig 2a data'!$A$17</c:f>
              <c:strCache>
                <c:ptCount val="1"/>
                <c:pt idx="0">
                  <c:v>Hungary</c:v>
                </c:pt>
              </c:strCache>
            </c:strRef>
          </c:tx>
          <c:spPr>
            <a:ln w="12700">
              <a:solidFill>
                <a:srgbClr val="00B05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data'!$B$17:$AK$17</c:f>
              <c:numCache>
                <c:formatCode>0.0</c:formatCode>
                <c:ptCount val="36"/>
                <c:pt idx="0">
                  <c:v>65.5</c:v>
                </c:pt>
                <c:pt idx="1">
                  <c:v>65.7</c:v>
                </c:pt>
                <c:pt idx="2">
                  <c:v>65.099999999999994</c:v>
                </c:pt>
                <c:pt idx="3">
                  <c:v>65.099999999999994</c:v>
                </c:pt>
                <c:pt idx="4">
                  <c:v>65.099999999999994</c:v>
                </c:pt>
                <c:pt idx="5">
                  <c:v>65.3</c:v>
                </c:pt>
                <c:pt idx="6">
                  <c:v>65.7</c:v>
                </c:pt>
                <c:pt idx="7">
                  <c:v>66.2</c:v>
                </c:pt>
                <c:pt idx="8">
                  <c:v>65.400000000000006</c:v>
                </c:pt>
                <c:pt idx="9">
                  <c:v>65.2</c:v>
                </c:pt>
                <c:pt idx="10">
                  <c:v>65.099999999999994</c:v>
                </c:pt>
                <c:pt idx="11">
                  <c:v>64.7</c:v>
                </c:pt>
                <c:pt idx="12">
                  <c:v>64.7</c:v>
                </c:pt>
                <c:pt idx="13">
                  <c:v>65</c:v>
                </c:pt>
                <c:pt idx="14">
                  <c:v>65.400000000000006</c:v>
                </c:pt>
                <c:pt idx="15">
                  <c:v>66.3</c:v>
                </c:pt>
                <c:pt idx="16">
                  <c:v>66.7</c:v>
                </c:pt>
                <c:pt idx="17">
                  <c:v>66.5</c:v>
                </c:pt>
                <c:pt idx="18">
                  <c:v>66.7</c:v>
                </c:pt>
                <c:pt idx="19">
                  <c:v>67.5</c:v>
                </c:pt>
                <c:pt idx="20">
                  <c:v>68.2</c:v>
                </c:pt>
                <c:pt idx="21">
                  <c:v>68.3</c:v>
                </c:pt>
                <c:pt idx="22">
                  <c:v>68.400000000000006</c:v>
                </c:pt>
                <c:pt idx="23">
                  <c:v>68.7</c:v>
                </c:pt>
                <c:pt idx="24">
                  <c:v>68.7</c:v>
                </c:pt>
                <c:pt idx="25">
                  <c:v>69.2</c:v>
                </c:pt>
                <c:pt idx="26">
                  <c:v>69.400000000000006</c:v>
                </c:pt>
                <c:pt idx="27">
                  <c:v>70</c:v>
                </c:pt>
                <c:pt idx="28">
                  <c:v>70.3</c:v>
                </c:pt>
                <c:pt idx="29">
                  <c:v>70.7</c:v>
                </c:pt>
                <c:pt idx="30">
                  <c:v>71.2</c:v>
                </c:pt>
                <c:pt idx="31">
                  <c:v>71.599999999999994</c:v>
                </c:pt>
                <c:pt idx="32">
                  <c:v>72.2</c:v>
                </c:pt>
                <c:pt idx="33">
                  <c:v>72.3</c:v>
                </c:pt>
                <c:pt idx="34">
                  <c:v>72.3</c:v>
                </c:pt>
                <c:pt idx="35">
                  <c:v>72.599999999999994</c:v>
                </c:pt>
              </c:numCache>
            </c:numRef>
          </c:val>
          <c:smooth val="0"/>
          <c:extLst>
            <c:ext xmlns:c16="http://schemas.microsoft.com/office/drawing/2014/chart" uri="{C3380CC4-5D6E-409C-BE32-E72D297353CC}">
              <c16:uniqueId val="{0000000F-F575-4D9C-8AEA-A49E6AF781FF}"/>
            </c:ext>
          </c:extLst>
        </c:ser>
        <c:ser>
          <c:idx val="15"/>
          <c:order val="13"/>
          <c:tx>
            <c:strRef>
              <c:f>'Fig 2a data'!$A$18</c:f>
              <c:strCache>
                <c:ptCount val="1"/>
                <c:pt idx="0">
                  <c:v>Ireland</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data'!$B$18:$AK$18</c:f>
              <c:numCache>
                <c:formatCode>0.0</c:formatCode>
                <c:ptCount val="36"/>
                <c:pt idx="5">
                  <c:v>70.8</c:v>
                </c:pt>
                <c:pt idx="6">
                  <c:v>71.599999999999994</c:v>
                </c:pt>
                <c:pt idx="7">
                  <c:v>71.7</c:v>
                </c:pt>
                <c:pt idx="8">
                  <c:v>71.7</c:v>
                </c:pt>
                <c:pt idx="9">
                  <c:v>72.099999999999994</c:v>
                </c:pt>
                <c:pt idx="10">
                  <c:v>72.3</c:v>
                </c:pt>
                <c:pt idx="11">
                  <c:v>72.7</c:v>
                </c:pt>
                <c:pt idx="12">
                  <c:v>72.5</c:v>
                </c:pt>
                <c:pt idx="13">
                  <c:v>73.099999999999994</c:v>
                </c:pt>
                <c:pt idx="14">
                  <c:v>72.8</c:v>
                </c:pt>
                <c:pt idx="15">
                  <c:v>73.099999999999994</c:v>
                </c:pt>
                <c:pt idx="16">
                  <c:v>73.400000000000006</c:v>
                </c:pt>
                <c:pt idx="17">
                  <c:v>73.400000000000006</c:v>
                </c:pt>
                <c:pt idx="18">
                  <c:v>73.400000000000006</c:v>
                </c:pt>
                <c:pt idx="19">
                  <c:v>74</c:v>
                </c:pt>
                <c:pt idx="20">
                  <c:v>74.5</c:v>
                </c:pt>
                <c:pt idx="21">
                  <c:v>75</c:v>
                </c:pt>
                <c:pt idx="22">
                  <c:v>75.7</c:v>
                </c:pt>
                <c:pt idx="23">
                  <c:v>76.099999999999994</c:v>
                </c:pt>
                <c:pt idx="24">
                  <c:v>76.7</c:v>
                </c:pt>
                <c:pt idx="25">
                  <c:v>76.900000000000006</c:v>
                </c:pt>
                <c:pt idx="26">
                  <c:v>77.3</c:v>
                </c:pt>
                <c:pt idx="27">
                  <c:v>77.900000000000006</c:v>
                </c:pt>
                <c:pt idx="28">
                  <c:v>77.8</c:v>
                </c:pt>
                <c:pt idx="29">
                  <c:v>78.5</c:v>
                </c:pt>
                <c:pt idx="30">
                  <c:v>78.599999999999994</c:v>
                </c:pt>
                <c:pt idx="31">
                  <c:v>78.7</c:v>
                </c:pt>
                <c:pt idx="32">
                  <c:v>79</c:v>
                </c:pt>
                <c:pt idx="33">
                  <c:v>79.3</c:v>
                </c:pt>
                <c:pt idx="34">
                  <c:v>79.599999999999994</c:v>
                </c:pt>
                <c:pt idx="35">
                  <c:v>79.900000000000006</c:v>
                </c:pt>
              </c:numCache>
            </c:numRef>
          </c:val>
          <c:smooth val="0"/>
          <c:extLst>
            <c:ext xmlns:c16="http://schemas.microsoft.com/office/drawing/2014/chart" uri="{C3380CC4-5D6E-409C-BE32-E72D297353CC}">
              <c16:uniqueId val="{00000010-F575-4D9C-8AEA-A49E6AF781FF}"/>
            </c:ext>
          </c:extLst>
        </c:ser>
        <c:ser>
          <c:idx val="16"/>
          <c:order val="14"/>
          <c:tx>
            <c:strRef>
              <c:f>'Fig 2a data'!$A$19</c:f>
              <c:strCache>
                <c:ptCount val="1"/>
                <c:pt idx="0">
                  <c:v>Italy</c:v>
                </c:pt>
              </c:strCache>
            </c:strRef>
          </c:tx>
          <c:spPr>
            <a:ln w="12700">
              <a:solidFill>
                <a:schemeClr val="accent2">
                  <a:lumMod val="75000"/>
                </a:schemeClr>
              </a:solidFill>
            </a:ln>
          </c:spPr>
          <c:marker>
            <c:symbol val="none"/>
          </c:marker>
          <c:dPt>
            <c:idx val="32"/>
            <c:bubble3D val="0"/>
            <c:extLst>
              <c:ext xmlns:c16="http://schemas.microsoft.com/office/drawing/2014/chart" uri="{C3380CC4-5D6E-409C-BE32-E72D297353CC}">
                <c16:uniqueId val="{00000011-F575-4D9C-8AEA-A49E6AF781FF}"/>
              </c:ext>
            </c:extLst>
          </c:dPt>
          <c:dPt>
            <c:idx val="33"/>
            <c:bubble3D val="0"/>
            <c:extLst>
              <c:ext xmlns:c16="http://schemas.microsoft.com/office/drawing/2014/chart" uri="{C3380CC4-5D6E-409C-BE32-E72D297353CC}">
                <c16:uniqueId val="{00000012-F575-4D9C-8AEA-A49E6AF781FF}"/>
              </c:ext>
            </c:extLst>
          </c:dPt>
          <c:dPt>
            <c:idx val="35"/>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10-B0B0-4001-833F-474D4C1C6914}"/>
              </c:ext>
            </c:extLst>
          </c:dPt>
          <c:dLbls>
            <c:dLbl>
              <c:idx val="35"/>
              <c:layout>
                <c:manualLayout>
                  <c:x val="-2.5929716820197884E-2"/>
                  <c:y val="-4.5905059989567031E-2"/>
                </c:manualLayout>
              </c:layout>
              <c:tx>
                <c:rich>
                  <a:bodyPr wrap="square" lIns="38100" tIns="19050" rIns="38100" bIns="19050" anchor="ctr">
                    <a:spAutoFit/>
                  </a:bodyPr>
                  <a:lstStyle/>
                  <a:p>
                    <a:pPr>
                      <a:defRPr sz="1400" b="0">
                        <a:solidFill>
                          <a:schemeClr val="tx1">
                            <a:lumMod val="65000"/>
                            <a:lumOff val="35000"/>
                          </a:schemeClr>
                        </a:solidFill>
                        <a:latin typeface="Arial" panose="020B0604020202020204" pitchFamily="34" charset="0"/>
                        <a:cs typeface="Arial" panose="020B0604020202020204" pitchFamily="34" charset="0"/>
                      </a:defRPr>
                    </a:pPr>
                    <a:fld id="{4250E85B-DC27-403A-81F5-036B3D5CFEB8}" type="SERIESNAME">
                      <a:rPr lang="en-US" sz="1400" b="0">
                        <a:solidFill>
                          <a:schemeClr val="tx1">
                            <a:lumMod val="65000"/>
                            <a:lumOff val="35000"/>
                          </a:schemeClr>
                        </a:solidFill>
                        <a:latin typeface="Arial" panose="020B0604020202020204" pitchFamily="34" charset="0"/>
                        <a:cs typeface="Arial" panose="020B0604020202020204" pitchFamily="34" charset="0"/>
                      </a:rPr>
                      <a:pPr>
                        <a:defRPr sz="1400" b="0">
                          <a:solidFill>
                            <a:schemeClr val="tx1">
                              <a:lumMod val="65000"/>
                              <a:lumOff val="35000"/>
                            </a:schemeClr>
                          </a:solidFill>
                          <a:latin typeface="Arial" panose="020B0604020202020204" pitchFamily="34" charset="0"/>
                          <a:cs typeface="Arial" panose="020B0604020202020204" pitchFamily="34" charset="0"/>
                        </a:defRPr>
                      </a:pPr>
                      <a:t>[SERIES NAME]</a:t>
                    </a:fld>
                    <a:endParaRPr lang="en-US" sz="1400" b="0" baseline="0">
                      <a:solidFill>
                        <a:schemeClr val="tx1">
                          <a:lumMod val="65000"/>
                          <a:lumOff val="35000"/>
                        </a:schemeClr>
                      </a:solidFill>
                      <a:latin typeface="Arial" panose="020B0604020202020204" pitchFamily="34" charset="0"/>
                      <a:cs typeface="Arial" panose="020B0604020202020204" pitchFamily="34" charset="0"/>
                    </a:endParaRPr>
                  </a:p>
                  <a:p>
                    <a:pPr>
                      <a:defRPr sz="1400" b="0">
                        <a:solidFill>
                          <a:schemeClr val="tx1">
                            <a:lumMod val="65000"/>
                            <a:lumOff val="35000"/>
                          </a:schemeClr>
                        </a:solidFill>
                        <a:latin typeface="Arial" panose="020B0604020202020204" pitchFamily="34" charset="0"/>
                        <a:cs typeface="Arial" panose="020B0604020202020204" pitchFamily="34" charset="0"/>
                      </a:defRPr>
                    </a:pPr>
                    <a:fld id="{E16B9813-9DCC-4E0C-B318-260837FB53CF}" type="VALUE">
                      <a:rPr lang="en-US" sz="1400" b="1">
                        <a:solidFill>
                          <a:schemeClr val="tx1">
                            <a:lumMod val="65000"/>
                            <a:lumOff val="35000"/>
                          </a:schemeClr>
                        </a:solidFill>
                        <a:latin typeface="Arial" panose="020B0604020202020204" pitchFamily="34" charset="0"/>
                        <a:cs typeface="Arial" panose="020B0604020202020204" pitchFamily="34" charset="0"/>
                      </a:rPr>
                      <a:pPr>
                        <a:defRPr sz="1400" b="0">
                          <a:solidFill>
                            <a:schemeClr val="tx1">
                              <a:lumMod val="65000"/>
                              <a:lumOff val="35000"/>
                            </a:schemeClr>
                          </a:solidFill>
                          <a:latin typeface="Arial" panose="020B0604020202020204" pitchFamily="34" charset="0"/>
                          <a:cs typeface="Arial" panose="020B0604020202020204" pitchFamily="34" charset="0"/>
                        </a:defRPr>
                      </a:pPr>
                      <a:t>[VALUE]</a:t>
                    </a:fld>
                    <a:endParaRPr lang="en-GB"/>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B0B0-4001-833F-474D4C1C69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data'!$B$19:$AK$19</c:f>
              <c:numCache>
                <c:formatCode>0.0</c:formatCode>
                <c:ptCount val="36"/>
                <c:pt idx="4">
                  <c:v>72.3</c:v>
                </c:pt>
                <c:pt idx="5">
                  <c:v>72.599999999999994</c:v>
                </c:pt>
                <c:pt idx="6">
                  <c:v>73</c:v>
                </c:pt>
                <c:pt idx="7">
                  <c:v>73.2</c:v>
                </c:pt>
                <c:pt idx="8">
                  <c:v>73.599999999999994</c:v>
                </c:pt>
                <c:pt idx="9">
                  <c:v>73.8</c:v>
                </c:pt>
                <c:pt idx="10">
                  <c:v>73.8</c:v>
                </c:pt>
                <c:pt idx="11">
                  <c:v>74.2</c:v>
                </c:pt>
                <c:pt idx="12">
                  <c:v>74.599999999999994</c:v>
                </c:pt>
                <c:pt idx="13">
                  <c:v>74.8</c:v>
                </c:pt>
                <c:pt idx="14">
                  <c:v>75</c:v>
                </c:pt>
                <c:pt idx="15">
                  <c:v>75.400000000000006</c:v>
                </c:pt>
                <c:pt idx="16">
                  <c:v>75.8</c:v>
                </c:pt>
                <c:pt idx="17">
                  <c:v>76</c:v>
                </c:pt>
                <c:pt idx="18">
                  <c:v>76.400000000000006</c:v>
                </c:pt>
                <c:pt idx="19">
                  <c:v>76.900000000000006</c:v>
                </c:pt>
                <c:pt idx="20">
                  <c:v>77.2</c:v>
                </c:pt>
                <c:pt idx="21">
                  <c:v>77.400000000000006</c:v>
                </c:pt>
                <c:pt idx="22">
                  <c:v>77.3</c:v>
                </c:pt>
                <c:pt idx="23">
                  <c:v>78</c:v>
                </c:pt>
                <c:pt idx="24">
                  <c:v>78.099999999999994</c:v>
                </c:pt>
                <c:pt idx="25">
                  <c:v>78.599999999999994</c:v>
                </c:pt>
                <c:pt idx="26">
                  <c:v>78.8</c:v>
                </c:pt>
                <c:pt idx="27">
                  <c:v>78.900000000000006</c:v>
                </c:pt>
                <c:pt idx="28">
                  <c:v>79.099999999999994</c:v>
                </c:pt>
                <c:pt idx="29">
                  <c:v>79.5</c:v>
                </c:pt>
                <c:pt idx="30">
                  <c:v>79.7</c:v>
                </c:pt>
                <c:pt idx="31">
                  <c:v>79.8</c:v>
                </c:pt>
                <c:pt idx="32">
                  <c:v>80.3</c:v>
                </c:pt>
                <c:pt idx="33">
                  <c:v>80.7</c:v>
                </c:pt>
                <c:pt idx="34">
                  <c:v>80.3</c:v>
                </c:pt>
                <c:pt idx="35">
                  <c:v>81</c:v>
                </c:pt>
              </c:numCache>
            </c:numRef>
          </c:val>
          <c:smooth val="0"/>
          <c:extLst>
            <c:ext xmlns:c16="http://schemas.microsoft.com/office/drawing/2014/chart" uri="{C3380CC4-5D6E-409C-BE32-E72D297353CC}">
              <c16:uniqueId val="{00000013-F575-4D9C-8AEA-A49E6AF781FF}"/>
            </c:ext>
          </c:extLst>
        </c:ser>
        <c:ser>
          <c:idx val="17"/>
          <c:order val="15"/>
          <c:tx>
            <c:strRef>
              <c:f>'Fig 2a data'!$A$20</c:f>
              <c:strCache>
                <c:ptCount val="1"/>
                <c:pt idx="0">
                  <c:v>Latvia</c:v>
                </c:pt>
              </c:strCache>
            </c:strRef>
          </c:tx>
          <c:spPr>
            <a:ln w="12700">
              <a:solidFill>
                <a:srgbClr val="00B050"/>
              </a:solidFill>
            </a:ln>
          </c:spPr>
          <c:marker>
            <c:symbol val="none"/>
          </c:marker>
          <c:dPt>
            <c:idx val="33"/>
            <c:bubble3D val="0"/>
            <c:extLst>
              <c:ext xmlns:c16="http://schemas.microsoft.com/office/drawing/2014/chart" uri="{C3380CC4-5D6E-409C-BE32-E72D297353CC}">
                <c16:uniqueId val="{00000014-F575-4D9C-8AEA-A49E6AF781FF}"/>
              </c:ext>
            </c:extLst>
          </c:dPt>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data'!$B$20:$AK$20</c:f>
              <c:numCache>
                <c:formatCode>0.0</c:formatCode>
                <c:ptCount val="36"/>
                <c:pt idx="21">
                  <c:v>64.400000000000006</c:v>
                </c:pt>
                <c:pt idx="22">
                  <c:v>65.3</c:v>
                </c:pt>
                <c:pt idx="23">
                  <c:v>65.599999999999994</c:v>
                </c:pt>
                <c:pt idx="24">
                  <c:v>64.900000000000006</c:v>
                </c:pt>
                <c:pt idx="25">
                  <c:v>65</c:v>
                </c:pt>
                <c:pt idx="26">
                  <c:v>65.3</c:v>
                </c:pt>
                <c:pt idx="27">
                  <c:v>66.5</c:v>
                </c:pt>
                <c:pt idx="28">
                  <c:v>67.5</c:v>
                </c:pt>
                <c:pt idx="29">
                  <c:v>67.900000000000006</c:v>
                </c:pt>
                <c:pt idx="30">
                  <c:v>68.599999999999994</c:v>
                </c:pt>
                <c:pt idx="31">
                  <c:v>68.900000000000006</c:v>
                </c:pt>
                <c:pt idx="32">
                  <c:v>69.3</c:v>
                </c:pt>
                <c:pt idx="33">
                  <c:v>69.099999999999994</c:v>
                </c:pt>
                <c:pt idx="34">
                  <c:v>69.7</c:v>
                </c:pt>
                <c:pt idx="35">
                  <c:v>69.8</c:v>
                </c:pt>
              </c:numCache>
            </c:numRef>
          </c:val>
          <c:smooth val="0"/>
          <c:extLst>
            <c:ext xmlns:c16="http://schemas.microsoft.com/office/drawing/2014/chart" uri="{C3380CC4-5D6E-409C-BE32-E72D297353CC}">
              <c16:uniqueId val="{00000015-F575-4D9C-8AEA-A49E6AF781FF}"/>
            </c:ext>
          </c:extLst>
        </c:ser>
        <c:ser>
          <c:idx val="18"/>
          <c:order val="16"/>
          <c:tx>
            <c:strRef>
              <c:f>'Fig 2a data'!$A$21</c:f>
              <c:strCache>
                <c:ptCount val="1"/>
                <c:pt idx="0">
                  <c:v>Lithuania</c:v>
                </c:pt>
              </c:strCache>
            </c:strRef>
          </c:tx>
          <c:spPr>
            <a:ln w="12700">
              <a:solidFill>
                <a:srgbClr val="00B050"/>
              </a:solidFill>
            </a:ln>
          </c:spPr>
          <c:marker>
            <c:symbol val="none"/>
          </c:marker>
          <c:dPt>
            <c:idx val="31"/>
            <c:bubble3D val="0"/>
            <c:extLst>
              <c:ext xmlns:c16="http://schemas.microsoft.com/office/drawing/2014/chart" uri="{C3380CC4-5D6E-409C-BE32-E72D297353CC}">
                <c16:uniqueId val="{00000016-F575-4D9C-8AEA-A49E6AF781FF}"/>
              </c:ext>
            </c:extLst>
          </c:dPt>
          <c:dPt>
            <c:idx val="32"/>
            <c:bubble3D val="0"/>
            <c:extLst>
              <c:ext xmlns:c16="http://schemas.microsoft.com/office/drawing/2014/chart" uri="{C3380CC4-5D6E-409C-BE32-E72D297353CC}">
                <c16:uniqueId val="{00000017-F575-4D9C-8AEA-A49E6AF781FF}"/>
              </c:ext>
            </c:extLst>
          </c:dPt>
          <c:dPt>
            <c:idx val="34"/>
            <c:bubble3D val="0"/>
            <c:extLst>
              <c:ext xmlns:c16="http://schemas.microsoft.com/office/drawing/2014/chart" uri="{C3380CC4-5D6E-409C-BE32-E72D297353CC}">
                <c16:uniqueId val="{00000018-F575-4D9C-8AEA-A49E6AF781FF}"/>
              </c:ext>
            </c:extLst>
          </c:dPt>
          <c:dPt>
            <c:idx val="35"/>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11-B0B0-4001-833F-474D4C1C6914}"/>
              </c:ext>
            </c:extLst>
          </c:dPt>
          <c:dLbls>
            <c:dLbl>
              <c:idx val="35"/>
              <c:layout>
                <c:manualLayout>
                  <c:x val="-1.6376663254861822E-2"/>
                  <c:y val="3.5472091810119982E-2"/>
                </c:manualLayout>
              </c:layout>
              <c:spPr>
                <a:noFill/>
                <a:ln>
                  <a:noFill/>
                </a:ln>
                <a:effectLst/>
              </c:spPr>
              <c:txPr>
                <a:bodyPr/>
                <a:lstStyle/>
                <a:p>
                  <a:pPr>
                    <a:defRPr sz="1400">
                      <a:solidFill>
                        <a:schemeClr val="tx1">
                          <a:lumMod val="65000"/>
                          <a:lumOff val="35000"/>
                        </a:schemeClr>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B0B0-4001-833F-474D4C1C6914}"/>
                </c:ext>
              </c:extLst>
            </c:dLbl>
            <c:spPr>
              <a:noFill/>
              <a:ln>
                <a:noFill/>
              </a:ln>
              <a:effectLst/>
            </c:spPr>
            <c:txPr>
              <a:bodyPr/>
              <a:lstStyle/>
              <a:p>
                <a:pPr>
                  <a:defRPr sz="16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data'!$B$21:$AK$21</c:f>
              <c:numCache>
                <c:formatCode>0.0</c:formatCode>
                <c:ptCount val="36"/>
                <c:pt idx="0">
                  <c:v>65.3</c:v>
                </c:pt>
                <c:pt idx="1">
                  <c:v>65.7</c:v>
                </c:pt>
                <c:pt idx="2">
                  <c:v>65.7</c:v>
                </c:pt>
                <c:pt idx="3">
                  <c:v>65.099999999999994</c:v>
                </c:pt>
                <c:pt idx="4">
                  <c:v>65.599999999999994</c:v>
                </c:pt>
                <c:pt idx="5">
                  <c:v>67.8</c:v>
                </c:pt>
                <c:pt idx="6">
                  <c:v>67.599999999999994</c:v>
                </c:pt>
                <c:pt idx="7">
                  <c:v>67.400000000000006</c:v>
                </c:pt>
                <c:pt idx="8">
                  <c:v>66.900000000000006</c:v>
                </c:pt>
                <c:pt idx="9">
                  <c:v>66.400000000000006</c:v>
                </c:pt>
                <c:pt idx="10">
                  <c:v>65.099999999999994</c:v>
                </c:pt>
                <c:pt idx="11">
                  <c:v>64.8</c:v>
                </c:pt>
                <c:pt idx="12">
                  <c:v>63.1</c:v>
                </c:pt>
                <c:pt idx="13">
                  <c:v>62.5</c:v>
                </c:pt>
                <c:pt idx="14">
                  <c:v>63.3</c:v>
                </c:pt>
                <c:pt idx="15">
                  <c:v>64.599999999999994</c:v>
                </c:pt>
                <c:pt idx="16">
                  <c:v>65.5</c:v>
                </c:pt>
                <c:pt idx="17">
                  <c:v>66</c:v>
                </c:pt>
                <c:pt idx="18">
                  <c:v>66.3</c:v>
                </c:pt>
                <c:pt idx="19">
                  <c:v>66.7</c:v>
                </c:pt>
                <c:pt idx="20">
                  <c:v>65.900000000000006</c:v>
                </c:pt>
                <c:pt idx="21">
                  <c:v>66.099999999999994</c:v>
                </c:pt>
                <c:pt idx="22">
                  <c:v>66.400000000000006</c:v>
                </c:pt>
                <c:pt idx="23">
                  <c:v>66.2</c:v>
                </c:pt>
                <c:pt idx="24">
                  <c:v>65.2</c:v>
                </c:pt>
                <c:pt idx="25">
                  <c:v>65</c:v>
                </c:pt>
                <c:pt idx="26">
                  <c:v>64.5</c:v>
                </c:pt>
                <c:pt idx="27">
                  <c:v>65.900000000000006</c:v>
                </c:pt>
                <c:pt idx="28">
                  <c:v>67.099999999999994</c:v>
                </c:pt>
                <c:pt idx="29">
                  <c:v>67.599999999999994</c:v>
                </c:pt>
                <c:pt idx="30">
                  <c:v>68.099999999999994</c:v>
                </c:pt>
                <c:pt idx="31">
                  <c:v>68.400000000000006</c:v>
                </c:pt>
                <c:pt idx="32">
                  <c:v>68.5</c:v>
                </c:pt>
                <c:pt idx="33">
                  <c:v>69.2</c:v>
                </c:pt>
                <c:pt idx="34">
                  <c:v>69.2</c:v>
                </c:pt>
                <c:pt idx="35">
                  <c:v>69.5</c:v>
                </c:pt>
              </c:numCache>
            </c:numRef>
          </c:val>
          <c:smooth val="0"/>
          <c:extLst>
            <c:ext xmlns:c16="http://schemas.microsoft.com/office/drawing/2014/chart" uri="{C3380CC4-5D6E-409C-BE32-E72D297353CC}">
              <c16:uniqueId val="{00000019-F575-4D9C-8AEA-A49E6AF781FF}"/>
            </c:ext>
          </c:extLst>
        </c:ser>
        <c:ser>
          <c:idx val="19"/>
          <c:order val="17"/>
          <c:tx>
            <c:strRef>
              <c:f>'Fig 2a data'!$A$22</c:f>
              <c:strCache>
                <c:ptCount val="1"/>
                <c:pt idx="0">
                  <c:v>Luxembourg</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data'!$B$22:$AK$22</c:f>
              <c:numCache>
                <c:formatCode>0.0</c:formatCode>
                <c:ptCount val="36"/>
                <c:pt idx="0">
                  <c:v>68.900000000000006</c:v>
                </c:pt>
                <c:pt idx="1">
                  <c:v>68.900000000000006</c:v>
                </c:pt>
                <c:pt idx="2">
                  <c:v>69.900000000000006</c:v>
                </c:pt>
                <c:pt idx="3">
                  <c:v>69.7</c:v>
                </c:pt>
                <c:pt idx="4">
                  <c:v>70.3</c:v>
                </c:pt>
                <c:pt idx="5">
                  <c:v>70.7</c:v>
                </c:pt>
                <c:pt idx="6">
                  <c:v>70.599999999999994</c:v>
                </c:pt>
                <c:pt idx="7">
                  <c:v>71</c:v>
                </c:pt>
                <c:pt idx="8">
                  <c:v>71.2</c:v>
                </c:pt>
                <c:pt idx="9">
                  <c:v>72.400000000000006</c:v>
                </c:pt>
                <c:pt idx="10">
                  <c:v>72</c:v>
                </c:pt>
                <c:pt idx="11">
                  <c:v>71.900000000000006</c:v>
                </c:pt>
                <c:pt idx="12">
                  <c:v>72.2</c:v>
                </c:pt>
                <c:pt idx="13">
                  <c:v>73.2</c:v>
                </c:pt>
                <c:pt idx="14">
                  <c:v>73</c:v>
                </c:pt>
                <c:pt idx="15">
                  <c:v>73.3</c:v>
                </c:pt>
                <c:pt idx="16">
                  <c:v>74</c:v>
                </c:pt>
                <c:pt idx="17">
                  <c:v>73.7</c:v>
                </c:pt>
                <c:pt idx="18">
                  <c:v>74.400000000000006</c:v>
                </c:pt>
                <c:pt idx="19">
                  <c:v>74.599999999999994</c:v>
                </c:pt>
                <c:pt idx="20">
                  <c:v>75.099999999999994</c:v>
                </c:pt>
                <c:pt idx="21">
                  <c:v>74.599999999999994</c:v>
                </c:pt>
                <c:pt idx="22">
                  <c:v>74.8</c:v>
                </c:pt>
                <c:pt idx="23">
                  <c:v>76</c:v>
                </c:pt>
                <c:pt idx="24">
                  <c:v>76.7</c:v>
                </c:pt>
                <c:pt idx="25">
                  <c:v>76.8</c:v>
                </c:pt>
                <c:pt idx="26">
                  <c:v>76.7</c:v>
                </c:pt>
                <c:pt idx="27">
                  <c:v>78.099999999999994</c:v>
                </c:pt>
                <c:pt idx="28">
                  <c:v>78.099999999999994</c:v>
                </c:pt>
                <c:pt idx="29">
                  <c:v>77.900000000000006</c:v>
                </c:pt>
                <c:pt idx="30">
                  <c:v>78.5</c:v>
                </c:pt>
                <c:pt idx="31">
                  <c:v>79.099999999999994</c:v>
                </c:pt>
                <c:pt idx="32">
                  <c:v>79.8</c:v>
                </c:pt>
                <c:pt idx="33">
                  <c:v>79.400000000000006</c:v>
                </c:pt>
                <c:pt idx="34">
                  <c:v>80</c:v>
                </c:pt>
                <c:pt idx="35">
                  <c:v>80.099999999999994</c:v>
                </c:pt>
              </c:numCache>
            </c:numRef>
          </c:val>
          <c:smooth val="0"/>
          <c:extLst>
            <c:ext xmlns:c16="http://schemas.microsoft.com/office/drawing/2014/chart" uri="{C3380CC4-5D6E-409C-BE32-E72D297353CC}">
              <c16:uniqueId val="{0000001A-F575-4D9C-8AEA-A49E6AF781FF}"/>
            </c:ext>
          </c:extLst>
        </c:ser>
        <c:ser>
          <c:idx val="21"/>
          <c:order val="18"/>
          <c:tx>
            <c:strRef>
              <c:f>'Fig 2a data'!$A$24</c:f>
              <c:strCache>
                <c:ptCount val="1"/>
                <c:pt idx="0">
                  <c:v>Netherlands</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data'!$B$24:$AK$24</c:f>
              <c:numCache>
                <c:formatCode>0.0</c:formatCode>
                <c:ptCount val="36"/>
                <c:pt idx="4">
                  <c:v>73.099999999999994</c:v>
                </c:pt>
                <c:pt idx="5">
                  <c:v>73.099999999999994</c:v>
                </c:pt>
                <c:pt idx="6">
                  <c:v>73.5</c:v>
                </c:pt>
                <c:pt idx="7">
                  <c:v>73.7</c:v>
                </c:pt>
                <c:pt idx="8">
                  <c:v>73.7</c:v>
                </c:pt>
                <c:pt idx="9">
                  <c:v>73.8</c:v>
                </c:pt>
                <c:pt idx="10">
                  <c:v>74.099999999999994</c:v>
                </c:pt>
                <c:pt idx="11">
                  <c:v>74.3</c:v>
                </c:pt>
                <c:pt idx="12">
                  <c:v>74</c:v>
                </c:pt>
                <c:pt idx="13">
                  <c:v>74.599999999999994</c:v>
                </c:pt>
                <c:pt idx="14">
                  <c:v>74.599999999999994</c:v>
                </c:pt>
                <c:pt idx="15">
                  <c:v>74.7</c:v>
                </c:pt>
                <c:pt idx="16">
                  <c:v>75.2</c:v>
                </c:pt>
                <c:pt idx="17">
                  <c:v>75.2</c:v>
                </c:pt>
                <c:pt idx="18">
                  <c:v>75.3</c:v>
                </c:pt>
                <c:pt idx="19">
                  <c:v>75.599999999999994</c:v>
                </c:pt>
                <c:pt idx="20">
                  <c:v>75.8</c:v>
                </c:pt>
                <c:pt idx="21">
                  <c:v>76</c:v>
                </c:pt>
                <c:pt idx="22">
                  <c:v>76.3</c:v>
                </c:pt>
                <c:pt idx="23">
                  <c:v>76.900000000000006</c:v>
                </c:pt>
                <c:pt idx="24">
                  <c:v>77.2</c:v>
                </c:pt>
                <c:pt idx="25">
                  <c:v>77.7</c:v>
                </c:pt>
                <c:pt idx="26">
                  <c:v>78.099999999999994</c:v>
                </c:pt>
                <c:pt idx="27">
                  <c:v>78.400000000000006</c:v>
                </c:pt>
                <c:pt idx="28">
                  <c:v>78.7</c:v>
                </c:pt>
                <c:pt idx="29">
                  <c:v>78.900000000000006</c:v>
                </c:pt>
                <c:pt idx="30">
                  <c:v>79.400000000000006</c:v>
                </c:pt>
                <c:pt idx="31">
                  <c:v>79.3</c:v>
                </c:pt>
                <c:pt idx="32">
                  <c:v>79.5</c:v>
                </c:pt>
                <c:pt idx="33">
                  <c:v>80</c:v>
                </c:pt>
                <c:pt idx="34">
                  <c:v>79.900000000000006</c:v>
                </c:pt>
                <c:pt idx="35">
                  <c:v>80</c:v>
                </c:pt>
              </c:numCache>
            </c:numRef>
          </c:val>
          <c:smooth val="0"/>
          <c:extLst>
            <c:ext xmlns:c16="http://schemas.microsoft.com/office/drawing/2014/chart" uri="{C3380CC4-5D6E-409C-BE32-E72D297353CC}">
              <c16:uniqueId val="{0000001B-F575-4D9C-8AEA-A49E6AF781FF}"/>
            </c:ext>
          </c:extLst>
        </c:ser>
        <c:ser>
          <c:idx val="23"/>
          <c:order val="19"/>
          <c:tx>
            <c:strRef>
              <c:f>'Fig 2a data'!$A$26</c:f>
              <c:strCache>
                <c:ptCount val="1"/>
                <c:pt idx="0">
                  <c:v>Poland</c:v>
                </c:pt>
              </c:strCache>
            </c:strRef>
          </c:tx>
          <c:spPr>
            <a:ln w="12700">
              <a:solidFill>
                <a:srgbClr val="00B05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data'!$B$26:$AK$26</c:f>
              <c:numCache>
                <c:formatCode>0.0</c:formatCode>
                <c:ptCount val="36"/>
                <c:pt idx="9">
                  <c:v>66.3</c:v>
                </c:pt>
                <c:pt idx="10">
                  <c:v>65.900000000000006</c:v>
                </c:pt>
                <c:pt idx="11">
                  <c:v>66.5</c:v>
                </c:pt>
                <c:pt idx="12">
                  <c:v>67.2</c:v>
                </c:pt>
                <c:pt idx="13">
                  <c:v>67.5</c:v>
                </c:pt>
                <c:pt idx="14">
                  <c:v>67.7</c:v>
                </c:pt>
                <c:pt idx="15">
                  <c:v>68.099999999999994</c:v>
                </c:pt>
                <c:pt idx="16">
                  <c:v>68.5</c:v>
                </c:pt>
                <c:pt idx="17">
                  <c:v>68.900000000000006</c:v>
                </c:pt>
                <c:pt idx="18">
                  <c:v>68.8</c:v>
                </c:pt>
                <c:pt idx="19">
                  <c:v>69.599999999999994</c:v>
                </c:pt>
                <c:pt idx="20">
                  <c:v>70</c:v>
                </c:pt>
                <c:pt idx="21">
                  <c:v>70.3</c:v>
                </c:pt>
                <c:pt idx="22">
                  <c:v>70.5</c:v>
                </c:pt>
                <c:pt idx="23">
                  <c:v>70.599999999999994</c:v>
                </c:pt>
                <c:pt idx="24">
                  <c:v>70.8</c:v>
                </c:pt>
                <c:pt idx="25">
                  <c:v>70.900000000000006</c:v>
                </c:pt>
                <c:pt idx="26">
                  <c:v>71</c:v>
                </c:pt>
                <c:pt idx="27">
                  <c:v>71.3</c:v>
                </c:pt>
                <c:pt idx="28">
                  <c:v>71.5</c:v>
                </c:pt>
                <c:pt idx="29">
                  <c:v>72.2</c:v>
                </c:pt>
                <c:pt idx="30">
                  <c:v>72.5</c:v>
                </c:pt>
                <c:pt idx="31">
                  <c:v>72.599999999999994</c:v>
                </c:pt>
                <c:pt idx="32">
                  <c:v>73</c:v>
                </c:pt>
                <c:pt idx="33">
                  <c:v>73.7</c:v>
                </c:pt>
                <c:pt idx="34">
                  <c:v>73.5</c:v>
                </c:pt>
                <c:pt idx="35">
                  <c:v>73.900000000000006</c:v>
                </c:pt>
              </c:numCache>
            </c:numRef>
          </c:val>
          <c:smooth val="0"/>
          <c:extLst>
            <c:ext xmlns:c16="http://schemas.microsoft.com/office/drawing/2014/chart" uri="{C3380CC4-5D6E-409C-BE32-E72D297353CC}">
              <c16:uniqueId val="{0000001C-F575-4D9C-8AEA-A49E6AF781FF}"/>
            </c:ext>
          </c:extLst>
        </c:ser>
        <c:ser>
          <c:idx val="24"/>
          <c:order val="20"/>
          <c:tx>
            <c:strRef>
              <c:f>'Fig 2a data'!$A$27</c:f>
              <c:strCache>
                <c:ptCount val="1"/>
                <c:pt idx="0">
                  <c:v>Portugal</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data'!$B$27:$AK$27</c:f>
              <c:numCache>
                <c:formatCode>0.0</c:formatCode>
                <c:ptCount val="36"/>
                <c:pt idx="0">
                  <c:v>68.2</c:v>
                </c:pt>
                <c:pt idx="1">
                  <c:v>69</c:v>
                </c:pt>
                <c:pt idx="2">
                  <c:v>69</c:v>
                </c:pt>
                <c:pt idx="3">
                  <c:v>69.2</c:v>
                </c:pt>
                <c:pt idx="4">
                  <c:v>69.400000000000006</c:v>
                </c:pt>
                <c:pt idx="5">
                  <c:v>69.900000000000006</c:v>
                </c:pt>
                <c:pt idx="6">
                  <c:v>70.3</c:v>
                </c:pt>
                <c:pt idx="7">
                  <c:v>70.3</c:v>
                </c:pt>
                <c:pt idx="8">
                  <c:v>70.900000000000006</c:v>
                </c:pt>
                <c:pt idx="9">
                  <c:v>70.599999999999994</c:v>
                </c:pt>
                <c:pt idx="10">
                  <c:v>70.5</c:v>
                </c:pt>
                <c:pt idx="11">
                  <c:v>71</c:v>
                </c:pt>
                <c:pt idx="12">
                  <c:v>71</c:v>
                </c:pt>
                <c:pt idx="13">
                  <c:v>72</c:v>
                </c:pt>
                <c:pt idx="14">
                  <c:v>71.7</c:v>
                </c:pt>
                <c:pt idx="15">
                  <c:v>71.599999999999994</c:v>
                </c:pt>
                <c:pt idx="16">
                  <c:v>72.2</c:v>
                </c:pt>
                <c:pt idx="17">
                  <c:v>72.400000000000006</c:v>
                </c:pt>
                <c:pt idx="18">
                  <c:v>72.7</c:v>
                </c:pt>
                <c:pt idx="19">
                  <c:v>73.3</c:v>
                </c:pt>
                <c:pt idx="20">
                  <c:v>73.599999999999994</c:v>
                </c:pt>
                <c:pt idx="21">
                  <c:v>73.900000000000006</c:v>
                </c:pt>
                <c:pt idx="22">
                  <c:v>74.2</c:v>
                </c:pt>
                <c:pt idx="23">
                  <c:v>75</c:v>
                </c:pt>
                <c:pt idx="24">
                  <c:v>74.900000000000006</c:v>
                </c:pt>
                <c:pt idx="25">
                  <c:v>75.5</c:v>
                </c:pt>
                <c:pt idx="26">
                  <c:v>75.900000000000006</c:v>
                </c:pt>
                <c:pt idx="27">
                  <c:v>76.2</c:v>
                </c:pt>
                <c:pt idx="28">
                  <c:v>76.5</c:v>
                </c:pt>
                <c:pt idx="29">
                  <c:v>76.8</c:v>
                </c:pt>
                <c:pt idx="30">
                  <c:v>77.3</c:v>
                </c:pt>
                <c:pt idx="31">
                  <c:v>77.3</c:v>
                </c:pt>
                <c:pt idx="32">
                  <c:v>77.599999999999994</c:v>
                </c:pt>
                <c:pt idx="33">
                  <c:v>78</c:v>
                </c:pt>
                <c:pt idx="34">
                  <c:v>78.099999999999994</c:v>
                </c:pt>
                <c:pt idx="35">
                  <c:v>78.099999999999994</c:v>
                </c:pt>
              </c:numCache>
            </c:numRef>
          </c:val>
          <c:smooth val="0"/>
          <c:extLst>
            <c:ext xmlns:c16="http://schemas.microsoft.com/office/drawing/2014/chart" uri="{C3380CC4-5D6E-409C-BE32-E72D297353CC}">
              <c16:uniqueId val="{0000001D-F575-4D9C-8AEA-A49E6AF781FF}"/>
            </c:ext>
          </c:extLst>
        </c:ser>
        <c:ser>
          <c:idx val="25"/>
          <c:order val="21"/>
          <c:tx>
            <c:strRef>
              <c:f>'Fig 2a data'!$A$28</c:f>
              <c:strCache>
                <c:ptCount val="1"/>
                <c:pt idx="0">
                  <c:v>Romania</c:v>
                </c:pt>
              </c:strCache>
            </c:strRef>
          </c:tx>
          <c:spPr>
            <a:ln w="12700">
              <a:solidFill>
                <a:srgbClr val="FFC00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data'!$B$28:$AK$28</c:f>
              <c:numCache>
                <c:formatCode>0.0</c:formatCode>
                <c:ptCount val="36"/>
                <c:pt idx="0">
                  <c:v>66.8</c:v>
                </c:pt>
                <c:pt idx="1">
                  <c:v>67.099999999999994</c:v>
                </c:pt>
                <c:pt idx="2">
                  <c:v>67</c:v>
                </c:pt>
                <c:pt idx="3">
                  <c:v>67</c:v>
                </c:pt>
                <c:pt idx="4">
                  <c:v>66.400000000000006</c:v>
                </c:pt>
                <c:pt idx="5">
                  <c:v>66.7</c:v>
                </c:pt>
                <c:pt idx="6">
                  <c:v>66.099999999999994</c:v>
                </c:pt>
                <c:pt idx="7">
                  <c:v>66.5</c:v>
                </c:pt>
                <c:pt idx="8">
                  <c:v>66.7</c:v>
                </c:pt>
                <c:pt idx="9">
                  <c:v>66.7</c:v>
                </c:pt>
                <c:pt idx="10">
                  <c:v>66.8</c:v>
                </c:pt>
                <c:pt idx="11">
                  <c:v>66</c:v>
                </c:pt>
                <c:pt idx="12">
                  <c:v>65.900000000000006</c:v>
                </c:pt>
                <c:pt idx="13">
                  <c:v>65.7</c:v>
                </c:pt>
                <c:pt idx="14">
                  <c:v>65.5</c:v>
                </c:pt>
                <c:pt idx="15">
                  <c:v>65.099999999999994</c:v>
                </c:pt>
                <c:pt idx="16">
                  <c:v>65.2</c:v>
                </c:pt>
                <c:pt idx="17">
                  <c:v>66.3</c:v>
                </c:pt>
                <c:pt idx="18">
                  <c:v>67.099999999999994</c:v>
                </c:pt>
                <c:pt idx="19">
                  <c:v>67.7</c:v>
                </c:pt>
                <c:pt idx="20">
                  <c:v>67.5</c:v>
                </c:pt>
                <c:pt idx="21">
                  <c:v>67.3</c:v>
                </c:pt>
                <c:pt idx="22">
                  <c:v>67.400000000000006</c:v>
                </c:pt>
                <c:pt idx="23">
                  <c:v>67.8</c:v>
                </c:pt>
                <c:pt idx="24">
                  <c:v>68.400000000000006</c:v>
                </c:pt>
                <c:pt idx="25">
                  <c:v>69</c:v>
                </c:pt>
                <c:pt idx="26">
                  <c:v>69.5</c:v>
                </c:pt>
                <c:pt idx="27">
                  <c:v>69.7</c:v>
                </c:pt>
                <c:pt idx="28">
                  <c:v>69.8</c:v>
                </c:pt>
                <c:pt idx="29">
                  <c:v>70</c:v>
                </c:pt>
                <c:pt idx="30">
                  <c:v>70.8</c:v>
                </c:pt>
                <c:pt idx="31">
                  <c:v>70.900000000000006</c:v>
                </c:pt>
                <c:pt idx="32">
                  <c:v>71.599999999999994</c:v>
                </c:pt>
                <c:pt idx="33">
                  <c:v>71.400000000000006</c:v>
                </c:pt>
                <c:pt idx="34">
                  <c:v>71.5</c:v>
                </c:pt>
                <c:pt idx="35">
                  <c:v>71.7</c:v>
                </c:pt>
              </c:numCache>
            </c:numRef>
          </c:val>
          <c:smooth val="0"/>
          <c:extLst>
            <c:ext xmlns:c16="http://schemas.microsoft.com/office/drawing/2014/chart" uri="{C3380CC4-5D6E-409C-BE32-E72D297353CC}">
              <c16:uniqueId val="{0000001E-F575-4D9C-8AEA-A49E6AF781FF}"/>
            </c:ext>
          </c:extLst>
        </c:ser>
        <c:ser>
          <c:idx val="27"/>
          <c:order val="22"/>
          <c:tx>
            <c:strRef>
              <c:f>'Fig 2a data'!$A$30</c:f>
              <c:strCache>
                <c:ptCount val="1"/>
                <c:pt idx="0">
                  <c:v>Slovakia</c:v>
                </c:pt>
              </c:strCache>
            </c:strRef>
          </c:tx>
          <c:spPr>
            <a:ln w="12700">
              <a:solidFill>
                <a:srgbClr val="00B05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data'!$B$30:$AK$30</c:f>
              <c:numCache>
                <c:formatCode>0.0</c:formatCode>
                <c:ptCount val="36"/>
                <c:pt idx="0">
                  <c:v>66.8</c:v>
                </c:pt>
                <c:pt idx="1">
                  <c:v>67</c:v>
                </c:pt>
                <c:pt idx="2">
                  <c:v>66.7</c:v>
                </c:pt>
                <c:pt idx="3">
                  <c:v>66.900000000000006</c:v>
                </c:pt>
                <c:pt idx="4">
                  <c:v>67</c:v>
                </c:pt>
                <c:pt idx="5">
                  <c:v>67.2</c:v>
                </c:pt>
                <c:pt idx="6">
                  <c:v>67.400000000000006</c:v>
                </c:pt>
                <c:pt idx="7">
                  <c:v>67.2</c:v>
                </c:pt>
                <c:pt idx="8">
                  <c:v>67</c:v>
                </c:pt>
                <c:pt idx="9">
                  <c:v>66.7</c:v>
                </c:pt>
                <c:pt idx="10">
                  <c:v>66.900000000000006</c:v>
                </c:pt>
                <c:pt idx="11">
                  <c:v>67.099999999999994</c:v>
                </c:pt>
                <c:pt idx="12">
                  <c:v>67.8</c:v>
                </c:pt>
                <c:pt idx="13">
                  <c:v>68.3</c:v>
                </c:pt>
                <c:pt idx="14">
                  <c:v>68.400000000000006</c:v>
                </c:pt>
                <c:pt idx="15">
                  <c:v>68.8</c:v>
                </c:pt>
                <c:pt idx="16">
                  <c:v>68.900000000000006</c:v>
                </c:pt>
                <c:pt idx="17">
                  <c:v>68.599999999999994</c:v>
                </c:pt>
                <c:pt idx="18">
                  <c:v>69</c:v>
                </c:pt>
                <c:pt idx="19">
                  <c:v>69.2</c:v>
                </c:pt>
                <c:pt idx="20">
                  <c:v>69.5</c:v>
                </c:pt>
                <c:pt idx="21">
                  <c:v>69.8</c:v>
                </c:pt>
                <c:pt idx="22">
                  <c:v>69.8</c:v>
                </c:pt>
                <c:pt idx="23">
                  <c:v>70.3</c:v>
                </c:pt>
                <c:pt idx="24">
                  <c:v>70.2</c:v>
                </c:pt>
                <c:pt idx="25">
                  <c:v>70.400000000000006</c:v>
                </c:pt>
                <c:pt idx="26">
                  <c:v>70.599999999999994</c:v>
                </c:pt>
                <c:pt idx="27">
                  <c:v>70.900000000000006</c:v>
                </c:pt>
                <c:pt idx="28">
                  <c:v>71.400000000000006</c:v>
                </c:pt>
                <c:pt idx="29">
                  <c:v>71.8</c:v>
                </c:pt>
                <c:pt idx="30">
                  <c:v>72.3</c:v>
                </c:pt>
                <c:pt idx="31">
                  <c:v>72.5</c:v>
                </c:pt>
                <c:pt idx="32">
                  <c:v>72.900000000000006</c:v>
                </c:pt>
                <c:pt idx="33">
                  <c:v>73.3</c:v>
                </c:pt>
                <c:pt idx="34">
                  <c:v>73.099999999999994</c:v>
                </c:pt>
                <c:pt idx="35">
                  <c:v>73.8</c:v>
                </c:pt>
              </c:numCache>
            </c:numRef>
          </c:val>
          <c:smooth val="0"/>
          <c:extLst>
            <c:ext xmlns:c16="http://schemas.microsoft.com/office/drawing/2014/chart" uri="{C3380CC4-5D6E-409C-BE32-E72D297353CC}">
              <c16:uniqueId val="{0000001F-F575-4D9C-8AEA-A49E6AF781FF}"/>
            </c:ext>
          </c:extLst>
        </c:ser>
        <c:ser>
          <c:idx val="28"/>
          <c:order val="23"/>
          <c:tx>
            <c:strRef>
              <c:f>'Fig 2a data'!$A$31</c:f>
              <c:strCache>
                <c:ptCount val="1"/>
                <c:pt idx="0">
                  <c:v>Slovenia</c:v>
                </c:pt>
              </c:strCache>
            </c:strRef>
          </c:tx>
          <c:spPr>
            <a:ln w="12700">
              <a:solidFill>
                <a:srgbClr val="00B050"/>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data'!$B$31:$AK$31</c:f>
              <c:numCache>
                <c:formatCode>0.0</c:formatCode>
                <c:ptCount val="36"/>
                <c:pt idx="1">
                  <c:v>67</c:v>
                </c:pt>
                <c:pt idx="2">
                  <c:v>66.900000000000006</c:v>
                </c:pt>
                <c:pt idx="3">
                  <c:v>67.3</c:v>
                </c:pt>
                <c:pt idx="4">
                  <c:v>67.7</c:v>
                </c:pt>
                <c:pt idx="5">
                  <c:v>68.400000000000006</c:v>
                </c:pt>
                <c:pt idx="6">
                  <c:v>68.2</c:v>
                </c:pt>
                <c:pt idx="7">
                  <c:v>68.900000000000006</c:v>
                </c:pt>
                <c:pt idx="8">
                  <c:v>69.3</c:v>
                </c:pt>
                <c:pt idx="9">
                  <c:v>69.8</c:v>
                </c:pt>
                <c:pt idx="10">
                  <c:v>69.5</c:v>
                </c:pt>
                <c:pt idx="11">
                  <c:v>69.599999999999994</c:v>
                </c:pt>
                <c:pt idx="12">
                  <c:v>69.400000000000006</c:v>
                </c:pt>
                <c:pt idx="13">
                  <c:v>70.099999999999994</c:v>
                </c:pt>
                <c:pt idx="14">
                  <c:v>70.8</c:v>
                </c:pt>
                <c:pt idx="15">
                  <c:v>71.099999999999994</c:v>
                </c:pt>
                <c:pt idx="16">
                  <c:v>71.099999999999994</c:v>
                </c:pt>
                <c:pt idx="17">
                  <c:v>71.3</c:v>
                </c:pt>
                <c:pt idx="18">
                  <c:v>71.8</c:v>
                </c:pt>
                <c:pt idx="19">
                  <c:v>72.2</c:v>
                </c:pt>
                <c:pt idx="20">
                  <c:v>72.3</c:v>
                </c:pt>
                <c:pt idx="21">
                  <c:v>72.599999999999994</c:v>
                </c:pt>
                <c:pt idx="22">
                  <c:v>72.5</c:v>
                </c:pt>
                <c:pt idx="23">
                  <c:v>73.5</c:v>
                </c:pt>
                <c:pt idx="24">
                  <c:v>73.900000000000006</c:v>
                </c:pt>
                <c:pt idx="25">
                  <c:v>74.5</c:v>
                </c:pt>
                <c:pt idx="26">
                  <c:v>74.599999999999994</c:v>
                </c:pt>
                <c:pt idx="27">
                  <c:v>75.5</c:v>
                </c:pt>
                <c:pt idx="28">
                  <c:v>75.900000000000006</c:v>
                </c:pt>
                <c:pt idx="29">
                  <c:v>76.400000000000006</c:v>
                </c:pt>
                <c:pt idx="30">
                  <c:v>76.8</c:v>
                </c:pt>
                <c:pt idx="31">
                  <c:v>77.099999999999994</c:v>
                </c:pt>
                <c:pt idx="32">
                  <c:v>77.2</c:v>
                </c:pt>
                <c:pt idx="33">
                  <c:v>78.2</c:v>
                </c:pt>
                <c:pt idx="34">
                  <c:v>77.8</c:v>
                </c:pt>
                <c:pt idx="35">
                  <c:v>78.2</c:v>
                </c:pt>
              </c:numCache>
            </c:numRef>
          </c:val>
          <c:smooth val="0"/>
          <c:extLst>
            <c:ext xmlns:c16="http://schemas.microsoft.com/office/drawing/2014/chart" uri="{C3380CC4-5D6E-409C-BE32-E72D297353CC}">
              <c16:uniqueId val="{00000020-F575-4D9C-8AEA-A49E6AF781FF}"/>
            </c:ext>
          </c:extLst>
        </c:ser>
        <c:ser>
          <c:idx val="29"/>
          <c:order val="24"/>
          <c:tx>
            <c:strRef>
              <c:f>'Fig 2a data'!$A$32</c:f>
              <c:strCache>
                <c:ptCount val="1"/>
                <c:pt idx="0">
                  <c:v>Spain</c:v>
                </c:pt>
              </c:strCache>
            </c:strRef>
          </c:tx>
          <c:spPr>
            <a:ln w="12700">
              <a:solidFill>
                <a:schemeClr val="accent2">
                  <a:lumMod val="75000"/>
                </a:schemeClr>
              </a:solidFill>
            </a:ln>
          </c:spPr>
          <c:marker>
            <c:symbol val="none"/>
          </c:marker>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data'!$B$32:$AK$32</c:f>
              <c:numCache>
                <c:formatCode>0.0</c:formatCode>
                <c:ptCount val="36"/>
                <c:pt idx="0">
                  <c:v>72.5</c:v>
                </c:pt>
                <c:pt idx="1">
                  <c:v>73.099999999999994</c:v>
                </c:pt>
                <c:pt idx="2">
                  <c:v>72.900000000000006</c:v>
                </c:pt>
                <c:pt idx="3">
                  <c:v>73.099999999999994</c:v>
                </c:pt>
                <c:pt idx="4">
                  <c:v>73.099999999999994</c:v>
                </c:pt>
                <c:pt idx="5">
                  <c:v>73.400000000000006</c:v>
                </c:pt>
                <c:pt idx="6">
                  <c:v>73.5</c:v>
                </c:pt>
                <c:pt idx="7">
                  <c:v>73.5</c:v>
                </c:pt>
                <c:pt idx="8">
                  <c:v>73.400000000000006</c:v>
                </c:pt>
                <c:pt idx="9">
                  <c:v>73.3</c:v>
                </c:pt>
                <c:pt idx="10">
                  <c:v>73.400000000000006</c:v>
                </c:pt>
                <c:pt idx="11">
                  <c:v>73.8</c:v>
                </c:pt>
                <c:pt idx="12">
                  <c:v>74</c:v>
                </c:pt>
                <c:pt idx="13">
                  <c:v>74.400000000000006</c:v>
                </c:pt>
                <c:pt idx="14">
                  <c:v>74.400000000000006</c:v>
                </c:pt>
                <c:pt idx="15">
                  <c:v>74.5</c:v>
                </c:pt>
                <c:pt idx="16">
                  <c:v>75.2</c:v>
                </c:pt>
                <c:pt idx="17">
                  <c:v>75.3</c:v>
                </c:pt>
                <c:pt idx="18">
                  <c:v>75.3</c:v>
                </c:pt>
                <c:pt idx="19">
                  <c:v>75.8</c:v>
                </c:pt>
                <c:pt idx="20">
                  <c:v>76.3</c:v>
                </c:pt>
                <c:pt idx="21">
                  <c:v>76.400000000000006</c:v>
                </c:pt>
                <c:pt idx="22">
                  <c:v>76.400000000000006</c:v>
                </c:pt>
                <c:pt idx="23">
                  <c:v>77</c:v>
                </c:pt>
                <c:pt idx="24">
                  <c:v>77</c:v>
                </c:pt>
                <c:pt idx="25">
                  <c:v>77.8</c:v>
                </c:pt>
                <c:pt idx="26">
                  <c:v>77.900000000000006</c:v>
                </c:pt>
                <c:pt idx="27">
                  <c:v>78.3</c:v>
                </c:pt>
                <c:pt idx="28">
                  <c:v>78.8</c:v>
                </c:pt>
                <c:pt idx="29">
                  <c:v>79.2</c:v>
                </c:pt>
                <c:pt idx="30">
                  <c:v>79.5</c:v>
                </c:pt>
                <c:pt idx="31">
                  <c:v>79.5</c:v>
                </c:pt>
                <c:pt idx="32">
                  <c:v>80.2</c:v>
                </c:pt>
                <c:pt idx="33">
                  <c:v>80.400000000000006</c:v>
                </c:pt>
                <c:pt idx="34">
                  <c:v>80.099999999999994</c:v>
                </c:pt>
                <c:pt idx="35">
                  <c:v>80.5</c:v>
                </c:pt>
              </c:numCache>
            </c:numRef>
          </c:val>
          <c:smooth val="0"/>
          <c:extLst>
            <c:ext xmlns:c16="http://schemas.microsoft.com/office/drawing/2014/chart" uri="{C3380CC4-5D6E-409C-BE32-E72D297353CC}">
              <c16:uniqueId val="{00000021-F575-4D9C-8AEA-A49E6AF781FF}"/>
            </c:ext>
          </c:extLst>
        </c:ser>
        <c:ser>
          <c:idx val="30"/>
          <c:order val="25"/>
          <c:tx>
            <c:strRef>
              <c:f>'Fig 2a data'!$A$33</c:f>
              <c:strCache>
                <c:ptCount val="1"/>
                <c:pt idx="0">
                  <c:v>Sweden</c:v>
                </c:pt>
              </c:strCache>
            </c:strRef>
          </c:tx>
          <c:spPr>
            <a:ln w="12700">
              <a:solidFill>
                <a:schemeClr val="accent2">
                  <a:lumMod val="75000"/>
                </a:schemeClr>
              </a:solidFill>
            </a:ln>
          </c:spPr>
          <c:marker>
            <c:symbol val="none"/>
          </c:marker>
          <c:dPt>
            <c:idx val="34"/>
            <c:bubble3D val="0"/>
            <c:extLst>
              <c:ext xmlns:c16="http://schemas.microsoft.com/office/drawing/2014/chart" uri="{C3380CC4-5D6E-409C-BE32-E72D297353CC}">
                <c16:uniqueId val="{00000022-F575-4D9C-8AEA-A49E6AF781FF}"/>
              </c:ext>
            </c:extLst>
          </c:dPt>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data'!$B$33:$AK$33</c:f>
              <c:numCache>
                <c:formatCode>0.0</c:formatCode>
                <c:ptCount val="36"/>
                <c:pt idx="0">
                  <c:v>73.099999999999994</c:v>
                </c:pt>
                <c:pt idx="1">
                  <c:v>73.5</c:v>
                </c:pt>
                <c:pt idx="2">
                  <c:v>73.599999999999994</c:v>
                </c:pt>
                <c:pt idx="3">
                  <c:v>73.900000000000006</c:v>
                </c:pt>
                <c:pt idx="4">
                  <c:v>73.8</c:v>
                </c:pt>
                <c:pt idx="5">
                  <c:v>74</c:v>
                </c:pt>
                <c:pt idx="6">
                  <c:v>74.2</c:v>
                </c:pt>
                <c:pt idx="7">
                  <c:v>74.099999999999994</c:v>
                </c:pt>
                <c:pt idx="8">
                  <c:v>74.8</c:v>
                </c:pt>
                <c:pt idx="9">
                  <c:v>74.8</c:v>
                </c:pt>
                <c:pt idx="10">
                  <c:v>75</c:v>
                </c:pt>
                <c:pt idx="11">
                  <c:v>75.400000000000006</c:v>
                </c:pt>
                <c:pt idx="12">
                  <c:v>75.5</c:v>
                </c:pt>
                <c:pt idx="13">
                  <c:v>76.099999999999994</c:v>
                </c:pt>
                <c:pt idx="14">
                  <c:v>76.2</c:v>
                </c:pt>
                <c:pt idx="15">
                  <c:v>76.599999999999994</c:v>
                </c:pt>
                <c:pt idx="16">
                  <c:v>76.8</c:v>
                </c:pt>
                <c:pt idx="17">
                  <c:v>76.900000000000006</c:v>
                </c:pt>
                <c:pt idx="18">
                  <c:v>77.099999999999994</c:v>
                </c:pt>
                <c:pt idx="19">
                  <c:v>77.400000000000006</c:v>
                </c:pt>
                <c:pt idx="20">
                  <c:v>77.599999999999994</c:v>
                </c:pt>
                <c:pt idx="21">
                  <c:v>77.7</c:v>
                </c:pt>
                <c:pt idx="22">
                  <c:v>78</c:v>
                </c:pt>
                <c:pt idx="23">
                  <c:v>78.400000000000006</c:v>
                </c:pt>
                <c:pt idx="24">
                  <c:v>78.5</c:v>
                </c:pt>
                <c:pt idx="25">
                  <c:v>78.8</c:v>
                </c:pt>
                <c:pt idx="26">
                  <c:v>79</c:v>
                </c:pt>
                <c:pt idx="27">
                  <c:v>79.2</c:v>
                </c:pt>
                <c:pt idx="28">
                  <c:v>79.400000000000006</c:v>
                </c:pt>
                <c:pt idx="29">
                  <c:v>79.599999999999994</c:v>
                </c:pt>
                <c:pt idx="30">
                  <c:v>79.900000000000006</c:v>
                </c:pt>
                <c:pt idx="31">
                  <c:v>79.900000000000006</c:v>
                </c:pt>
                <c:pt idx="32">
                  <c:v>80.2</c:v>
                </c:pt>
                <c:pt idx="33">
                  <c:v>80.400000000000006</c:v>
                </c:pt>
                <c:pt idx="34">
                  <c:v>80.400000000000006</c:v>
                </c:pt>
                <c:pt idx="35">
                  <c:v>80.599999999999994</c:v>
                </c:pt>
              </c:numCache>
            </c:numRef>
          </c:val>
          <c:smooth val="0"/>
          <c:extLst>
            <c:ext xmlns:c16="http://schemas.microsoft.com/office/drawing/2014/chart" uri="{C3380CC4-5D6E-409C-BE32-E72D297353CC}">
              <c16:uniqueId val="{00000023-F575-4D9C-8AEA-A49E6AF781FF}"/>
            </c:ext>
          </c:extLst>
        </c:ser>
        <c:ser>
          <c:idx val="31"/>
          <c:order val="26"/>
          <c:tx>
            <c:strRef>
              <c:f>'Fig 2a data'!$A$34</c:f>
              <c:strCache>
                <c:ptCount val="1"/>
                <c:pt idx="0">
                  <c:v>United Kingdom</c:v>
                </c:pt>
              </c:strCache>
            </c:strRef>
          </c:tx>
          <c:spPr>
            <a:ln w="34925">
              <a:solidFill>
                <a:srgbClr val="434481"/>
              </a:solidFill>
              <a:prstDash val="sysDash"/>
            </a:ln>
          </c:spPr>
          <c:marker>
            <c:symbol val="none"/>
          </c:marker>
          <c:dPt>
            <c:idx val="31"/>
            <c:bubble3D val="0"/>
            <c:extLst>
              <c:ext xmlns:c16="http://schemas.microsoft.com/office/drawing/2014/chart" uri="{C3380CC4-5D6E-409C-BE32-E72D297353CC}">
                <c16:uniqueId val="{00000024-F575-4D9C-8AEA-A49E6AF781FF}"/>
              </c:ext>
            </c:extLst>
          </c:dPt>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data'!$B$34:$AK$34</c:f>
              <c:numCache>
                <c:formatCode>0.0</c:formatCode>
                <c:ptCount val="36"/>
                <c:pt idx="0">
                  <c:v>70.8</c:v>
                </c:pt>
                <c:pt idx="1">
                  <c:v>71.099999999999994</c:v>
                </c:pt>
                <c:pt idx="2">
                  <c:v>71.3</c:v>
                </c:pt>
                <c:pt idx="3">
                  <c:v>71.5</c:v>
                </c:pt>
                <c:pt idx="4">
                  <c:v>71.7</c:v>
                </c:pt>
                <c:pt idx="5">
                  <c:v>71.900000000000006</c:v>
                </c:pt>
                <c:pt idx="6">
                  <c:v>72.2</c:v>
                </c:pt>
                <c:pt idx="7">
                  <c:v>72.400000000000006</c:v>
                </c:pt>
                <c:pt idx="8">
                  <c:v>72.599999999999994</c:v>
                </c:pt>
                <c:pt idx="9">
                  <c:v>72.900000000000006</c:v>
                </c:pt>
                <c:pt idx="10">
                  <c:v>73.2</c:v>
                </c:pt>
                <c:pt idx="11">
                  <c:v>73.400000000000006</c:v>
                </c:pt>
                <c:pt idx="12">
                  <c:v>73.7</c:v>
                </c:pt>
                <c:pt idx="13">
                  <c:v>73.8</c:v>
                </c:pt>
                <c:pt idx="14">
                  <c:v>74.099999999999994</c:v>
                </c:pt>
                <c:pt idx="15">
                  <c:v>74.2</c:v>
                </c:pt>
                <c:pt idx="16">
                  <c:v>74.5</c:v>
                </c:pt>
                <c:pt idx="17">
                  <c:v>74.7</c:v>
                </c:pt>
                <c:pt idx="18">
                  <c:v>75</c:v>
                </c:pt>
                <c:pt idx="19">
                  <c:v>75.3</c:v>
                </c:pt>
                <c:pt idx="20">
                  <c:v>75.599999999999994</c:v>
                </c:pt>
                <c:pt idx="21">
                  <c:v>75.900000000000006</c:v>
                </c:pt>
                <c:pt idx="22">
                  <c:v>76.2</c:v>
                </c:pt>
                <c:pt idx="23">
                  <c:v>76.5</c:v>
                </c:pt>
                <c:pt idx="24">
                  <c:v>76.900000000000006</c:v>
                </c:pt>
                <c:pt idx="25">
                  <c:v>77.099999999999994</c:v>
                </c:pt>
                <c:pt idx="26">
                  <c:v>77.400000000000006</c:v>
                </c:pt>
                <c:pt idx="27">
                  <c:v>77.7</c:v>
                </c:pt>
                <c:pt idx="28">
                  <c:v>78</c:v>
                </c:pt>
                <c:pt idx="29">
                  <c:v>78.400000000000006</c:v>
                </c:pt>
                <c:pt idx="30">
                  <c:v>78.7</c:v>
                </c:pt>
                <c:pt idx="31">
                  <c:v>78.900000000000006</c:v>
                </c:pt>
                <c:pt idx="32">
                  <c:v>79.099999999999994</c:v>
                </c:pt>
                <c:pt idx="33">
                  <c:v>79.099999999999994</c:v>
                </c:pt>
                <c:pt idx="34">
                  <c:v>79.2</c:v>
                </c:pt>
                <c:pt idx="35">
                  <c:v>79.2</c:v>
                </c:pt>
              </c:numCache>
            </c:numRef>
          </c:val>
          <c:smooth val="0"/>
          <c:extLst>
            <c:ext xmlns:c16="http://schemas.microsoft.com/office/drawing/2014/chart" uri="{C3380CC4-5D6E-409C-BE32-E72D297353CC}">
              <c16:uniqueId val="{00000025-F575-4D9C-8AEA-A49E6AF781FF}"/>
            </c:ext>
          </c:extLst>
        </c:ser>
        <c:dLbls>
          <c:showLegendKey val="0"/>
          <c:showVal val="0"/>
          <c:showCatName val="0"/>
          <c:showSerName val="0"/>
          <c:showPercent val="0"/>
          <c:showBubbleSize val="0"/>
        </c:dLbls>
        <c:marker val="1"/>
        <c:smooth val="0"/>
        <c:axId val="158084480"/>
        <c:axId val="158094848"/>
      </c:lineChart>
      <c:lineChart>
        <c:grouping val="standard"/>
        <c:varyColors val="0"/>
        <c:ser>
          <c:idx val="26"/>
          <c:order val="27"/>
          <c:tx>
            <c:strRef>
              <c:f>'Fig 2a data'!$A$29</c:f>
              <c:strCache>
                <c:ptCount val="1"/>
                <c:pt idx="0">
                  <c:v>Scotland</c:v>
                </c:pt>
              </c:strCache>
            </c:strRef>
          </c:tx>
          <c:spPr>
            <a:ln w="63500">
              <a:solidFill>
                <a:srgbClr val="434481"/>
              </a:solidFill>
            </a:ln>
          </c:spPr>
          <c:marker>
            <c:symbol val="none"/>
          </c:marker>
          <c:dPt>
            <c:idx val="0"/>
            <c:marker>
              <c:symbol val="circle"/>
              <c:size val="15"/>
              <c:spPr>
                <a:solidFill>
                  <a:srgbClr val="434481"/>
                </a:solidFill>
                <a:ln w="25400">
                  <a:noFill/>
                </a:ln>
              </c:spPr>
            </c:marker>
            <c:bubble3D val="0"/>
            <c:extLst>
              <c:ext xmlns:c16="http://schemas.microsoft.com/office/drawing/2014/chart" uri="{C3380CC4-5D6E-409C-BE32-E72D297353CC}">
                <c16:uniqueId val="{00000026-F575-4D9C-8AEA-A49E6AF781FF}"/>
              </c:ext>
            </c:extLst>
          </c:dPt>
          <c:dPt>
            <c:idx val="31"/>
            <c:bubble3D val="0"/>
            <c:extLst>
              <c:ext xmlns:c16="http://schemas.microsoft.com/office/drawing/2014/chart" uri="{C3380CC4-5D6E-409C-BE32-E72D297353CC}">
                <c16:uniqueId val="{00000027-F575-4D9C-8AEA-A49E6AF781FF}"/>
              </c:ext>
            </c:extLst>
          </c:dPt>
          <c:dPt>
            <c:idx val="32"/>
            <c:bubble3D val="0"/>
            <c:extLst>
              <c:ext xmlns:c16="http://schemas.microsoft.com/office/drawing/2014/chart" uri="{C3380CC4-5D6E-409C-BE32-E72D297353CC}">
                <c16:uniqueId val="{00000028-F575-4D9C-8AEA-A49E6AF781FF}"/>
              </c:ext>
            </c:extLst>
          </c:dPt>
          <c:dPt>
            <c:idx val="33"/>
            <c:bubble3D val="0"/>
            <c:extLst>
              <c:ext xmlns:c16="http://schemas.microsoft.com/office/drawing/2014/chart" uri="{C3380CC4-5D6E-409C-BE32-E72D297353CC}">
                <c16:uniqueId val="{00000029-F575-4D9C-8AEA-A49E6AF781FF}"/>
              </c:ext>
            </c:extLst>
          </c:dPt>
          <c:dPt>
            <c:idx val="34"/>
            <c:bubble3D val="0"/>
            <c:extLst>
              <c:ext xmlns:c16="http://schemas.microsoft.com/office/drawing/2014/chart" uri="{C3380CC4-5D6E-409C-BE32-E72D297353CC}">
                <c16:uniqueId val="{0000002A-F575-4D9C-8AEA-A49E6AF781FF}"/>
              </c:ext>
            </c:extLst>
          </c:dPt>
          <c:dPt>
            <c:idx val="35"/>
            <c:marker>
              <c:symbol val="circle"/>
              <c:size val="15"/>
              <c:spPr>
                <a:solidFill>
                  <a:srgbClr val="434481"/>
                </a:solidFill>
                <a:ln>
                  <a:solidFill>
                    <a:srgbClr val="434481"/>
                  </a:solidFill>
                </a:ln>
              </c:spPr>
            </c:marker>
            <c:bubble3D val="0"/>
            <c:extLst>
              <c:ext xmlns:c16="http://schemas.microsoft.com/office/drawing/2014/chart" uri="{C3380CC4-5D6E-409C-BE32-E72D297353CC}">
                <c16:uniqueId val="{00000012-B0B0-4001-833F-474D4C1C6914}"/>
              </c:ext>
            </c:extLst>
          </c:dPt>
          <c:dLbls>
            <c:dLbl>
              <c:idx val="35"/>
              <c:layout>
                <c:manualLayout>
                  <c:x val="-1.9106107130672127E-2"/>
                  <c:y val="3.7558685446009349E-2"/>
                </c:manualLayout>
              </c:layout>
              <c:spPr>
                <a:noFill/>
                <a:ln>
                  <a:noFill/>
                </a:ln>
                <a:effectLst/>
              </c:spPr>
              <c:txPr>
                <a:bodyPr wrap="square" lIns="38100" tIns="19050" rIns="38100" bIns="19050" anchor="ctr">
                  <a:spAutoFit/>
                </a:bodyPr>
                <a:lstStyle/>
                <a:p>
                  <a:pPr>
                    <a:defRPr sz="1600" b="1">
                      <a:solidFill>
                        <a:srgbClr val="43448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0B0-4001-833F-474D4C1C691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 2a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2a data'!$B$29:$AK$29</c:f>
              <c:numCache>
                <c:formatCode>0.0</c:formatCode>
                <c:ptCount val="36"/>
                <c:pt idx="0">
                  <c:v>69.099999999999994</c:v>
                </c:pt>
                <c:pt idx="1">
                  <c:v>69.3</c:v>
                </c:pt>
                <c:pt idx="2">
                  <c:v>69.599999999999994</c:v>
                </c:pt>
                <c:pt idx="3">
                  <c:v>69.900000000000006</c:v>
                </c:pt>
                <c:pt idx="4">
                  <c:v>70</c:v>
                </c:pt>
                <c:pt idx="5">
                  <c:v>70.2</c:v>
                </c:pt>
                <c:pt idx="6">
                  <c:v>70.400000000000006</c:v>
                </c:pt>
                <c:pt idx="7">
                  <c:v>70.599999999999994</c:v>
                </c:pt>
                <c:pt idx="8">
                  <c:v>70.8</c:v>
                </c:pt>
                <c:pt idx="9">
                  <c:v>71.099999999999994</c:v>
                </c:pt>
                <c:pt idx="10">
                  <c:v>71.400000000000006</c:v>
                </c:pt>
                <c:pt idx="11">
                  <c:v>71.5</c:v>
                </c:pt>
                <c:pt idx="12">
                  <c:v>71.7</c:v>
                </c:pt>
                <c:pt idx="13">
                  <c:v>71.900000000000006</c:v>
                </c:pt>
                <c:pt idx="14">
                  <c:v>72.099999999999994</c:v>
                </c:pt>
                <c:pt idx="15">
                  <c:v>72.2</c:v>
                </c:pt>
                <c:pt idx="16">
                  <c:v>72.400000000000006</c:v>
                </c:pt>
                <c:pt idx="17">
                  <c:v>72.599999999999994</c:v>
                </c:pt>
                <c:pt idx="18">
                  <c:v>72.8</c:v>
                </c:pt>
                <c:pt idx="19">
                  <c:v>73.099999999999994</c:v>
                </c:pt>
                <c:pt idx="20">
                  <c:v>73.3</c:v>
                </c:pt>
                <c:pt idx="21">
                  <c:v>73.5</c:v>
                </c:pt>
                <c:pt idx="22">
                  <c:v>73.8</c:v>
                </c:pt>
                <c:pt idx="23">
                  <c:v>74.2</c:v>
                </c:pt>
                <c:pt idx="24">
                  <c:v>74.599999999999994</c:v>
                </c:pt>
                <c:pt idx="25">
                  <c:v>74.8</c:v>
                </c:pt>
                <c:pt idx="26">
                  <c:v>75</c:v>
                </c:pt>
                <c:pt idx="27">
                  <c:v>75.3</c:v>
                </c:pt>
                <c:pt idx="28">
                  <c:v>75.8</c:v>
                </c:pt>
                <c:pt idx="29">
                  <c:v>76.2</c:v>
                </c:pt>
                <c:pt idx="30">
                  <c:v>76.5</c:v>
                </c:pt>
                <c:pt idx="31">
                  <c:v>76.8</c:v>
                </c:pt>
                <c:pt idx="32">
                  <c:v>77.099999999999994</c:v>
                </c:pt>
                <c:pt idx="33">
                  <c:v>77.099999999999994</c:v>
                </c:pt>
                <c:pt idx="34">
                  <c:v>77.099999999999994</c:v>
                </c:pt>
                <c:pt idx="35">
                  <c:v>77</c:v>
                </c:pt>
              </c:numCache>
            </c:numRef>
          </c:val>
          <c:smooth val="0"/>
          <c:extLst>
            <c:ext xmlns:c16="http://schemas.microsoft.com/office/drawing/2014/chart" uri="{C3380CC4-5D6E-409C-BE32-E72D297353CC}">
              <c16:uniqueId val="{0000002B-F575-4D9C-8AEA-A49E6AF781FF}"/>
            </c:ext>
          </c:extLst>
        </c:ser>
        <c:dLbls>
          <c:showLegendKey val="0"/>
          <c:showVal val="0"/>
          <c:showCatName val="0"/>
          <c:showSerName val="0"/>
          <c:showPercent val="0"/>
          <c:showBubbleSize val="0"/>
        </c:dLbls>
        <c:marker val="1"/>
        <c:smooth val="0"/>
        <c:axId val="158102656"/>
        <c:axId val="158096768"/>
      </c:lineChart>
      <c:catAx>
        <c:axId val="158084480"/>
        <c:scaling>
          <c:orientation val="minMax"/>
        </c:scaling>
        <c:delete val="0"/>
        <c:axPos val="b"/>
        <c:title>
          <c:tx>
            <c:rich>
              <a:bodyPr/>
              <a:lstStyle/>
              <a:p>
                <a:pPr>
                  <a:defRPr sz="1400">
                    <a:latin typeface="Arial" pitchFamily="34" charset="0"/>
                    <a:cs typeface="Arial" pitchFamily="34" charset="0"/>
                  </a:defRPr>
                </a:pPr>
                <a:r>
                  <a:rPr lang="en-GB" sz="1400">
                    <a:latin typeface="Arial" pitchFamily="34" charset="0"/>
                    <a:cs typeface="Arial" pitchFamily="34" charset="0"/>
                  </a:rPr>
                  <a:t>Year</a:t>
                </a:r>
              </a:p>
            </c:rich>
          </c:tx>
          <c:layout>
            <c:manualLayout>
              <c:xMode val="edge"/>
              <c:yMode val="edge"/>
              <c:x val="0.53983338571931316"/>
              <c:y val="0.95891250682866525"/>
            </c:manualLayout>
          </c:layout>
          <c:overlay val="0"/>
        </c:title>
        <c:numFmt formatCode="General" sourceLinked="1"/>
        <c:majorTickMark val="out"/>
        <c:minorTickMark val="none"/>
        <c:tickLblPos val="nextTo"/>
        <c:spPr>
          <a:ln>
            <a:noFill/>
          </a:ln>
        </c:spPr>
        <c:txPr>
          <a:bodyPr rot="0" vert="horz"/>
          <a:lstStyle/>
          <a:p>
            <a:pPr>
              <a:defRPr sz="400">
                <a:solidFill>
                  <a:schemeClr val="bg1"/>
                </a:solidFill>
                <a:latin typeface="Arial" pitchFamily="34" charset="0"/>
                <a:cs typeface="Arial" pitchFamily="34" charset="0"/>
              </a:defRPr>
            </a:pPr>
            <a:endParaRPr lang="en-US"/>
          </a:p>
        </c:txPr>
        <c:crossAx val="158094848"/>
        <c:crosses val="autoZero"/>
        <c:auto val="1"/>
        <c:lblAlgn val="ctr"/>
        <c:lblOffset val="100"/>
        <c:noMultiLvlLbl val="0"/>
      </c:catAx>
      <c:valAx>
        <c:axId val="158094848"/>
        <c:scaling>
          <c:orientation val="minMax"/>
          <c:max val="82"/>
          <c:min val="56"/>
        </c:scaling>
        <c:delete val="0"/>
        <c:axPos val="l"/>
        <c:title>
          <c:tx>
            <c:rich>
              <a:bodyPr rot="-5400000" vert="horz"/>
              <a:lstStyle/>
              <a:p>
                <a:pPr>
                  <a:defRPr sz="1400">
                    <a:latin typeface="Arial" pitchFamily="34" charset="0"/>
                    <a:cs typeface="Arial" pitchFamily="34" charset="0"/>
                  </a:defRPr>
                </a:pPr>
                <a:r>
                  <a:rPr lang="en-GB" sz="1400">
                    <a:latin typeface="Arial" pitchFamily="34" charset="0"/>
                    <a:cs typeface="Arial" pitchFamily="34" charset="0"/>
                  </a:rPr>
                  <a:t>Age</a:t>
                </a:r>
              </a:p>
            </c:rich>
          </c:tx>
          <c:layout>
            <c:manualLayout>
              <c:xMode val="edge"/>
              <c:yMode val="edge"/>
              <c:x val="2.9650704528808741E-3"/>
              <c:y val="0.44646448335615174"/>
            </c:manualLayout>
          </c:layout>
          <c:overlay val="0"/>
        </c:title>
        <c:numFmt formatCode="0" sourceLinked="0"/>
        <c:majorTickMark val="out"/>
        <c:minorTickMark val="none"/>
        <c:tickLblPos val="nextTo"/>
        <c:spPr>
          <a:solidFill>
            <a:sysClr val="window" lastClr="FFFFFF"/>
          </a:solidFill>
          <a:ln>
            <a:noFill/>
          </a:ln>
        </c:spPr>
        <c:txPr>
          <a:bodyPr/>
          <a:lstStyle/>
          <a:p>
            <a:pPr>
              <a:defRPr sz="500">
                <a:solidFill>
                  <a:schemeClr val="bg1"/>
                </a:solidFill>
                <a:latin typeface="Arial" pitchFamily="34" charset="0"/>
                <a:cs typeface="Arial" pitchFamily="34" charset="0"/>
              </a:defRPr>
            </a:pPr>
            <a:endParaRPr lang="en-US"/>
          </a:p>
        </c:txPr>
        <c:crossAx val="158084480"/>
        <c:crosses val="autoZero"/>
        <c:crossBetween val="midCat"/>
        <c:majorUnit val="2"/>
      </c:valAx>
      <c:valAx>
        <c:axId val="158096768"/>
        <c:scaling>
          <c:orientation val="minMax"/>
          <c:max val="82"/>
          <c:min val="56"/>
        </c:scaling>
        <c:delete val="0"/>
        <c:axPos val="l"/>
        <c:numFmt formatCode="0" sourceLinked="0"/>
        <c:majorTickMark val="out"/>
        <c:minorTickMark val="none"/>
        <c:tickLblPos val="nextTo"/>
        <c:spPr>
          <a:ln>
            <a:solidFill>
              <a:schemeClr val="tx1"/>
            </a:solidFill>
          </a:ln>
        </c:spPr>
        <c:txPr>
          <a:bodyPr/>
          <a:lstStyle/>
          <a:p>
            <a:pPr>
              <a:defRPr sz="1200">
                <a:latin typeface="Arial" pitchFamily="34" charset="0"/>
                <a:cs typeface="Arial" pitchFamily="34" charset="0"/>
              </a:defRPr>
            </a:pPr>
            <a:endParaRPr lang="en-US"/>
          </a:p>
        </c:txPr>
        <c:crossAx val="158102656"/>
        <c:crosses val="autoZero"/>
        <c:crossBetween val="midCat"/>
        <c:majorUnit val="2"/>
      </c:valAx>
      <c:catAx>
        <c:axId val="158102656"/>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200">
                <a:latin typeface="Arial" pitchFamily="34" charset="0"/>
                <a:cs typeface="Arial" pitchFamily="34" charset="0"/>
              </a:defRPr>
            </a:pPr>
            <a:endParaRPr lang="en-US"/>
          </a:p>
        </c:txPr>
        <c:crossAx val="158096768"/>
        <c:crosses val="autoZero"/>
        <c:auto val="1"/>
        <c:lblAlgn val="ctr"/>
        <c:lblOffset val="100"/>
        <c:noMultiLvlLbl val="0"/>
      </c:catAx>
      <c:spPr>
        <a:ln w="12700"/>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ayout>
        <c:manualLayout>
          <c:xMode val="edge"/>
          <c:yMode val="edge"/>
          <c:x val="0.76717083026492205"/>
          <c:y val="0.6308124121847406"/>
          <c:w val="0.18521778416177057"/>
          <c:h val="6.4931334132683968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32764620333895E-2"/>
          <c:y val="0.10438024934383203"/>
          <c:w val="0.88332629101382143"/>
          <c:h val="0.72260055586378413"/>
        </c:manualLayout>
      </c:layout>
      <c:lineChart>
        <c:grouping val="standard"/>
        <c:varyColors val="0"/>
        <c:ser>
          <c:idx val="1"/>
          <c:order val="0"/>
          <c:tx>
            <c:strRef>
              <c:f>'Fig 2b data'!$A$4</c:f>
              <c:strCache>
                <c:ptCount val="1"/>
                <c:pt idx="0">
                  <c:v>Austria</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data'!$B$4:$AK$4</c:f>
              <c:numCache>
                <c:formatCode>0.0</c:formatCode>
                <c:ptCount val="36"/>
                <c:pt idx="0">
                  <c:v>76.5</c:v>
                </c:pt>
                <c:pt idx="1">
                  <c:v>76.7</c:v>
                </c:pt>
                <c:pt idx="2">
                  <c:v>76.7</c:v>
                </c:pt>
                <c:pt idx="3">
                  <c:v>77.3</c:v>
                </c:pt>
                <c:pt idx="4">
                  <c:v>77.400000000000006</c:v>
                </c:pt>
                <c:pt idx="5">
                  <c:v>77.8</c:v>
                </c:pt>
                <c:pt idx="6">
                  <c:v>78.2</c:v>
                </c:pt>
                <c:pt idx="7">
                  <c:v>78.7</c:v>
                </c:pt>
                <c:pt idx="8">
                  <c:v>78.8</c:v>
                </c:pt>
                <c:pt idx="9">
                  <c:v>79</c:v>
                </c:pt>
                <c:pt idx="10">
                  <c:v>79.099999999999994</c:v>
                </c:pt>
                <c:pt idx="11">
                  <c:v>79.3</c:v>
                </c:pt>
                <c:pt idx="12">
                  <c:v>79.5</c:v>
                </c:pt>
                <c:pt idx="13">
                  <c:v>79.8</c:v>
                </c:pt>
                <c:pt idx="14">
                  <c:v>80.099999999999994</c:v>
                </c:pt>
                <c:pt idx="15">
                  <c:v>80.2</c:v>
                </c:pt>
                <c:pt idx="16">
                  <c:v>80.7</c:v>
                </c:pt>
                <c:pt idx="17">
                  <c:v>81</c:v>
                </c:pt>
                <c:pt idx="18">
                  <c:v>81</c:v>
                </c:pt>
                <c:pt idx="19">
                  <c:v>81.2</c:v>
                </c:pt>
                <c:pt idx="20">
                  <c:v>81.7</c:v>
                </c:pt>
                <c:pt idx="21">
                  <c:v>81.7</c:v>
                </c:pt>
                <c:pt idx="22">
                  <c:v>81.5</c:v>
                </c:pt>
                <c:pt idx="23">
                  <c:v>82.1</c:v>
                </c:pt>
                <c:pt idx="24">
                  <c:v>82.2</c:v>
                </c:pt>
                <c:pt idx="25">
                  <c:v>82.8</c:v>
                </c:pt>
                <c:pt idx="26">
                  <c:v>83.1</c:v>
                </c:pt>
                <c:pt idx="27">
                  <c:v>83.3</c:v>
                </c:pt>
                <c:pt idx="28">
                  <c:v>83.2</c:v>
                </c:pt>
                <c:pt idx="29">
                  <c:v>83.5</c:v>
                </c:pt>
                <c:pt idx="30">
                  <c:v>83.8</c:v>
                </c:pt>
                <c:pt idx="31">
                  <c:v>83.6</c:v>
                </c:pt>
                <c:pt idx="32">
                  <c:v>83.8</c:v>
                </c:pt>
                <c:pt idx="33">
                  <c:v>84</c:v>
                </c:pt>
                <c:pt idx="34">
                  <c:v>83.7</c:v>
                </c:pt>
                <c:pt idx="35">
                  <c:v>84.1</c:v>
                </c:pt>
              </c:numCache>
            </c:numRef>
          </c:val>
          <c:smooth val="0"/>
          <c:extLst>
            <c:ext xmlns:c16="http://schemas.microsoft.com/office/drawing/2014/chart" uri="{C3380CC4-5D6E-409C-BE32-E72D297353CC}">
              <c16:uniqueId val="{00000000-FA47-4511-9DBC-6232E2AB4F3C}"/>
            </c:ext>
          </c:extLst>
        </c:ser>
        <c:ser>
          <c:idx val="2"/>
          <c:order val="1"/>
          <c:tx>
            <c:strRef>
              <c:f>'Fig 2b data'!$A$5</c:f>
              <c:strCache>
                <c:ptCount val="1"/>
                <c:pt idx="0">
                  <c:v>Belgium</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data'!$B$5:$AK$5</c:f>
              <c:numCache>
                <c:formatCode>0.0</c:formatCode>
                <c:ptCount val="36"/>
                <c:pt idx="0">
                  <c:v>77.099999999999994</c:v>
                </c:pt>
                <c:pt idx="1">
                  <c:v>77.3</c:v>
                </c:pt>
                <c:pt idx="2">
                  <c:v>77.3</c:v>
                </c:pt>
                <c:pt idx="3">
                  <c:v>78</c:v>
                </c:pt>
                <c:pt idx="4">
                  <c:v>78.099999999999994</c:v>
                </c:pt>
                <c:pt idx="5">
                  <c:v>78.2</c:v>
                </c:pt>
                <c:pt idx="6">
                  <c:v>78.900000000000006</c:v>
                </c:pt>
                <c:pt idx="7">
                  <c:v>79.099999999999994</c:v>
                </c:pt>
                <c:pt idx="8">
                  <c:v>79.099999999999994</c:v>
                </c:pt>
                <c:pt idx="9">
                  <c:v>79.5</c:v>
                </c:pt>
                <c:pt idx="10">
                  <c:v>79.7</c:v>
                </c:pt>
                <c:pt idx="11">
                  <c:v>79.900000000000006</c:v>
                </c:pt>
                <c:pt idx="12">
                  <c:v>79.900000000000006</c:v>
                </c:pt>
                <c:pt idx="13">
                  <c:v>80.2</c:v>
                </c:pt>
                <c:pt idx="14">
                  <c:v>80.400000000000006</c:v>
                </c:pt>
                <c:pt idx="15">
                  <c:v>80.7</c:v>
                </c:pt>
                <c:pt idx="16">
                  <c:v>80.7</c:v>
                </c:pt>
                <c:pt idx="17">
                  <c:v>80.7</c:v>
                </c:pt>
                <c:pt idx="18">
                  <c:v>81</c:v>
                </c:pt>
                <c:pt idx="19">
                  <c:v>81</c:v>
                </c:pt>
                <c:pt idx="20">
                  <c:v>81.2</c:v>
                </c:pt>
                <c:pt idx="21">
                  <c:v>81.2</c:v>
                </c:pt>
                <c:pt idx="22">
                  <c:v>81.099999999999994</c:v>
                </c:pt>
                <c:pt idx="23">
                  <c:v>81.900000000000006</c:v>
                </c:pt>
                <c:pt idx="24">
                  <c:v>81.900000000000006</c:v>
                </c:pt>
                <c:pt idx="25">
                  <c:v>82.3</c:v>
                </c:pt>
                <c:pt idx="26">
                  <c:v>82.6</c:v>
                </c:pt>
                <c:pt idx="27">
                  <c:v>82.6</c:v>
                </c:pt>
                <c:pt idx="28">
                  <c:v>82.8</c:v>
                </c:pt>
                <c:pt idx="29">
                  <c:v>83</c:v>
                </c:pt>
                <c:pt idx="30">
                  <c:v>83.3</c:v>
                </c:pt>
                <c:pt idx="31">
                  <c:v>83.1</c:v>
                </c:pt>
                <c:pt idx="32">
                  <c:v>83.2</c:v>
                </c:pt>
                <c:pt idx="33">
                  <c:v>83.9</c:v>
                </c:pt>
                <c:pt idx="34">
                  <c:v>83.4</c:v>
                </c:pt>
                <c:pt idx="35">
                  <c:v>84</c:v>
                </c:pt>
              </c:numCache>
            </c:numRef>
          </c:val>
          <c:smooth val="0"/>
          <c:extLst>
            <c:ext xmlns:c16="http://schemas.microsoft.com/office/drawing/2014/chart" uri="{C3380CC4-5D6E-409C-BE32-E72D297353CC}">
              <c16:uniqueId val="{00000001-FA47-4511-9DBC-6232E2AB4F3C}"/>
            </c:ext>
          </c:extLst>
        </c:ser>
        <c:ser>
          <c:idx val="3"/>
          <c:order val="2"/>
          <c:tx>
            <c:strRef>
              <c:f>'Fig 2b data'!$A$6</c:f>
              <c:strCache>
                <c:ptCount val="1"/>
                <c:pt idx="0">
                  <c:v>Bulgaria</c:v>
                </c:pt>
              </c:strCache>
            </c:strRef>
          </c:tx>
          <c:spPr>
            <a:ln w="12700">
              <a:solidFill>
                <a:srgbClr val="FFC000"/>
              </a:solidFill>
            </a:ln>
          </c:spPr>
          <c:marker>
            <c:symbol val="none"/>
          </c:marker>
          <c:dPt>
            <c:idx val="31"/>
            <c:bubble3D val="0"/>
            <c:extLst>
              <c:ext xmlns:c16="http://schemas.microsoft.com/office/drawing/2014/chart" uri="{C3380CC4-5D6E-409C-BE32-E72D297353CC}">
                <c16:uniqueId val="{00000002-FA47-4511-9DBC-6232E2AB4F3C}"/>
              </c:ext>
            </c:extLst>
          </c:dPt>
          <c:dPt>
            <c:idx val="32"/>
            <c:bubble3D val="0"/>
            <c:extLst>
              <c:ext xmlns:c16="http://schemas.microsoft.com/office/drawing/2014/chart" uri="{C3380CC4-5D6E-409C-BE32-E72D297353CC}">
                <c16:uniqueId val="{00000003-FA47-4511-9DBC-6232E2AB4F3C}"/>
              </c:ext>
            </c:extLst>
          </c:dPt>
          <c:dPt>
            <c:idx val="33"/>
            <c:bubble3D val="0"/>
            <c:extLst>
              <c:ext xmlns:c16="http://schemas.microsoft.com/office/drawing/2014/chart" uri="{C3380CC4-5D6E-409C-BE32-E72D297353CC}">
                <c16:uniqueId val="{00000004-FA47-4511-9DBC-6232E2AB4F3C}"/>
              </c:ext>
            </c:extLst>
          </c:dPt>
          <c:dPt>
            <c:idx val="34"/>
            <c:bubble3D val="0"/>
            <c:extLst>
              <c:ext xmlns:c16="http://schemas.microsoft.com/office/drawing/2014/chart" uri="{C3380CC4-5D6E-409C-BE32-E72D297353CC}">
                <c16:uniqueId val="{00000005-FA47-4511-9DBC-6232E2AB4F3C}"/>
              </c:ext>
            </c:extLst>
          </c:dPt>
          <c:dPt>
            <c:idx val="35"/>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11-C697-4908-9513-202826D0C032}"/>
              </c:ext>
            </c:extLst>
          </c:dPt>
          <c:dLbls>
            <c:dLbl>
              <c:idx val="35"/>
              <c:layout>
                <c:manualLayout>
                  <c:x val="-2.4564994882292732E-2"/>
                  <c:y val="5.00782472613457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697-4908-9513-202826D0C032}"/>
                </c:ext>
              </c:extLst>
            </c:dLbl>
            <c:spPr>
              <a:noFill/>
              <a:ln>
                <a:noFill/>
              </a:ln>
              <a:effectLst/>
            </c:spPr>
            <c:txPr>
              <a:bodyPr wrap="square" lIns="38100" tIns="19050" rIns="38100" bIns="19050" anchor="ctr">
                <a:spAutoFit/>
              </a:bodyPr>
              <a:lstStyle/>
              <a:p>
                <a:pPr>
                  <a:defRPr sz="1400" b="1">
                    <a:solidFill>
                      <a:schemeClr val="tx1">
                        <a:lumMod val="65000"/>
                        <a:lumOff val="35000"/>
                      </a:schemeClr>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data'!$B$6:$AK$6</c:f>
              <c:numCache>
                <c:formatCode>0.0</c:formatCode>
                <c:ptCount val="36"/>
                <c:pt idx="0">
                  <c:v>74.3</c:v>
                </c:pt>
                <c:pt idx="1">
                  <c:v>74</c:v>
                </c:pt>
                <c:pt idx="2">
                  <c:v>74.400000000000006</c:v>
                </c:pt>
                <c:pt idx="3">
                  <c:v>74.599999999999994</c:v>
                </c:pt>
                <c:pt idx="4">
                  <c:v>74.3</c:v>
                </c:pt>
                <c:pt idx="5">
                  <c:v>74.8</c:v>
                </c:pt>
                <c:pt idx="6">
                  <c:v>74.599999999999994</c:v>
                </c:pt>
                <c:pt idx="7">
                  <c:v>74.7</c:v>
                </c:pt>
                <c:pt idx="8">
                  <c:v>74.8</c:v>
                </c:pt>
                <c:pt idx="9">
                  <c:v>74.7</c:v>
                </c:pt>
                <c:pt idx="10">
                  <c:v>74.400000000000006</c:v>
                </c:pt>
                <c:pt idx="11">
                  <c:v>74.8</c:v>
                </c:pt>
                <c:pt idx="12">
                  <c:v>75.099999999999994</c:v>
                </c:pt>
                <c:pt idx="13">
                  <c:v>74.8</c:v>
                </c:pt>
                <c:pt idx="14">
                  <c:v>74.900000000000006</c:v>
                </c:pt>
                <c:pt idx="15">
                  <c:v>74.5</c:v>
                </c:pt>
                <c:pt idx="16">
                  <c:v>73.8</c:v>
                </c:pt>
                <c:pt idx="17">
                  <c:v>74.599999999999994</c:v>
                </c:pt>
                <c:pt idx="18">
                  <c:v>75</c:v>
                </c:pt>
                <c:pt idx="19">
                  <c:v>75</c:v>
                </c:pt>
                <c:pt idx="20">
                  <c:v>75.400000000000006</c:v>
                </c:pt>
                <c:pt idx="21">
                  <c:v>75.5</c:v>
                </c:pt>
                <c:pt idx="22">
                  <c:v>75.900000000000006</c:v>
                </c:pt>
                <c:pt idx="23">
                  <c:v>76.2</c:v>
                </c:pt>
                <c:pt idx="24">
                  <c:v>76.2</c:v>
                </c:pt>
                <c:pt idx="25">
                  <c:v>76.3</c:v>
                </c:pt>
                <c:pt idx="26">
                  <c:v>76.599999999999994</c:v>
                </c:pt>
                <c:pt idx="27">
                  <c:v>77</c:v>
                </c:pt>
                <c:pt idx="28">
                  <c:v>77.400000000000006</c:v>
                </c:pt>
                <c:pt idx="29">
                  <c:v>77.400000000000006</c:v>
                </c:pt>
                <c:pt idx="30">
                  <c:v>77.8</c:v>
                </c:pt>
                <c:pt idx="31">
                  <c:v>77.900000000000006</c:v>
                </c:pt>
                <c:pt idx="32">
                  <c:v>78.599999999999994</c:v>
                </c:pt>
                <c:pt idx="33">
                  <c:v>78</c:v>
                </c:pt>
                <c:pt idx="34">
                  <c:v>78.2</c:v>
                </c:pt>
                <c:pt idx="35">
                  <c:v>78.5</c:v>
                </c:pt>
              </c:numCache>
            </c:numRef>
          </c:val>
          <c:smooth val="0"/>
          <c:extLst>
            <c:ext xmlns:c16="http://schemas.microsoft.com/office/drawing/2014/chart" uri="{C3380CC4-5D6E-409C-BE32-E72D297353CC}">
              <c16:uniqueId val="{00000006-FA47-4511-9DBC-6232E2AB4F3C}"/>
            </c:ext>
          </c:extLst>
        </c:ser>
        <c:ser>
          <c:idx val="4"/>
          <c:order val="3"/>
          <c:tx>
            <c:strRef>
              <c:f>'Fig 2b data'!$A$7</c:f>
              <c:strCache>
                <c:ptCount val="1"/>
                <c:pt idx="0">
                  <c:v>Croatia</c:v>
                </c:pt>
              </c:strCache>
            </c:strRef>
          </c:tx>
          <c:spPr>
            <a:ln w="12700">
              <a:solidFill>
                <a:schemeClr val="bg1">
                  <a:lumMod val="50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data'!$B$7:$AK$7</c:f>
              <c:numCache>
                <c:formatCode>0.0</c:formatCode>
                <c:ptCount val="36"/>
                <c:pt idx="20">
                  <c:v>78.099999999999994</c:v>
                </c:pt>
                <c:pt idx="21">
                  <c:v>78.3</c:v>
                </c:pt>
                <c:pt idx="22">
                  <c:v>78.099999999999994</c:v>
                </c:pt>
                <c:pt idx="23">
                  <c:v>78.8</c:v>
                </c:pt>
                <c:pt idx="24">
                  <c:v>78.8</c:v>
                </c:pt>
                <c:pt idx="25">
                  <c:v>79.3</c:v>
                </c:pt>
                <c:pt idx="26">
                  <c:v>79.2</c:v>
                </c:pt>
                <c:pt idx="27">
                  <c:v>79.7</c:v>
                </c:pt>
                <c:pt idx="28">
                  <c:v>79.7</c:v>
                </c:pt>
                <c:pt idx="29">
                  <c:v>79.900000000000006</c:v>
                </c:pt>
                <c:pt idx="30">
                  <c:v>80.400000000000006</c:v>
                </c:pt>
                <c:pt idx="31">
                  <c:v>80.599999999999994</c:v>
                </c:pt>
                <c:pt idx="32">
                  <c:v>81</c:v>
                </c:pt>
                <c:pt idx="33">
                  <c:v>81</c:v>
                </c:pt>
                <c:pt idx="34">
                  <c:v>80.5</c:v>
                </c:pt>
                <c:pt idx="35">
                  <c:v>81.3</c:v>
                </c:pt>
              </c:numCache>
            </c:numRef>
          </c:val>
          <c:smooth val="0"/>
          <c:extLst>
            <c:ext xmlns:c16="http://schemas.microsoft.com/office/drawing/2014/chart" uri="{C3380CC4-5D6E-409C-BE32-E72D297353CC}">
              <c16:uniqueId val="{00000007-FA47-4511-9DBC-6232E2AB4F3C}"/>
            </c:ext>
          </c:extLst>
        </c:ser>
        <c:ser>
          <c:idx val="5"/>
          <c:order val="4"/>
          <c:tx>
            <c:strRef>
              <c:f>'Fig 2b data'!$A$8</c:f>
              <c:strCache>
                <c:ptCount val="1"/>
                <c:pt idx="0">
                  <c:v>Cyprus</c:v>
                </c:pt>
              </c:strCache>
            </c:strRef>
          </c:tx>
          <c:spPr>
            <a:ln w="12700">
              <a:solidFill>
                <a:schemeClr val="bg1">
                  <a:lumMod val="50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data'!$B$8:$AK$8</c:f>
              <c:numCache>
                <c:formatCode>0.0</c:formatCode>
                <c:ptCount val="36"/>
                <c:pt idx="12">
                  <c:v>79.8</c:v>
                </c:pt>
                <c:pt idx="13">
                  <c:v>79.2</c:v>
                </c:pt>
                <c:pt idx="14">
                  <c:v>79.599999999999994</c:v>
                </c:pt>
                <c:pt idx="15">
                  <c:v>80</c:v>
                </c:pt>
                <c:pt idx="16">
                  <c:v>80</c:v>
                </c:pt>
                <c:pt idx="17">
                  <c:v>79.8</c:v>
                </c:pt>
                <c:pt idx="18">
                  <c:v>79.900000000000006</c:v>
                </c:pt>
                <c:pt idx="19">
                  <c:v>80.099999999999994</c:v>
                </c:pt>
                <c:pt idx="20">
                  <c:v>81.400000000000006</c:v>
                </c:pt>
                <c:pt idx="21">
                  <c:v>81</c:v>
                </c:pt>
                <c:pt idx="22">
                  <c:v>81.2</c:v>
                </c:pt>
                <c:pt idx="23">
                  <c:v>81.8</c:v>
                </c:pt>
                <c:pt idx="24">
                  <c:v>80.8</c:v>
                </c:pt>
                <c:pt idx="25">
                  <c:v>82</c:v>
                </c:pt>
                <c:pt idx="26">
                  <c:v>82.1</c:v>
                </c:pt>
                <c:pt idx="27">
                  <c:v>82.9</c:v>
                </c:pt>
                <c:pt idx="28">
                  <c:v>83.5</c:v>
                </c:pt>
                <c:pt idx="29">
                  <c:v>83.9</c:v>
                </c:pt>
                <c:pt idx="30">
                  <c:v>83.1</c:v>
                </c:pt>
                <c:pt idx="31">
                  <c:v>83.4</c:v>
                </c:pt>
                <c:pt idx="32">
                  <c:v>85</c:v>
                </c:pt>
                <c:pt idx="33">
                  <c:v>84.7</c:v>
                </c:pt>
                <c:pt idx="34">
                  <c:v>83.7</c:v>
                </c:pt>
                <c:pt idx="35">
                  <c:v>84.9</c:v>
                </c:pt>
              </c:numCache>
            </c:numRef>
          </c:val>
          <c:smooth val="0"/>
          <c:extLst>
            <c:ext xmlns:c16="http://schemas.microsoft.com/office/drawing/2014/chart" uri="{C3380CC4-5D6E-409C-BE32-E72D297353CC}">
              <c16:uniqueId val="{00000008-FA47-4511-9DBC-6232E2AB4F3C}"/>
            </c:ext>
          </c:extLst>
        </c:ser>
        <c:ser>
          <c:idx val="6"/>
          <c:order val="5"/>
          <c:tx>
            <c:strRef>
              <c:f>'Fig 2b data'!$A$9</c:f>
              <c:strCache>
                <c:ptCount val="1"/>
                <c:pt idx="0">
                  <c:v>Czechia</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data'!$B$9:$AK$9</c:f>
              <c:numCache>
                <c:formatCode>0.0</c:formatCode>
                <c:ptCount val="36"/>
                <c:pt idx="0">
                  <c:v>74.400000000000006</c:v>
                </c:pt>
                <c:pt idx="1">
                  <c:v>74.5</c:v>
                </c:pt>
                <c:pt idx="2">
                  <c:v>74.400000000000006</c:v>
                </c:pt>
                <c:pt idx="3">
                  <c:v>74.599999999999994</c:v>
                </c:pt>
                <c:pt idx="4">
                  <c:v>74.8</c:v>
                </c:pt>
                <c:pt idx="5">
                  <c:v>74.7</c:v>
                </c:pt>
                <c:pt idx="6">
                  <c:v>75.3</c:v>
                </c:pt>
                <c:pt idx="7">
                  <c:v>75.400000000000006</c:v>
                </c:pt>
                <c:pt idx="8">
                  <c:v>75.5</c:v>
                </c:pt>
                <c:pt idx="9">
                  <c:v>75.5</c:v>
                </c:pt>
                <c:pt idx="10">
                  <c:v>75.8</c:v>
                </c:pt>
                <c:pt idx="11">
                  <c:v>76.3</c:v>
                </c:pt>
                <c:pt idx="12">
                  <c:v>76.5</c:v>
                </c:pt>
                <c:pt idx="13">
                  <c:v>76.8</c:v>
                </c:pt>
                <c:pt idx="14">
                  <c:v>76.8</c:v>
                </c:pt>
                <c:pt idx="15">
                  <c:v>77.5</c:v>
                </c:pt>
                <c:pt idx="16">
                  <c:v>77.599999999999994</c:v>
                </c:pt>
                <c:pt idx="17">
                  <c:v>78.2</c:v>
                </c:pt>
                <c:pt idx="18">
                  <c:v>78.3</c:v>
                </c:pt>
                <c:pt idx="19">
                  <c:v>78.5</c:v>
                </c:pt>
                <c:pt idx="20">
                  <c:v>78.5</c:v>
                </c:pt>
                <c:pt idx="21">
                  <c:v>78.7</c:v>
                </c:pt>
                <c:pt idx="22">
                  <c:v>78.599999999999994</c:v>
                </c:pt>
                <c:pt idx="23">
                  <c:v>79.099999999999994</c:v>
                </c:pt>
                <c:pt idx="24">
                  <c:v>79.2</c:v>
                </c:pt>
                <c:pt idx="25">
                  <c:v>79.900000000000006</c:v>
                </c:pt>
                <c:pt idx="26">
                  <c:v>80.2</c:v>
                </c:pt>
                <c:pt idx="27">
                  <c:v>80.5</c:v>
                </c:pt>
                <c:pt idx="28">
                  <c:v>80.5</c:v>
                </c:pt>
                <c:pt idx="29">
                  <c:v>80.900000000000006</c:v>
                </c:pt>
                <c:pt idx="30">
                  <c:v>81.099999999999994</c:v>
                </c:pt>
                <c:pt idx="31">
                  <c:v>81.2</c:v>
                </c:pt>
                <c:pt idx="32">
                  <c:v>81.3</c:v>
                </c:pt>
                <c:pt idx="33">
                  <c:v>82</c:v>
                </c:pt>
                <c:pt idx="34">
                  <c:v>81.599999999999994</c:v>
                </c:pt>
                <c:pt idx="35">
                  <c:v>82.1</c:v>
                </c:pt>
              </c:numCache>
            </c:numRef>
          </c:val>
          <c:smooth val="0"/>
          <c:extLst>
            <c:ext xmlns:c16="http://schemas.microsoft.com/office/drawing/2014/chart" uri="{C3380CC4-5D6E-409C-BE32-E72D297353CC}">
              <c16:uniqueId val="{00000009-FA47-4511-9DBC-6232E2AB4F3C}"/>
            </c:ext>
          </c:extLst>
        </c:ser>
        <c:ser>
          <c:idx val="7"/>
          <c:order val="6"/>
          <c:tx>
            <c:strRef>
              <c:f>'Fig 2b data'!$A$10</c:f>
              <c:strCache>
                <c:ptCount val="1"/>
                <c:pt idx="0">
                  <c:v>Denmark</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data'!$B$10:$AK$10</c:f>
              <c:numCache>
                <c:formatCode>0.0</c:formatCode>
                <c:ptCount val="36"/>
                <c:pt idx="0">
                  <c:v>77.5</c:v>
                </c:pt>
                <c:pt idx="1">
                  <c:v>77.8</c:v>
                </c:pt>
                <c:pt idx="2">
                  <c:v>77.7</c:v>
                </c:pt>
                <c:pt idx="3">
                  <c:v>77.8</c:v>
                </c:pt>
                <c:pt idx="4">
                  <c:v>77.599999999999994</c:v>
                </c:pt>
                <c:pt idx="5">
                  <c:v>77.7</c:v>
                </c:pt>
                <c:pt idx="6">
                  <c:v>77.900000000000006</c:v>
                </c:pt>
                <c:pt idx="7">
                  <c:v>77.8</c:v>
                </c:pt>
                <c:pt idx="8">
                  <c:v>77.900000000000006</c:v>
                </c:pt>
                <c:pt idx="9">
                  <c:v>77.8</c:v>
                </c:pt>
                <c:pt idx="10">
                  <c:v>78.099999999999994</c:v>
                </c:pt>
                <c:pt idx="11">
                  <c:v>78</c:v>
                </c:pt>
                <c:pt idx="12">
                  <c:v>77.8</c:v>
                </c:pt>
                <c:pt idx="13">
                  <c:v>78.2</c:v>
                </c:pt>
                <c:pt idx="14">
                  <c:v>77.900000000000006</c:v>
                </c:pt>
                <c:pt idx="15">
                  <c:v>78.3</c:v>
                </c:pt>
                <c:pt idx="16">
                  <c:v>78.599999999999994</c:v>
                </c:pt>
                <c:pt idx="17">
                  <c:v>79</c:v>
                </c:pt>
                <c:pt idx="18">
                  <c:v>79</c:v>
                </c:pt>
                <c:pt idx="19">
                  <c:v>79.2</c:v>
                </c:pt>
                <c:pt idx="20">
                  <c:v>79.3</c:v>
                </c:pt>
                <c:pt idx="21">
                  <c:v>79.400000000000006</c:v>
                </c:pt>
                <c:pt idx="22">
                  <c:v>79.8</c:v>
                </c:pt>
                <c:pt idx="23">
                  <c:v>80.2</c:v>
                </c:pt>
                <c:pt idx="24">
                  <c:v>80.5</c:v>
                </c:pt>
                <c:pt idx="25">
                  <c:v>80.7</c:v>
                </c:pt>
                <c:pt idx="26">
                  <c:v>80.599999999999994</c:v>
                </c:pt>
                <c:pt idx="27">
                  <c:v>81</c:v>
                </c:pt>
                <c:pt idx="28">
                  <c:v>81.099999999999994</c:v>
                </c:pt>
                <c:pt idx="29">
                  <c:v>81.400000000000006</c:v>
                </c:pt>
                <c:pt idx="30">
                  <c:v>81.900000000000006</c:v>
                </c:pt>
                <c:pt idx="31">
                  <c:v>82.1</c:v>
                </c:pt>
                <c:pt idx="32">
                  <c:v>82.4</c:v>
                </c:pt>
                <c:pt idx="33">
                  <c:v>82.8</c:v>
                </c:pt>
                <c:pt idx="34">
                  <c:v>82.7</c:v>
                </c:pt>
                <c:pt idx="35">
                  <c:v>82.8</c:v>
                </c:pt>
              </c:numCache>
            </c:numRef>
          </c:val>
          <c:smooth val="0"/>
          <c:extLst>
            <c:ext xmlns:c16="http://schemas.microsoft.com/office/drawing/2014/chart" uri="{C3380CC4-5D6E-409C-BE32-E72D297353CC}">
              <c16:uniqueId val="{0000000A-FA47-4511-9DBC-6232E2AB4F3C}"/>
            </c:ext>
          </c:extLst>
        </c:ser>
        <c:ser>
          <c:idx val="9"/>
          <c:order val="7"/>
          <c:tx>
            <c:strRef>
              <c:f>'Fig 2b data'!$A$12</c:f>
              <c:strCache>
                <c:ptCount val="1"/>
                <c:pt idx="0">
                  <c:v>Estonia</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data'!$B$12:$AK$12</c:f>
              <c:numCache>
                <c:formatCode>0.0</c:formatCode>
                <c:ptCount val="36"/>
                <c:pt idx="0">
                  <c:v>74.099999999999994</c:v>
                </c:pt>
                <c:pt idx="1">
                  <c:v>74.7</c:v>
                </c:pt>
                <c:pt idx="2">
                  <c:v>74.8</c:v>
                </c:pt>
                <c:pt idx="3">
                  <c:v>74.3</c:v>
                </c:pt>
                <c:pt idx="4">
                  <c:v>74.5</c:v>
                </c:pt>
                <c:pt idx="5">
                  <c:v>75.099999999999994</c:v>
                </c:pt>
                <c:pt idx="6">
                  <c:v>75.099999999999994</c:v>
                </c:pt>
                <c:pt idx="7">
                  <c:v>75</c:v>
                </c:pt>
                <c:pt idx="8">
                  <c:v>74.900000000000006</c:v>
                </c:pt>
                <c:pt idx="9">
                  <c:v>74.900000000000006</c:v>
                </c:pt>
                <c:pt idx="10">
                  <c:v>75</c:v>
                </c:pt>
                <c:pt idx="11">
                  <c:v>74.8</c:v>
                </c:pt>
                <c:pt idx="12">
                  <c:v>74</c:v>
                </c:pt>
                <c:pt idx="13">
                  <c:v>72.900000000000006</c:v>
                </c:pt>
                <c:pt idx="14">
                  <c:v>74.3</c:v>
                </c:pt>
                <c:pt idx="15">
                  <c:v>75.599999999999994</c:v>
                </c:pt>
                <c:pt idx="16">
                  <c:v>75.900000000000006</c:v>
                </c:pt>
                <c:pt idx="17">
                  <c:v>75.400000000000006</c:v>
                </c:pt>
                <c:pt idx="18">
                  <c:v>76.099999999999994</c:v>
                </c:pt>
                <c:pt idx="19">
                  <c:v>76.400000000000006</c:v>
                </c:pt>
                <c:pt idx="20">
                  <c:v>76.5</c:v>
                </c:pt>
                <c:pt idx="21">
                  <c:v>77.2</c:v>
                </c:pt>
                <c:pt idx="22">
                  <c:v>77.2</c:v>
                </c:pt>
                <c:pt idx="23">
                  <c:v>78</c:v>
                </c:pt>
                <c:pt idx="24">
                  <c:v>78.2</c:v>
                </c:pt>
                <c:pt idx="25">
                  <c:v>78.599999999999994</c:v>
                </c:pt>
                <c:pt idx="26">
                  <c:v>78.900000000000006</c:v>
                </c:pt>
                <c:pt idx="27">
                  <c:v>79.5</c:v>
                </c:pt>
                <c:pt idx="28">
                  <c:v>80.3</c:v>
                </c:pt>
                <c:pt idx="29">
                  <c:v>80.8</c:v>
                </c:pt>
                <c:pt idx="30">
                  <c:v>81.3</c:v>
                </c:pt>
                <c:pt idx="31">
                  <c:v>81.5</c:v>
                </c:pt>
                <c:pt idx="32">
                  <c:v>81.7</c:v>
                </c:pt>
                <c:pt idx="33">
                  <c:v>81.900000000000006</c:v>
                </c:pt>
                <c:pt idx="34">
                  <c:v>82.2</c:v>
                </c:pt>
                <c:pt idx="35">
                  <c:v>82.2</c:v>
                </c:pt>
              </c:numCache>
            </c:numRef>
          </c:val>
          <c:smooth val="0"/>
          <c:extLst>
            <c:ext xmlns:c16="http://schemas.microsoft.com/office/drawing/2014/chart" uri="{C3380CC4-5D6E-409C-BE32-E72D297353CC}">
              <c16:uniqueId val="{0000000B-FA47-4511-9DBC-6232E2AB4F3C}"/>
            </c:ext>
          </c:extLst>
        </c:ser>
        <c:ser>
          <c:idx val="10"/>
          <c:order val="8"/>
          <c:tx>
            <c:strRef>
              <c:f>'Fig 2b data'!$A$13</c:f>
              <c:strCache>
                <c:ptCount val="1"/>
                <c:pt idx="0">
                  <c:v>Finland</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data'!$B$13:$AK$13</c:f>
              <c:numCache>
                <c:formatCode>0.0</c:formatCode>
                <c:ptCount val="36"/>
                <c:pt idx="0">
                  <c:v>78.2</c:v>
                </c:pt>
                <c:pt idx="1">
                  <c:v>78.8</c:v>
                </c:pt>
                <c:pt idx="2">
                  <c:v>78.5</c:v>
                </c:pt>
                <c:pt idx="3">
                  <c:v>79</c:v>
                </c:pt>
                <c:pt idx="4">
                  <c:v>78.7</c:v>
                </c:pt>
                <c:pt idx="5">
                  <c:v>78.900000000000006</c:v>
                </c:pt>
                <c:pt idx="6">
                  <c:v>78.8</c:v>
                </c:pt>
                <c:pt idx="7">
                  <c:v>78.8</c:v>
                </c:pt>
                <c:pt idx="8">
                  <c:v>79</c:v>
                </c:pt>
                <c:pt idx="9">
                  <c:v>79</c:v>
                </c:pt>
                <c:pt idx="10">
                  <c:v>79.5</c:v>
                </c:pt>
                <c:pt idx="11">
                  <c:v>79.599999999999994</c:v>
                </c:pt>
                <c:pt idx="12">
                  <c:v>79.5</c:v>
                </c:pt>
                <c:pt idx="13">
                  <c:v>80.3</c:v>
                </c:pt>
                <c:pt idx="14">
                  <c:v>80.400000000000006</c:v>
                </c:pt>
                <c:pt idx="15">
                  <c:v>80.7</c:v>
                </c:pt>
                <c:pt idx="16">
                  <c:v>80.7</c:v>
                </c:pt>
                <c:pt idx="17">
                  <c:v>81</c:v>
                </c:pt>
                <c:pt idx="18">
                  <c:v>81.2</c:v>
                </c:pt>
                <c:pt idx="19">
                  <c:v>81.2</c:v>
                </c:pt>
                <c:pt idx="20">
                  <c:v>81.7</c:v>
                </c:pt>
                <c:pt idx="21">
                  <c:v>81.599999999999994</c:v>
                </c:pt>
                <c:pt idx="22">
                  <c:v>81.900000000000006</c:v>
                </c:pt>
                <c:pt idx="23">
                  <c:v>82.5</c:v>
                </c:pt>
                <c:pt idx="24">
                  <c:v>82.5</c:v>
                </c:pt>
                <c:pt idx="25">
                  <c:v>83.1</c:v>
                </c:pt>
                <c:pt idx="26">
                  <c:v>83.1</c:v>
                </c:pt>
                <c:pt idx="27">
                  <c:v>83.3</c:v>
                </c:pt>
                <c:pt idx="28">
                  <c:v>83.5</c:v>
                </c:pt>
                <c:pt idx="29">
                  <c:v>83.5</c:v>
                </c:pt>
                <c:pt idx="30">
                  <c:v>83.8</c:v>
                </c:pt>
                <c:pt idx="31">
                  <c:v>83.7</c:v>
                </c:pt>
                <c:pt idx="32">
                  <c:v>84.1</c:v>
                </c:pt>
                <c:pt idx="33">
                  <c:v>84.1</c:v>
                </c:pt>
                <c:pt idx="34">
                  <c:v>84.4</c:v>
                </c:pt>
                <c:pt idx="35">
                  <c:v>84.4</c:v>
                </c:pt>
              </c:numCache>
            </c:numRef>
          </c:val>
          <c:smooth val="0"/>
          <c:extLst>
            <c:ext xmlns:c16="http://schemas.microsoft.com/office/drawing/2014/chart" uri="{C3380CC4-5D6E-409C-BE32-E72D297353CC}">
              <c16:uniqueId val="{0000000C-FA47-4511-9DBC-6232E2AB4F3C}"/>
            </c:ext>
          </c:extLst>
        </c:ser>
        <c:ser>
          <c:idx val="11"/>
          <c:order val="9"/>
          <c:tx>
            <c:strRef>
              <c:f>'Fig 2b data'!$A$14</c:f>
              <c:strCache>
                <c:ptCount val="1"/>
                <c:pt idx="0">
                  <c:v>France</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data'!$B$14:$AK$14</c:f>
              <c:numCache>
                <c:formatCode>0.0</c:formatCode>
                <c:ptCount val="36"/>
                <c:pt idx="17">
                  <c:v>82.6</c:v>
                </c:pt>
                <c:pt idx="18">
                  <c:v>82.7</c:v>
                </c:pt>
                <c:pt idx="19">
                  <c:v>83</c:v>
                </c:pt>
                <c:pt idx="20">
                  <c:v>83</c:v>
                </c:pt>
                <c:pt idx="21">
                  <c:v>83</c:v>
                </c:pt>
                <c:pt idx="22">
                  <c:v>82.7</c:v>
                </c:pt>
                <c:pt idx="23">
                  <c:v>83.8</c:v>
                </c:pt>
                <c:pt idx="24">
                  <c:v>83.8</c:v>
                </c:pt>
                <c:pt idx="25">
                  <c:v>84.5</c:v>
                </c:pt>
                <c:pt idx="26">
                  <c:v>84.8</c:v>
                </c:pt>
                <c:pt idx="27">
                  <c:v>84.8</c:v>
                </c:pt>
                <c:pt idx="28">
                  <c:v>85</c:v>
                </c:pt>
                <c:pt idx="29">
                  <c:v>85.3</c:v>
                </c:pt>
                <c:pt idx="30">
                  <c:v>85.7</c:v>
                </c:pt>
                <c:pt idx="31">
                  <c:v>85.4</c:v>
                </c:pt>
                <c:pt idx="32">
                  <c:v>85.6</c:v>
                </c:pt>
                <c:pt idx="33">
                  <c:v>86</c:v>
                </c:pt>
                <c:pt idx="34">
                  <c:v>85.5</c:v>
                </c:pt>
                <c:pt idx="35">
                  <c:v>85.7</c:v>
                </c:pt>
              </c:numCache>
            </c:numRef>
          </c:val>
          <c:smooth val="0"/>
          <c:extLst>
            <c:ext xmlns:c16="http://schemas.microsoft.com/office/drawing/2014/chart" uri="{C3380CC4-5D6E-409C-BE32-E72D297353CC}">
              <c16:uniqueId val="{0000000D-FA47-4511-9DBC-6232E2AB4F3C}"/>
            </c:ext>
          </c:extLst>
        </c:ser>
        <c:ser>
          <c:idx val="12"/>
          <c:order val="10"/>
          <c:tx>
            <c:strRef>
              <c:f>'Fig 2b data'!$A$15</c:f>
              <c:strCache>
                <c:ptCount val="1"/>
                <c:pt idx="0">
                  <c:v>Germany (including former German Democratic Republic from 1991)</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data'!$B$15:$AK$15</c:f>
              <c:numCache>
                <c:formatCode>0.0</c:formatCode>
                <c:ptCount val="36"/>
                <c:pt idx="0">
                  <c:v>76.400000000000006</c:v>
                </c:pt>
                <c:pt idx="1">
                  <c:v>76.7</c:v>
                </c:pt>
                <c:pt idx="2">
                  <c:v>77</c:v>
                </c:pt>
                <c:pt idx="3">
                  <c:v>77.5</c:v>
                </c:pt>
                <c:pt idx="4">
                  <c:v>77.599999999999994</c:v>
                </c:pt>
                <c:pt idx="5">
                  <c:v>77.7</c:v>
                </c:pt>
                <c:pt idx="6">
                  <c:v>78.2</c:v>
                </c:pt>
                <c:pt idx="7">
                  <c:v>78.400000000000006</c:v>
                </c:pt>
                <c:pt idx="8">
                  <c:v>78.599999999999994</c:v>
                </c:pt>
                <c:pt idx="9">
                  <c:v>78.5</c:v>
                </c:pt>
                <c:pt idx="10">
                  <c:v>78.8</c:v>
                </c:pt>
                <c:pt idx="11">
                  <c:v>79.3</c:v>
                </c:pt>
                <c:pt idx="12">
                  <c:v>79.400000000000006</c:v>
                </c:pt>
                <c:pt idx="13">
                  <c:v>79.7</c:v>
                </c:pt>
                <c:pt idx="14">
                  <c:v>79.900000000000006</c:v>
                </c:pt>
                <c:pt idx="15">
                  <c:v>80.099999999999994</c:v>
                </c:pt>
                <c:pt idx="16">
                  <c:v>80.5</c:v>
                </c:pt>
                <c:pt idx="17">
                  <c:v>80.8</c:v>
                </c:pt>
                <c:pt idx="18">
                  <c:v>81</c:v>
                </c:pt>
                <c:pt idx="19">
                  <c:v>81.2</c:v>
                </c:pt>
                <c:pt idx="20">
                  <c:v>81.400000000000006</c:v>
                </c:pt>
                <c:pt idx="21">
                  <c:v>81.3</c:v>
                </c:pt>
                <c:pt idx="22">
                  <c:v>81.3</c:v>
                </c:pt>
                <c:pt idx="23">
                  <c:v>81.900000000000006</c:v>
                </c:pt>
                <c:pt idx="24">
                  <c:v>82</c:v>
                </c:pt>
                <c:pt idx="25">
                  <c:v>82.4</c:v>
                </c:pt>
                <c:pt idx="26">
                  <c:v>82.7</c:v>
                </c:pt>
                <c:pt idx="27">
                  <c:v>82.7</c:v>
                </c:pt>
                <c:pt idx="28">
                  <c:v>82.8</c:v>
                </c:pt>
                <c:pt idx="29">
                  <c:v>83</c:v>
                </c:pt>
                <c:pt idx="30">
                  <c:v>83.1</c:v>
                </c:pt>
                <c:pt idx="31">
                  <c:v>83.1</c:v>
                </c:pt>
                <c:pt idx="32">
                  <c:v>83</c:v>
                </c:pt>
                <c:pt idx="33">
                  <c:v>83.6</c:v>
                </c:pt>
                <c:pt idx="34">
                  <c:v>83.1</c:v>
                </c:pt>
                <c:pt idx="35">
                  <c:v>83.5</c:v>
                </c:pt>
              </c:numCache>
            </c:numRef>
          </c:val>
          <c:smooth val="0"/>
          <c:extLst>
            <c:ext xmlns:c16="http://schemas.microsoft.com/office/drawing/2014/chart" uri="{C3380CC4-5D6E-409C-BE32-E72D297353CC}">
              <c16:uniqueId val="{0000000E-FA47-4511-9DBC-6232E2AB4F3C}"/>
            </c:ext>
          </c:extLst>
        </c:ser>
        <c:ser>
          <c:idx val="13"/>
          <c:order val="11"/>
          <c:tx>
            <c:strRef>
              <c:f>'Fig 2b data'!$A$16</c:f>
              <c:strCache>
                <c:ptCount val="1"/>
                <c:pt idx="0">
                  <c:v>Greece</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data'!$B$16:$AK$16</c:f>
              <c:numCache>
                <c:formatCode>0.0</c:formatCode>
                <c:ptCount val="36"/>
                <c:pt idx="0">
                  <c:v>77.900000000000006</c:v>
                </c:pt>
                <c:pt idx="1">
                  <c:v>78.2</c:v>
                </c:pt>
                <c:pt idx="2">
                  <c:v>78</c:v>
                </c:pt>
                <c:pt idx="3">
                  <c:v>78.599999999999994</c:v>
                </c:pt>
                <c:pt idx="4">
                  <c:v>78.400000000000006</c:v>
                </c:pt>
                <c:pt idx="5">
                  <c:v>78.8</c:v>
                </c:pt>
                <c:pt idx="6">
                  <c:v>78.599999999999994</c:v>
                </c:pt>
                <c:pt idx="7">
                  <c:v>79.3</c:v>
                </c:pt>
                <c:pt idx="8">
                  <c:v>79.5</c:v>
                </c:pt>
                <c:pt idx="9">
                  <c:v>79.5</c:v>
                </c:pt>
                <c:pt idx="10">
                  <c:v>79.8</c:v>
                </c:pt>
                <c:pt idx="11">
                  <c:v>79.7</c:v>
                </c:pt>
                <c:pt idx="12">
                  <c:v>80.099999999999994</c:v>
                </c:pt>
                <c:pt idx="13">
                  <c:v>80.3</c:v>
                </c:pt>
                <c:pt idx="14">
                  <c:v>80.400000000000006</c:v>
                </c:pt>
                <c:pt idx="15">
                  <c:v>80.599999999999994</c:v>
                </c:pt>
                <c:pt idx="16">
                  <c:v>81</c:v>
                </c:pt>
                <c:pt idx="17">
                  <c:v>80.900000000000006</c:v>
                </c:pt>
                <c:pt idx="18">
                  <c:v>81.099999999999994</c:v>
                </c:pt>
                <c:pt idx="19">
                  <c:v>81.3</c:v>
                </c:pt>
                <c:pt idx="20">
                  <c:v>81.900000000000006</c:v>
                </c:pt>
                <c:pt idx="21">
                  <c:v>82</c:v>
                </c:pt>
                <c:pt idx="22">
                  <c:v>82</c:v>
                </c:pt>
                <c:pt idx="23">
                  <c:v>82.2</c:v>
                </c:pt>
                <c:pt idx="24">
                  <c:v>82.5</c:v>
                </c:pt>
                <c:pt idx="25">
                  <c:v>82.7</c:v>
                </c:pt>
                <c:pt idx="26">
                  <c:v>82.5</c:v>
                </c:pt>
                <c:pt idx="27">
                  <c:v>83</c:v>
                </c:pt>
                <c:pt idx="28">
                  <c:v>83.3</c:v>
                </c:pt>
                <c:pt idx="29">
                  <c:v>83.3</c:v>
                </c:pt>
                <c:pt idx="30">
                  <c:v>83.6</c:v>
                </c:pt>
                <c:pt idx="31">
                  <c:v>83.4</c:v>
                </c:pt>
                <c:pt idx="32">
                  <c:v>84</c:v>
                </c:pt>
                <c:pt idx="33">
                  <c:v>84.1</c:v>
                </c:pt>
                <c:pt idx="34">
                  <c:v>83.7</c:v>
                </c:pt>
                <c:pt idx="35">
                  <c:v>84</c:v>
                </c:pt>
              </c:numCache>
            </c:numRef>
          </c:val>
          <c:smooth val="0"/>
          <c:extLst>
            <c:ext xmlns:c16="http://schemas.microsoft.com/office/drawing/2014/chart" uri="{C3380CC4-5D6E-409C-BE32-E72D297353CC}">
              <c16:uniqueId val="{0000000F-FA47-4511-9DBC-6232E2AB4F3C}"/>
            </c:ext>
          </c:extLst>
        </c:ser>
        <c:ser>
          <c:idx val="14"/>
          <c:order val="12"/>
          <c:tx>
            <c:strRef>
              <c:f>'Fig 2b data'!$A$17</c:f>
              <c:strCache>
                <c:ptCount val="1"/>
                <c:pt idx="0">
                  <c:v>Hungary</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data'!$B$17:$AK$17</c:f>
              <c:numCache>
                <c:formatCode>0.0</c:formatCode>
                <c:ptCount val="36"/>
                <c:pt idx="0">
                  <c:v>73</c:v>
                </c:pt>
                <c:pt idx="1">
                  <c:v>73.3</c:v>
                </c:pt>
                <c:pt idx="2">
                  <c:v>73.099999999999994</c:v>
                </c:pt>
                <c:pt idx="3">
                  <c:v>73.3</c:v>
                </c:pt>
                <c:pt idx="4">
                  <c:v>73.2</c:v>
                </c:pt>
                <c:pt idx="5">
                  <c:v>73.3</c:v>
                </c:pt>
                <c:pt idx="6">
                  <c:v>73.900000000000006</c:v>
                </c:pt>
                <c:pt idx="7">
                  <c:v>74.2</c:v>
                </c:pt>
                <c:pt idx="8">
                  <c:v>73.8</c:v>
                </c:pt>
                <c:pt idx="9">
                  <c:v>73.8</c:v>
                </c:pt>
                <c:pt idx="10">
                  <c:v>74</c:v>
                </c:pt>
                <c:pt idx="11">
                  <c:v>74</c:v>
                </c:pt>
                <c:pt idx="12">
                  <c:v>74</c:v>
                </c:pt>
                <c:pt idx="13">
                  <c:v>74.5</c:v>
                </c:pt>
                <c:pt idx="14">
                  <c:v>74.8</c:v>
                </c:pt>
                <c:pt idx="15">
                  <c:v>75</c:v>
                </c:pt>
                <c:pt idx="16">
                  <c:v>75.5</c:v>
                </c:pt>
                <c:pt idx="17">
                  <c:v>75.599999999999994</c:v>
                </c:pt>
                <c:pt idx="18">
                  <c:v>75.599999999999994</c:v>
                </c:pt>
                <c:pt idx="19">
                  <c:v>76.2</c:v>
                </c:pt>
                <c:pt idx="20">
                  <c:v>76.7</c:v>
                </c:pt>
                <c:pt idx="21">
                  <c:v>76.7</c:v>
                </c:pt>
                <c:pt idx="22">
                  <c:v>76.7</c:v>
                </c:pt>
                <c:pt idx="23">
                  <c:v>77.2</c:v>
                </c:pt>
                <c:pt idx="24">
                  <c:v>77.2</c:v>
                </c:pt>
                <c:pt idx="25">
                  <c:v>77.8</c:v>
                </c:pt>
                <c:pt idx="26">
                  <c:v>77.8</c:v>
                </c:pt>
                <c:pt idx="27">
                  <c:v>78.3</c:v>
                </c:pt>
                <c:pt idx="28">
                  <c:v>78.400000000000006</c:v>
                </c:pt>
                <c:pt idx="29">
                  <c:v>78.599999999999994</c:v>
                </c:pt>
                <c:pt idx="30">
                  <c:v>78.7</c:v>
                </c:pt>
                <c:pt idx="31">
                  <c:v>78.7</c:v>
                </c:pt>
                <c:pt idx="32">
                  <c:v>79.099999999999994</c:v>
                </c:pt>
                <c:pt idx="33">
                  <c:v>79.400000000000006</c:v>
                </c:pt>
                <c:pt idx="34">
                  <c:v>79</c:v>
                </c:pt>
                <c:pt idx="35">
                  <c:v>79.7</c:v>
                </c:pt>
              </c:numCache>
            </c:numRef>
          </c:val>
          <c:smooth val="0"/>
          <c:extLst>
            <c:ext xmlns:c16="http://schemas.microsoft.com/office/drawing/2014/chart" uri="{C3380CC4-5D6E-409C-BE32-E72D297353CC}">
              <c16:uniqueId val="{00000010-FA47-4511-9DBC-6232E2AB4F3C}"/>
            </c:ext>
          </c:extLst>
        </c:ser>
        <c:ser>
          <c:idx val="15"/>
          <c:order val="13"/>
          <c:tx>
            <c:strRef>
              <c:f>'Fig 2b data'!$A$18</c:f>
              <c:strCache>
                <c:ptCount val="1"/>
                <c:pt idx="0">
                  <c:v>Ireland</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data'!$B$18:$AK$18</c:f>
              <c:numCache>
                <c:formatCode>0.0</c:formatCode>
                <c:ptCount val="36"/>
                <c:pt idx="5">
                  <c:v>76.400000000000006</c:v>
                </c:pt>
                <c:pt idx="6">
                  <c:v>77.3</c:v>
                </c:pt>
                <c:pt idx="7">
                  <c:v>77.3</c:v>
                </c:pt>
                <c:pt idx="8">
                  <c:v>77.2</c:v>
                </c:pt>
                <c:pt idx="9">
                  <c:v>77.7</c:v>
                </c:pt>
                <c:pt idx="10">
                  <c:v>77.900000000000006</c:v>
                </c:pt>
                <c:pt idx="11">
                  <c:v>78.3</c:v>
                </c:pt>
                <c:pt idx="12">
                  <c:v>78.099999999999994</c:v>
                </c:pt>
                <c:pt idx="13">
                  <c:v>78.599999999999994</c:v>
                </c:pt>
                <c:pt idx="14">
                  <c:v>78.3</c:v>
                </c:pt>
                <c:pt idx="15">
                  <c:v>78.7</c:v>
                </c:pt>
                <c:pt idx="16">
                  <c:v>78.7</c:v>
                </c:pt>
                <c:pt idx="17">
                  <c:v>79.099999999999994</c:v>
                </c:pt>
                <c:pt idx="18">
                  <c:v>78.900000000000006</c:v>
                </c:pt>
                <c:pt idx="19">
                  <c:v>79.2</c:v>
                </c:pt>
                <c:pt idx="20">
                  <c:v>79.900000000000006</c:v>
                </c:pt>
                <c:pt idx="21">
                  <c:v>80.400000000000006</c:v>
                </c:pt>
                <c:pt idx="22">
                  <c:v>80.7</c:v>
                </c:pt>
                <c:pt idx="23">
                  <c:v>81.099999999999994</c:v>
                </c:pt>
                <c:pt idx="24">
                  <c:v>81.3</c:v>
                </c:pt>
                <c:pt idx="25">
                  <c:v>81.7</c:v>
                </c:pt>
                <c:pt idx="26">
                  <c:v>82.1</c:v>
                </c:pt>
                <c:pt idx="27">
                  <c:v>82.4</c:v>
                </c:pt>
                <c:pt idx="28">
                  <c:v>82.7</c:v>
                </c:pt>
                <c:pt idx="29">
                  <c:v>83.1</c:v>
                </c:pt>
                <c:pt idx="30">
                  <c:v>83</c:v>
                </c:pt>
                <c:pt idx="31">
                  <c:v>83.1</c:v>
                </c:pt>
                <c:pt idx="32">
                  <c:v>83.1</c:v>
                </c:pt>
                <c:pt idx="33">
                  <c:v>83.5</c:v>
                </c:pt>
                <c:pt idx="34">
                  <c:v>83.4</c:v>
                </c:pt>
                <c:pt idx="35">
                  <c:v>83.6</c:v>
                </c:pt>
              </c:numCache>
            </c:numRef>
          </c:val>
          <c:smooth val="0"/>
          <c:extLst>
            <c:ext xmlns:c16="http://schemas.microsoft.com/office/drawing/2014/chart" uri="{C3380CC4-5D6E-409C-BE32-E72D297353CC}">
              <c16:uniqueId val="{00000011-FA47-4511-9DBC-6232E2AB4F3C}"/>
            </c:ext>
          </c:extLst>
        </c:ser>
        <c:ser>
          <c:idx val="16"/>
          <c:order val="14"/>
          <c:tx>
            <c:strRef>
              <c:f>'Fig 2b data'!$A$19</c:f>
              <c:strCache>
                <c:ptCount val="1"/>
                <c:pt idx="0">
                  <c:v>Italy</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data'!$B$19:$AK$19</c:f>
              <c:numCache>
                <c:formatCode>0.0</c:formatCode>
                <c:ptCount val="36"/>
                <c:pt idx="4">
                  <c:v>78.8</c:v>
                </c:pt>
                <c:pt idx="5">
                  <c:v>79.099999999999994</c:v>
                </c:pt>
                <c:pt idx="6">
                  <c:v>79.599999999999994</c:v>
                </c:pt>
                <c:pt idx="7">
                  <c:v>79.7</c:v>
                </c:pt>
                <c:pt idx="8">
                  <c:v>80.2</c:v>
                </c:pt>
                <c:pt idx="9">
                  <c:v>80.3</c:v>
                </c:pt>
                <c:pt idx="10">
                  <c:v>80.400000000000006</c:v>
                </c:pt>
                <c:pt idx="11">
                  <c:v>80.8</c:v>
                </c:pt>
                <c:pt idx="12">
                  <c:v>81</c:v>
                </c:pt>
                <c:pt idx="13">
                  <c:v>81.2</c:v>
                </c:pt>
                <c:pt idx="14">
                  <c:v>81.5</c:v>
                </c:pt>
                <c:pt idx="15">
                  <c:v>81.8</c:v>
                </c:pt>
                <c:pt idx="16">
                  <c:v>82</c:v>
                </c:pt>
                <c:pt idx="17">
                  <c:v>82.1</c:v>
                </c:pt>
                <c:pt idx="18">
                  <c:v>82.6</c:v>
                </c:pt>
                <c:pt idx="19">
                  <c:v>82.8</c:v>
                </c:pt>
                <c:pt idx="20">
                  <c:v>83.2</c:v>
                </c:pt>
                <c:pt idx="21">
                  <c:v>83.2</c:v>
                </c:pt>
                <c:pt idx="22">
                  <c:v>82.8</c:v>
                </c:pt>
                <c:pt idx="23">
                  <c:v>83.7</c:v>
                </c:pt>
                <c:pt idx="24">
                  <c:v>83.6</c:v>
                </c:pt>
                <c:pt idx="25">
                  <c:v>84.1</c:v>
                </c:pt>
                <c:pt idx="26">
                  <c:v>84.2</c:v>
                </c:pt>
                <c:pt idx="27">
                  <c:v>84.2</c:v>
                </c:pt>
                <c:pt idx="28">
                  <c:v>84.3</c:v>
                </c:pt>
                <c:pt idx="29">
                  <c:v>84.7</c:v>
                </c:pt>
                <c:pt idx="30">
                  <c:v>84.8</c:v>
                </c:pt>
                <c:pt idx="31">
                  <c:v>84.8</c:v>
                </c:pt>
                <c:pt idx="32">
                  <c:v>85.2</c:v>
                </c:pt>
                <c:pt idx="33">
                  <c:v>85.6</c:v>
                </c:pt>
                <c:pt idx="34">
                  <c:v>84.9</c:v>
                </c:pt>
                <c:pt idx="35">
                  <c:v>85.6</c:v>
                </c:pt>
              </c:numCache>
            </c:numRef>
          </c:val>
          <c:smooth val="0"/>
          <c:extLst>
            <c:ext xmlns:c16="http://schemas.microsoft.com/office/drawing/2014/chart" uri="{C3380CC4-5D6E-409C-BE32-E72D297353CC}">
              <c16:uniqueId val="{00000012-FA47-4511-9DBC-6232E2AB4F3C}"/>
            </c:ext>
          </c:extLst>
        </c:ser>
        <c:ser>
          <c:idx val="17"/>
          <c:order val="15"/>
          <c:tx>
            <c:strRef>
              <c:f>'Fig 2b data'!$A$20</c:f>
              <c:strCache>
                <c:ptCount val="1"/>
                <c:pt idx="0">
                  <c:v>Latvia</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data'!$B$20:$AK$20</c:f>
              <c:numCache>
                <c:formatCode>0.0</c:formatCode>
                <c:ptCount val="36"/>
                <c:pt idx="21">
                  <c:v>75.8</c:v>
                </c:pt>
                <c:pt idx="22">
                  <c:v>75.7</c:v>
                </c:pt>
                <c:pt idx="23">
                  <c:v>76</c:v>
                </c:pt>
                <c:pt idx="24">
                  <c:v>76.3</c:v>
                </c:pt>
                <c:pt idx="25">
                  <c:v>76.099999999999994</c:v>
                </c:pt>
                <c:pt idx="26">
                  <c:v>76.2</c:v>
                </c:pt>
                <c:pt idx="27">
                  <c:v>77.5</c:v>
                </c:pt>
                <c:pt idx="28">
                  <c:v>77.7</c:v>
                </c:pt>
                <c:pt idx="29">
                  <c:v>78</c:v>
                </c:pt>
                <c:pt idx="30">
                  <c:v>78.8</c:v>
                </c:pt>
                <c:pt idx="31">
                  <c:v>78.900000000000006</c:v>
                </c:pt>
                <c:pt idx="32">
                  <c:v>78.900000000000006</c:v>
                </c:pt>
                <c:pt idx="33">
                  <c:v>79.400000000000006</c:v>
                </c:pt>
                <c:pt idx="34">
                  <c:v>79.5</c:v>
                </c:pt>
                <c:pt idx="35">
                  <c:v>79.599999999999994</c:v>
                </c:pt>
              </c:numCache>
            </c:numRef>
          </c:val>
          <c:smooth val="0"/>
          <c:extLst>
            <c:ext xmlns:c16="http://schemas.microsoft.com/office/drawing/2014/chart" uri="{C3380CC4-5D6E-409C-BE32-E72D297353CC}">
              <c16:uniqueId val="{00000013-FA47-4511-9DBC-6232E2AB4F3C}"/>
            </c:ext>
          </c:extLst>
        </c:ser>
        <c:ser>
          <c:idx val="18"/>
          <c:order val="16"/>
          <c:tx>
            <c:strRef>
              <c:f>'Fig 2b data'!$A$21</c:f>
              <c:strCache>
                <c:ptCount val="1"/>
                <c:pt idx="0">
                  <c:v>Lithuania</c:v>
                </c:pt>
              </c:strCache>
            </c:strRef>
          </c:tx>
          <c:spPr>
            <a:ln w="12700">
              <a:solidFill>
                <a:srgbClr val="00B050"/>
              </a:solidFill>
            </a:ln>
          </c:spPr>
          <c:marker>
            <c:symbol val="none"/>
          </c:marker>
          <c:dPt>
            <c:idx val="31"/>
            <c:bubble3D val="0"/>
            <c:extLst>
              <c:ext xmlns:c16="http://schemas.microsoft.com/office/drawing/2014/chart" uri="{C3380CC4-5D6E-409C-BE32-E72D297353CC}">
                <c16:uniqueId val="{00000014-FA47-4511-9DBC-6232E2AB4F3C}"/>
              </c:ext>
            </c:extLst>
          </c:dPt>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data'!$B$21:$AK$21</c:f>
              <c:numCache>
                <c:formatCode>0.0</c:formatCode>
                <c:ptCount val="36"/>
                <c:pt idx="0">
                  <c:v>75.400000000000006</c:v>
                </c:pt>
                <c:pt idx="1">
                  <c:v>75.8</c:v>
                </c:pt>
                <c:pt idx="2">
                  <c:v>75.7</c:v>
                </c:pt>
                <c:pt idx="3">
                  <c:v>75.3</c:v>
                </c:pt>
                <c:pt idx="4">
                  <c:v>75.3</c:v>
                </c:pt>
                <c:pt idx="5">
                  <c:v>76.400000000000006</c:v>
                </c:pt>
                <c:pt idx="6">
                  <c:v>76.3</c:v>
                </c:pt>
                <c:pt idx="7">
                  <c:v>76.3</c:v>
                </c:pt>
                <c:pt idx="8">
                  <c:v>76.3</c:v>
                </c:pt>
                <c:pt idx="9">
                  <c:v>76.3</c:v>
                </c:pt>
                <c:pt idx="10">
                  <c:v>76</c:v>
                </c:pt>
                <c:pt idx="11">
                  <c:v>76</c:v>
                </c:pt>
                <c:pt idx="12">
                  <c:v>75</c:v>
                </c:pt>
                <c:pt idx="13">
                  <c:v>74.900000000000006</c:v>
                </c:pt>
                <c:pt idx="14">
                  <c:v>75.099999999999994</c:v>
                </c:pt>
                <c:pt idx="15">
                  <c:v>75.900000000000006</c:v>
                </c:pt>
                <c:pt idx="16">
                  <c:v>76.599999999999994</c:v>
                </c:pt>
                <c:pt idx="17">
                  <c:v>76.7</c:v>
                </c:pt>
                <c:pt idx="18">
                  <c:v>77</c:v>
                </c:pt>
                <c:pt idx="19">
                  <c:v>77.400000000000006</c:v>
                </c:pt>
                <c:pt idx="20">
                  <c:v>77.400000000000006</c:v>
                </c:pt>
                <c:pt idx="21">
                  <c:v>77.400000000000006</c:v>
                </c:pt>
                <c:pt idx="22">
                  <c:v>77.7</c:v>
                </c:pt>
                <c:pt idx="23">
                  <c:v>77.7</c:v>
                </c:pt>
                <c:pt idx="24">
                  <c:v>77.400000000000006</c:v>
                </c:pt>
                <c:pt idx="25">
                  <c:v>77.099999999999994</c:v>
                </c:pt>
                <c:pt idx="26">
                  <c:v>77.2</c:v>
                </c:pt>
                <c:pt idx="27">
                  <c:v>77.599999999999994</c:v>
                </c:pt>
                <c:pt idx="28">
                  <c:v>78.7</c:v>
                </c:pt>
                <c:pt idx="29">
                  <c:v>78.900000000000006</c:v>
                </c:pt>
                <c:pt idx="30">
                  <c:v>79.3</c:v>
                </c:pt>
                <c:pt idx="31">
                  <c:v>79.599999999999994</c:v>
                </c:pt>
                <c:pt idx="32">
                  <c:v>79.599999999999994</c:v>
                </c:pt>
                <c:pt idx="33">
                  <c:v>80.099999999999994</c:v>
                </c:pt>
                <c:pt idx="34">
                  <c:v>79.7</c:v>
                </c:pt>
                <c:pt idx="35">
                  <c:v>80.099999999999994</c:v>
                </c:pt>
              </c:numCache>
            </c:numRef>
          </c:val>
          <c:smooth val="0"/>
          <c:extLst>
            <c:ext xmlns:c16="http://schemas.microsoft.com/office/drawing/2014/chart" uri="{C3380CC4-5D6E-409C-BE32-E72D297353CC}">
              <c16:uniqueId val="{00000015-FA47-4511-9DBC-6232E2AB4F3C}"/>
            </c:ext>
          </c:extLst>
        </c:ser>
        <c:ser>
          <c:idx val="19"/>
          <c:order val="17"/>
          <c:tx>
            <c:strRef>
              <c:f>'Fig 2b data'!$A$22</c:f>
              <c:strCache>
                <c:ptCount val="1"/>
                <c:pt idx="0">
                  <c:v>Luxembourg</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data'!$B$22:$AK$22</c:f>
              <c:numCache>
                <c:formatCode>0.0</c:formatCode>
                <c:ptCount val="36"/>
                <c:pt idx="0">
                  <c:v>76.3</c:v>
                </c:pt>
                <c:pt idx="1">
                  <c:v>76.400000000000006</c:v>
                </c:pt>
                <c:pt idx="2">
                  <c:v>77.099999999999994</c:v>
                </c:pt>
                <c:pt idx="3">
                  <c:v>76.900000000000006</c:v>
                </c:pt>
                <c:pt idx="4">
                  <c:v>77.3</c:v>
                </c:pt>
                <c:pt idx="5">
                  <c:v>78.7</c:v>
                </c:pt>
                <c:pt idx="6">
                  <c:v>77.900000000000006</c:v>
                </c:pt>
                <c:pt idx="7">
                  <c:v>79</c:v>
                </c:pt>
                <c:pt idx="8">
                  <c:v>78.400000000000006</c:v>
                </c:pt>
                <c:pt idx="9">
                  <c:v>78.7</c:v>
                </c:pt>
                <c:pt idx="10">
                  <c:v>79.3</c:v>
                </c:pt>
                <c:pt idx="11">
                  <c:v>78.599999999999994</c:v>
                </c:pt>
                <c:pt idx="12">
                  <c:v>79.599999999999994</c:v>
                </c:pt>
                <c:pt idx="13">
                  <c:v>79.900000000000006</c:v>
                </c:pt>
                <c:pt idx="14">
                  <c:v>80.599999999999994</c:v>
                </c:pt>
                <c:pt idx="15">
                  <c:v>80.2</c:v>
                </c:pt>
                <c:pt idx="16">
                  <c:v>80</c:v>
                </c:pt>
                <c:pt idx="17">
                  <c:v>80.8</c:v>
                </c:pt>
                <c:pt idx="18">
                  <c:v>81.400000000000006</c:v>
                </c:pt>
                <c:pt idx="19">
                  <c:v>81.3</c:v>
                </c:pt>
                <c:pt idx="20">
                  <c:v>80.7</c:v>
                </c:pt>
                <c:pt idx="21">
                  <c:v>81.5</c:v>
                </c:pt>
                <c:pt idx="22">
                  <c:v>80.8</c:v>
                </c:pt>
                <c:pt idx="23">
                  <c:v>82.4</c:v>
                </c:pt>
                <c:pt idx="24">
                  <c:v>82.3</c:v>
                </c:pt>
                <c:pt idx="25">
                  <c:v>81.900000000000006</c:v>
                </c:pt>
                <c:pt idx="26">
                  <c:v>82.2</c:v>
                </c:pt>
                <c:pt idx="27">
                  <c:v>83.1</c:v>
                </c:pt>
                <c:pt idx="28">
                  <c:v>83.3</c:v>
                </c:pt>
                <c:pt idx="29">
                  <c:v>83.5</c:v>
                </c:pt>
                <c:pt idx="30">
                  <c:v>83.6</c:v>
                </c:pt>
                <c:pt idx="31">
                  <c:v>83.8</c:v>
                </c:pt>
                <c:pt idx="32">
                  <c:v>83.9</c:v>
                </c:pt>
                <c:pt idx="33">
                  <c:v>85.2</c:v>
                </c:pt>
                <c:pt idx="34">
                  <c:v>84.7</c:v>
                </c:pt>
                <c:pt idx="35">
                  <c:v>85.4</c:v>
                </c:pt>
              </c:numCache>
            </c:numRef>
          </c:val>
          <c:smooth val="0"/>
          <c:extLst>
            <c:ext xmlns:c16="http://schemas.microsoft.com/office/drawing/2014/chart" uri="{C3380CC4-5D6E-409C-BE32-E72D297353CC}">
              <c16:uniqueId val="{00000016-FA47-4511-9DBC-6232E2AB4F3C}"/>
            </c:ext>
          </c:extLst>
        </c:ser>
        <c:ser>
          <c:idx val="21"/>
          <c:order val="18"/>
          <c:tx>
            <c:strRef>
              <c:f>'Fig 2b data'!$A$24</c:f>
              <c:strCache>
                <c:ptCount val="1"/>
                <c:pt idx="0">
                  <c:v>Netherlands</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data'!$B$24:$AK$24</c:f>
              <c:numCache>
                <c:formatCode>0.0</c:formatCode>
                <c:ptCount val="36"/>
                <c:pt idx="4">
                  <c:v>79.8</c:v>
                </c:pt>
                <c:pt idx="5">
                  <c:v>79.7</c:v>
                </c:pt>
                <c:pt idx="6">
                  <c:v>80.3</c:v>
                </c:pt>
                <c:pt idx="7">
                  <c:v>80.400000000000006</c:v>
                </c:pt>
                <c:pt idx="8">
                  <c:v>80.099999999999994</c:v>
                </c:pt>
                <c:pt idx="9">
                  <c:v>80.2</c:v>
                </c:pt>
                <c:pt idx="10">
                  <c:v>80.3</c:v>
                </c:pt>
                <c:pt idx="11">
                  <c:v>80.400000000000006</c:v>
                </c:pt>
                <c:pt idx="12">
                  <c:v>80.099999999999994</c:v>
                </c:pt>
                <c:pt idx="13">
                  <c:v>80.400000000000006</c:v>
                </c:pt>
                <c:pt idx="14">
                  <c:v>80.5</c:v>
                </c:pt>
                <c:pt idx="15">
                  <c:v>80.5</c:v>
                </c:pt>
                <c:pt idx="16">
                  <c:v>80.7</c:v>
                </c:pt>
                <c:pt idx="17">
                  <c:v>80.8</c:v>
                </c:pt>
                <c:pt idx="18">
                  <c:v>80.5</c:v>
                </c:pt>
                <c:pt idx="19">
                  <c:v>80.7</c:v>
                </c:pt>
                <c:pt idx="20">
                  <c:v>80.8</c:v>
                </c:pt>
                <c:pt idx="21">
                  <c:v>80.7</c:v>
                </c:pt>
                <c:pt idx="22">
                  <c:v>81</c:v>
                </c:pt>
                <c:pt idx="23">
                  <c:v>81.5</c:v>
                </c:pt>
                <c:pt idx="24">
                  <c:v>81.7</c:v>
                </c:pt>
                <c:pt idx="25">
                  <c:v>82</c:v>
                </c:pt>
                <c:pt idx="26">
                  <c:v>82.5</c:v>
                </c:pt>
                <c:pt idx="27">
                  <c:v>82.5</c:v>
                </c:pt>
                <c:pt idx="28">
                  <c:v>82.9</c:v>
                </c:pt>
                <c:pt idx="29">
                  <c:v>83</c:v>
                </c:pt>
                <c:pt idx="30">
                  <c:v>83.1</c:v>
                </c:pt>
                <c:pt idx="31">
                  <c:v>83</c:v>
                </c:pt>
                <c:pt idx="32">
                  <c:v>83.2</c:v>
                </c:pt>
                <c:pt idx="33">
                  <c:v>83.5</c:v>
                </c:pt>
                <c:pt idx="34">
                  <c:v>83.2</c:v>
                </c:pt>
                <c:pt idx="35">
                  <c:v>83.2</c:v>
                </c:pt>
              </c:numCache>
            </c:numRef>
          </c:val>
          <c:smooth val="0"/>
          <c:extLst>
            <c:ext xmlns:c16="http://schemas.microsoft.com/office/drawing/2014/chart" uri="{C3380CC4-5D6E-409C-BE32-E72D297353CC}">
              <c16:uniqueId val="{00000017-FA47-4511-9DBC-6232E2AB4F3C}"/>
            </c:ext>
          </c:extLst>
        </c:ser>
        <c:ser>
          <c:idx val="23"/>
          <c:order val="19"/>
          <c:tx>
            <c:strRef>
              <c:f>'Fig 2b data'!$A$26</c:f>
              <c:strCache>
                <c:ptCount val="1"/>
                <c:pt idx="0">
                  <c:v>Poland</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data'!$B$26:$AK$26</c:f>
              <c:numCache>
                <c:formatCode>0.0</c:formatCode>
                <c:ptCount val="36"/>
                <c:pt idx="9">
                  <c:v>75.3</c:v>
                </c:pt>
                <c:pt idx="10">
                  <c:v>75.099999999999994</c:v>
                </c:pt>
                <c:pt idx="11">
                  <c:v>75.599999999999994</c:v>
                </c:pt>
                <c:pt idx="12">
                  <c:v>75.900000000000006</c:v>
                </c:pt>
                <c:pt idx="13">
                  <c:v>76.099999999999994</c:v>
                </c:pt>
                <c:pt idx="14">
                  <c:v>76.400000000000006</c:v>
                </c:pt>
                <c:pt idx="15">
                  <c:v>76.599999999999994</c:v>
                </c:pt>
                <c:pt idx="16">
                  <c:v>77</c:v>
                </c:pt>
                <c:pt idx="17">
                  <c:v>77.400000000000006</c:v>
                </c:pt>
                <c:pt idx="18">
                  <c:v>77.5</c:v>
                </c:pt>
                <c:pt idx="19">
                  <c:v>78</c:v>
                </c:pt>
                <c:pt idx="20">
                  <c:v>78.400000000000006</c:v>
                </c:pt>
                <c:pt idx="21">
                  <c:v>78.8</c:v>
                </c:pt>
                <c:pt idx="22">
                  <c:v>78.8</c:v>
                </c:pt>
                <c:pt idx="23">
                  <c:v>79.2</c:v>
                </c:pt>
                <c:pt idx="24">
                  <c:v>79.3</c:v>
                </c:pt>
                <c:pt idx="25">
                  <c:v>79.7</c:v>
                </c:pt>
                <c:pt idx="26">
                  <c:v>79.8</c:v>
                </c:pt>
                <c:pt idx="27">
                  <c:v>80</c:v>
                </c:pt>
                <c:pt idx="28">
                  <c:v>80.099999999999994</c:v>
                </c:pt>
                <c:pt idx="29">
                  <c:v>80.7</c:v>
                </c:pt>
                <c:pt idx="30">
                  <c:v>81.099999999999994</c:v>
                </c:pt>
                <c:pt idx="31">
                  <c:v>81.099999999999994</c:v>
                </c:pt>
                <c:pt idx="32">
                  <c:v>81.2</c:v>
                </c:pt>
                <c:pt idx="33">
                  <c:v>81.7</c:v>
                </c:pt>
                <c:pt idx="34">
                  <c:v>81.599999999999994</c:v>
                </c:pt>
                <c:pt idx="35">
                  <c:v>82</c:v>
                </c:pt>
              </c:numCache>
            </c:numRef>
          </c:val>
          <c:smooth val="0"/>
          <c:extLst>
            <c:ext xmlns:c16="http://schemas.microsoft.com/office/drawing/2014/chart" uri="{C3380CC4-5D6E-409C-BE32-E72D297353CC}">
              <c16:uniqueId val="{00000018-FA47-4511-9DBC-6232E2AB4F3C}"/>
            </c:ext>
          </c:extLst>
        </c:ser>
        <c:ser>
          <c:idx val="24"/>
          <c:order val="20"/>
          <c:tx>
            <c:strRef>
              <c:f>'Fig 2b data'!$A$27</c:f>
              <c:strCache>
                <c:ptCount val="1"/>
                <c:pt idx="0">
                  <c:v>Portugal</c:v>
                </c:pt>
              </c:strCache>
            </c:strRef>
          </c:tx>
          <c:spPr>
            <a:ln w="12700">
              <a:solidFill>
                <a:schemeClr val="accent2">
                  <a:lumMod val="75000"/>
                </a:schemeClr>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data'!$B$27:$AK$27</c:f>
              <c:numCache>
                <c:formatCode>0.0</c:formatCode>
                <c:ptCount val="36"/>
                <c:pt idx="0">
                  <c:v>75.2</c:v>
                </c:pt>
                <c:pt idx="1">
                  <c:v>76</c:v>
                </c:pt>
                <c:pt idx="2">
                  <c:v>75.8</c:v>
                </c:pt>
                <c:pt idx="3">
                  <c:v>76.2</c:v>
                </c:pt>
                <c:pt idx="4">
                  <c:v>76.5</c:v>
                </c:pt>
                <c:pt idx="5">
                  <c:v>76.8</c:v>
                </c:pt>
                <c:pt idx="6">
                  <c:v>77.2</c:v>
                </c:pt>
                <c:pt idx="7">
                  <c:v>77.3</c:v>
                </c:pt>
                <c:pt idx="8">
                  <c:v>77.900000000000006</c:v>
                </c:pt>
                <c:pt idx="9">
                  <c:v>77.5</c:v>
                </c:pt>
                <c:pt idx="10">
                  <c:v>77.7</c:v>
                </c:pt>
                <c:pt idx="11">
                  <c:v>78.400000000000006</c:v>
                </c:pt>
                <c:pt idx="12">
                  <c:v>78.099999999999994</c:v>
                </c:pt>
                <c:pt idx="13">
                  <c:v>79</c:v>
                </c:pt>
                <c:pt idx="14">
                  <c:v>79</c:v>
                </c:pt>
                <c:pt idx="15">
                  <c:v>79</c:v>
                </c:pt>
                <c:pt idx="16">
                  <c:v>79.400000000000006</c:v>
                </c:pt>
                <c:pt idx="17">
                  <c:v>79.599999999999994</c:v>
                </c:pt>
                <c:pt idx="18">
                  <c:v>79.8</c:v>
                </c:pt>
                <c:pt idx="19">
                  <c:v>80.400000000000006</c:v>
                </c:pt>
                <c:pt idx="20">
                  <c:v>80.7</c:v>
                </c:pt>
                <c:pt idx="21">
                  <c:v>80.8</c:v>
                </c:pt>
                <c:pt idx="22">
                  <c:v>80.8</c:v>
                </c:pt>
                <c:pt idx="23">
                  <c:v>81.8</c:v>
                </c:pt>
                <c:pt idx="24">
                  <c:v>81.5</c:v>
                </c:pt>
                <c:pt idx="25">
                  <c:v>82.5</c:v>
                </c:pt>
                <c:pt idx="26">
                  <c:v>82.5</c:v>
                </c:pt>
                <c:pt idx="27">
                  <c:v>82.7</c:v>
                </c:pt>
                <c:pt idx="28">
                  <c:v>82.8</c:v>
                </c:pt>
                <c:pt idx="29">
                  <c:v>83.2</c:v>
                </c:pt>
                <c:pt idx="30">
                  <c:v>83.8</c:v>
                </c:pt>
                <c:pt idx="31">
                  <c:v>83.6</c:v>
                </c:pt>
                <c:pt idx="32">
                  <c:v>84</c:v>
                </c:pt>
                <c:pt idx="33">
                  <c:v>84.4</c:v>
                </c:pt>
                <c:pt idx="34">
                  <c:v>84.3</c:v>
                </c:pt>
                <c:pt idx="35">
                  <c:v>84.3</c:v>
                </c:pt>
              </c:numCache>
            </c:numRef>
          </c:val>
          <c:smooth val="0"/>
          <c:extLst>
            <c:ext xmlns:c16="http://schemas.microsoft.com/office/drawing/2014/chart" uri="{C3380CC4-5D6E-409C-BE32-E72D297353CC}">
              <c16:uniqueId val="{00000019-FA47-4511-9DBC-6232E2AB4F3C}"/>
            </c:ext>
          </c:extLst>
        </c:ser>
        <c:ser>
          <c:idx val="25"/>
          <c:order val="21"/>
          <c:tx>
            <c:strRef>
              <c:f>'Fig 2b data'!$A$28</c:f>
              <c:strCache>
                <c:ptCount val="1"/>
                <c:pt idx="0">
                  <c:v>Romania</c:v>
                </c:pt>
              </c:strCache>
            </c:strRef>
          </c:tx>
          <c:spPr>
            <a:ln w="12700">
              <a:solidFill>
                <a:srgbClr val="FFC000"/>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1A-FA47-4511-9DBC-6232E2AB4F3C}"/>
              </c:ext>
            </c:extLst>
          </c:dPt>
          <c:dLbls>
            <c:dLbl>
              <c:idx val="0"/>
              <c:layout>
                <c:manualLayout>
                  <c:x val="-2.1288549188473716E-2"/>
                  <c:y val="3.4562249870341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FA47-4511-9DBC-6232E2AB4F3C}"/>
                </c:ext>
              </c:extLst>
            </c:dLbl>
            <c:spPr>
              <a:noFill/>
              <a:ln>
                <a:noFill/>
              </a:ln>
              <a:effectLst/>
            </c:spPr>
            <c:txPr>
              <a:bodyPr/>
              <a:lstStyle/>
              <a:p>
                <a:pPr>
                  <a:defRPr sz="1400" b="1">
                    <a:solidFill>
                      <a:schemeClr val="tx1">
                        <a:lumMod val="65000"/>
                        <a:lumOff val="35000"/>
                      </a:schemeClr>
                    </a:solidFill>
                    <a:latin typeface="Arial" pitchFamily="34" charset="0"/>
                    <a:cs typeface="Arial"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data'!$B$28:$AK$28</c:f>
              <c:numCache>
                <c:formatCode>0.0</c:formatCode>
                <c:ptCount val="36"/>
                <c:pt idx="0">
                  <c:v>72.400000000000006</c:v>
                </c:pt>
                <c:pt idx="1">
                  <c:v>72.5</c:v>
                </c:pt>
                <c:pt idx="2">
                  <c:v>72.599999999999994</c:v>
                </c:pt>
                <c:pt idx="3">
                  <c:v>72.7</c:v>
                </c:pt>
                <c:pt idx="4">
                  <c:v>72.3</c:v>
                </c:pt>
                <c:pt idx="5">
                  <c:v>72.8</c:v>
                </c:pt>
                <c:pt idx="6">
                  <c:v>72</c:v>
                </c:pt>
                <c:pt idx="7">
                  <c:v>72.400000000000006</c:v>
                </c:pt>
                <c:pt idx="8">
                  <c:v>72.7</c:v>
                </c:pt>
                <c:pt idx="9">
                  <c:v>73.099999999999994</c:v>
                </c:pt>
                <c:pt idx="10">
                  <c:v>73.5</c:v>
                </c:pt>
                <c:pt idx="11">
                  <c:v>73.2</c:v>
                </c:pt>
                <c:pt idx="12">
                  <c:v>73.400000000000006</c:v>
                </c:pt>
                <c:pt idx="13">
                  <c:v>73.3</c:v>
                </c:pt>
                <c:pt idx="14">
                  <c:v>73.5</c:v>
                </c:pt>
                <c:pt idx="15">
                  <c:v>72.8</c:v>
                </c:pt>
                <c:pt idx="16">
                  <c:v>73.3</c:v>
                </c:pt>
                <c:pt idx="17">
                  <c:v>73.8</c:v>
                </c:pt>
                <c:pt idx="18">
                  <c:v>74.2</c:v>
                </c:pt>
                <c:pt idx="19">
                  <c:v>74.8</c:v>
                </c:pt>
                <c:pt idx="20">
                  <c:v>74.900000000000006</c:v>
                </c:pt>
                <c:pt idx="21">
                  <c:v>74.599999999999994</c:v>
                </c:pt>
                <c:pt idx="22">
                  <c:v>74.8</c:v>
                </c:pt>
                <c:pt idx="23">
                  <c:v>75.099999999999994</c:v>
                </c:pt>
                <c:pt idx="24">
                  <c:v>75.400000000000006</c:v>
                </c:pt>
                <c:pt idx="25">
                  <c:v>76.099999999999994</c:v>
                </c:pt>
                <c:pt idx="26">
                  <c:v>76.8</c:v>
                </c:pt>
                <c:pt idx="27">
                  <c:v>77.5</c:v>
                </c:pt>
                <c:pt idx="28">
                  <c:v>77.7</c:v>
                </c:pt>
                <c:pt idx="29">
                  <c:v>77.7</c:v>
                </c:pt>
                <c:pt idx="30">
                  <c:v>78.2</c:v>
                </c:pt>
                <c:pt idx="31">
                  <c:v>78.099999999999994</c:v>
                </c:pt>
                <c:pt idx="32">
                  <c:v>78.7</c:v>
                </c:pt>
                <c:pt idx="33">
                  <c:v>78.7</c:v>
                </c:pt>
                <c:pt idx="34">
                  <c:v>78.7</c:v>
                </c:pt>
                <c:pt idx="35">
                  <c:v>79.099999999999994</c:v>
                </c:pt>
              </c:numCache>
            </c:numRef>
          </c:val>
          <c:smooth val="0"/>
          <c:extLst>
            <c:ext xmlns:c16="http://schemas.microsoft.com/office/drawing/2014/chart" uri="{C3380CC4-5D6E-409C-BE32-E72D297353CC}">
              <c16:uniqueId val="{0000001B-FA47-4511-9DBC-6232E2AB4F3C}"/>
            </c:ext>
          </c:extLst>
        </c:ser>
        <c:ser>
          <c:idx val="27"/>
          <c:order val="22"/>
          <c:tx>
            <c:strRef>
              <c:f>'Fig 2b data'!$A$30</c:f>
              <c:strCache>
                <c:ptCount val="1"/>
                <c:pt idx="0">
                  <c:v>Slovakia</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data'!$B$30:$AK$30</c:f>
              <c:numCache>
                <c:formatCode>0.0</c:formatCode>
                <c:ptCount val="36"/>
                <c:pt idx="0">
                  <c:v>74.900000000000006</c:v>
                </c:pt>
                <c:pt idx="1">
                  <c:v>74.900000000000006</c:v>
                </c:pt>
                <c:pt idx="2">
                  <c:v>74.7</c:v>
                </c:pt>
                <c:pt idx="3">
                  <c:v>75.099999999999994</c:v>
                </c:pt>
                <c:pt idx="4">
                  <c:v>75</c:v>
                </c:pt>
                <c:pt idx="5">
                  <c:v>75.099999999999994</c:v>
                </c:pt>
                <c:pt idx="6">
                  <c:v>75.400000000000006</c:v>
                </c:pt>
                <c:pt idx="7">
                  <c:v>75.7</c:v>
                </c:pt>
                <c:pt idx="8">
                  <c:v>75.599999999999994</c:v>
                </c:pt>
                <c:pt idx="9">
                  <c:v>75.7</c:v>
                </c:pt>
                <c:pt idx="10">
                  <c:v>75.5</c:v>
                </c:pt>
                <c:pt idx="11">
                  <c:v>76</c:v>
                </c:pt>
                <c:pt idx="12">
                  <c:v>76.3</c:v>
                </c:pt>
                <c:pt idx="13">
                  <c:v>76.7</c:v>
                </c:pt>
                <c:pt idx="14">
                  <c:v>76.5</c:v>
                </c:pt>
                <c:pt idx="15">
                  <c:v>77</c:v>
                </c:pt>
                <c:pt idx="16">
                  <c:v>76.900000000000006</c:v>
                </c:pt>
                <c:pt idx="17">
                  <c:v>77</c:v>
                </c:pt>
                <c:pt idx="18">
                  <c:v>77.400000000000006</c:v>
                </c:pt>
                <c:pt idx="19">
                  <c:v>77.5</c:v>
                </c:pt>
                <c:pt idx="20">
                  <c:v>77.7</c:v>
                </c:pt>
                <c:pt idx="21">
                  <c:v>77.7</c:v>
                </c:pt>
                <c:pt idx="22">
                  <c:v>77.7</c:v>
                </c:pt>
                <c:pt idx="23">
                  <c:v>78</c:v>
                </c:pt>
                <c:pt idx="24">
                  <c:v>78.099999999999994</c:v>
                </c:pt>
                <c:pt idx="25">
                  <c:v>78.400000000000006</c:v>
                </c:pt>
                <c:pt idx="26">
                  <c:v>78.400000000000006</c:v>
                </c:pt>
                <c:pt idx="27">
                  <c:v>79</c:v>
                </c:pt>
                <c:pt idx="28">
                  <c:v>79.099999999999994</c:v>
                </c:pt>
                <c:pt idx="29">
                  <c:v>79.3</c:v>
                </c:pt>
                <c:pt idx="30">
                  <c:v>79.8</c:v>
                </c:pt>
                <c:pt idx="31">
                  <c:v>79.900000000000006</c:v>
                </c:pt>
                <c:pt idx="32">
                  <c:v>80.099999999999994</c:v>
                </c:pt>
                <c:pt idx="33">
                  <c:v>80.5</c:v>
                </c:pt>
                <c:pt idx="34">
                  <c:v>80.2</c:v>
                </c:pt>
                <c:pt idx="35">
                  <c:v>80.7</c:v>
                </c:pt>
              </c:numCache>
            </c:numRef>
          </c:val>
          <c:smooth val="0"/>
          <c:extLst>
            <c:ext xmlns:c16="http://schemas.microsoft.com/office/drawing/2014/chart" uri="{C3380CC4-5D6E-409C-BE32-E72D297353CC}">
              <c16:uniqueId val="{0000001C-FA47-4511-9DBC-6232E2AB4F3C}"/>
            </c:ext>
          </c:extLst>
        </c:ser>
        <c:ser>
          <c:idx val="28"/>
          <c:order val="23"/>
          <c:tx>
            <c:strRef>
              <c:f>'Fig 2b data'!$A$31</c:f>
              <c:strCache>
                <c:ptCount val="1"/>
                <c:pt idx="0">
                  <c:v>Slovenia</c:v>
                </c:pt>
              </c:strCache>
            </c:strRef>
          </c:tx>
          <c:spPr>
            <a:ln w="12700">
              <a:solidFill>
                <a:srgbClr val="00B050"/>
              </a:solidFill>
            </a:ln>
          </c:spPr>
          <c:marker>
            <c:symbol val="none"/>
          </c:marker>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data'!$B$31:$AK$31</c:f>
              <c:numCache>
                <c:formatCode>0.0</c:formatCode>
                <c:ptCount val="36"/>
                <c:pt idx="1">
                  <c:v>75.3</c:v>
                </c:pt>
                <c:pt idx="2">
                  <c:v>75</c:v>
                </c:pt>
                <c:pt idx="3">
                  <c:v>75.400000000000006</c:v>
                </c:pt>
                <c:pt idx="4">
                  <c:v>76</c:v>
                </c:pt>
                <c:pt idx="5">
                  <c:v>76.400000000000006</c:v>
                </c:pt>
                <c:pt idx="6">
                  <c:v>76.5</c:v>
                </c:pt>
                <c:pt idx="7">
                  <c:v>77</c:v>
                </c:pt>
                <c:pt idx="8">
                  <c:v>77.5</c:v>
                </c:pt>
                <c:pt idx="9">
                  <c:v>77.8</c:v>
                </c:pt>
                <c:pt idx="10">
                  <c:v>77.5</c:v>
                </c:pt>
                <c:pt idx="11">
                  <c:v>77.599999999999994</c:v>
                </c:pt>
                <c:pt idx="12">
                  <c:v>77.599999999999994</c:v>
                </c:pt>
                <c:pt idx="13">
                  <c:v>77.8</c:v>
                </c:pt>
                <c:pt idx="14">
                  <c:v>78.5</c:v>
                </c:pt>
                <c:pt idx="15">
                  <c:v>79</c:v>
                </c:pt>
                <c:pt idx="16">
                  <c:v>79.099999999999994</c:v>
                </c:pt>
                <c:pt idx="17">
                  <c:v>79.2</c:v>
                </c:pt>
                <c:pt idx="18">
                  <c:v>79.5</c:v>
                </c:pt>
                <c:pt idx="19">
                  <c:v>79.900000000000006</c:v>
                </c:pt>
                <c:pt idx="20">
                  <c:v>80.400000000000006</c:v>
                </c:pt>
                <c:pt idx="21">
                  <c:v>80.5</c:v>
                </c:pt>
                <c:pt idx="22">
                  <c:v>80.3</c:v>
                </c:pt>
                <c:pt idx="23">
                  <c:v>80.8</c:v>
                </c:pt>
                <c:pt idx="24">
                  <c:v>80.900000000000006</c:v>
                </c:pt>
                <c:pt idx="25">
                  <c:v>82</c:v>
                </c:pt>
                <c:pt idx="26">
                  <c:v>82</c:v>
                </c:pt>
                <c:pt idx="27">
                  <c:v>82.6</c:v>
                </c:pt>
                <c:pt idx="28">
                  <c:v>82.7</c:v>
                </c:pt>
                <c:pt idx="29">
                  <c:v>83.1</c:v>
                </c:pt>
                <c:pt idx="30">
                  <c:v>83.3</c:v>
                </c:pt>
                <c:pt idx="31">
                  <c:v>83.3</c:v>
                </c:pt>
                <c:pt idx="32">
                  <c:v>83.6</c:v>
                </c:pt>
                <c:pt idx="33">
                  <c:v>84.1</c:v>
                </c:pt>
                <c:pt idx="34">
                  <c:v>83.9</c:v>
                </c:pt>
                <c:pt idx="35">
                  <c:v>84.3</c:v>
                </c:pt>
              </c:numCache>
            </c:numRef>
          </c:val>
          <c:smooth val="0"/>
          <c:extLst>
            <c:ext xmlns:c16="http://schemas.microsoft.com/office/drawing/2014/chart" uri="{C3380CC4-5D6E-409C-BE32-E72D297353CC}">
              <c16:uniqueId val="{0000001D-FA47-4511-9DBC-6232E2AB4F3C}"/>
            </c:ext>
          </c:extLst>
        </c:ser>
        <c:ser>
          <c:idx val="29"/>
          <c:order val="24"/>
          <c:tx>
            <c:strRef>
              <c:f>'Fig 2b data'!$A$32</c:f>
              <c:strCache>
                <c:ptCount val="1"/>
                <c:pt idx="0">
                  <c:v>Spain</c:v>
                </c:pt>
              </c:strCache>
            </c:strRef>
          </c:tx>
          <c:spPr>
            <a:ln w="12700">
              <a:solidFill>
                <a:schemeClr val="accent2">
                  <a:lumMod val="75000"/>
                </a:schemeClr>
              </a:solidFill>
            </a:ln>
          </c:spPr>
          <c:marker>
            <c:symbol val="none"/>
          </c:marker>
          <c:dPt>
            <c:idx val="31"/>
            <c:bubble3D val="0"/>
            <c:extLst>
              <c:ext xmlns:c16="http://schemas.microsoft.com/office/drawing/2014/chart" uri="{C3380CC4-5D6E-409C-BE32-E72D297353CC}">
                <c16:uniqueId val="{0000001E-FA47-4511-9DBC-6232E2AB4F3C}"/>
              </c:ext>
            </c:extLst>
          </c:dPt>
          <c:dPt>
            <c:idx val="32"/>
            <c:bubble3D val="0"/>
            <c:extLst>
              <c:ext xmlns:c16="http://schemas.microsoft.com/office/drawing/2014/chart" uri="{C3380CC4-5D6E-409C-BE32-E72D297353CC}">
                <c16:uniqueId val="{0000001F-FA47-4511-9DBC-6232E2AB4F3C}"/>
              </c:ext>
            </c:extLst>
          </c:dPt>
          <c:dPt>
            <c:idx val="33"/>
            <c:bubble3D val="0"/>
            <c:extLst>
              <c:ext xmlns:c16="http://schemas.microsoft.com/office/drawing/2014/chart" uri="{C3380CC4-5D6E-409C-BE32-E72D297353CC}">
                <c16:uniqueId val="{00000020-FA47-4511-9DBC-6232E2AB4F3C}"/>
              </c:ext>
            </c:extLst>
          </c:dPt>
          <c:dPt>
            <c:idx val="34"/>
            <c:bubble3D val="0"/>
            <c:extLst>
              <c:ext xmlns:c16="http://schemas.microsoft.com/office/drawing/2014/chart" uri="{C3380CC4-5D6E-409C-BE32-E72D297353CC}">
                <c16:uniqueId val="{00000021-FA47-4511-9DBC-6232E2AB4F3C}"/>
              </c:ext>
            </c:extLst>
          </c:dPt>
          <c:dPt>
            <c:idx val="35"/>
            <c:marker>
              <c:symbol val="circle"/>
              <c:size val="8"/>
              <c:spPr>
                <a:solidFill>
                  <a:schemeClr val="bg1">
                    <a:alpha val="98000"/>
                  </a:schemeClr>
                </a:solidFill>
                <a:ln w="19050">
                  <a:solidFill>
                    <a:schemeClr val="tx1">
                      <a:lumMod val="65000"/>
                      <a:lumOff val="35000"/>
                    </a:schemeClr>
                  </a:solidFill>
                </a:ln>
              </c:spPr>
            </c:marker>
            <c:bubble3D val="0"/>
            <c:extLst>
              <c:ext xmlns:c16="http://schemas.microsoft.com/office/drawing/2014/chart" uri="{C3380CC4-5D6E-409C-BE32-E72D297353CC}">
                <c16:uniqueId val="{00000012-C697-4908-9513-202826D0C032}"/>
              </c:ext>
            </c:extLst>
          </c:dPt>
          <c:dLbls>
            <c:dLbl>
              <c:idx val="35"/>
              <c:layout>
                <c:manualLayout>
                  <c:x val="-2.0470829068577476E-2"/>
                  <c:y val="-2.92123109024517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697-4908-9513-202826D0C032}"/>
                </c:ext>
              </c:extLst>
            </c:dLbl>
            <c:spPr>
              <a:noFill/>
              <a:ln>
                <a:noFill/>
              </a:ln>
              <a:effectLst/>
            </c:spPr>
            <c:txPr>
              <a:bodyPr wrap="square" lIns="38100" tIns="19050" rIns="38100" bIns="19050" anchor="ctr">
                <a:spAutoFit/>
              </a:bodyPr>
              <a:lstStyle/>
              <a:p>
                <a:pPr>
                  <a:defRPr sz="1400" b="1">
                    <a:solidFill>
                      <a:schemeClr val="tx1">
                        <a:lumMod val="65000"/>
                        <a:lumOff val="35000"/>
                      </a:schemeClr>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data'!$B$32:$AK$32</c:f>
              <c:numCache>
                <c:formatCode>0.0</c:formatCode>
                <c:ptCount val="36"/>
                <c:pt idx="0">
                  <c:v>78.8</c:v>
                </c:pt>
                <c:pt idx="1">
                  <c:v>79.400000000000006</c:v>
                </c:pt>
                <c:pt idx="2">
                  <c:v>79.099999999999994</c:v>
                </c:pt>
                <c:pt idx="3">
                  <c:v>79.7</c:v>
                </c:pt>
                <c:pt idx="4">
                  <c:v>79.599999999999994</c:v>
                </c:pt>
                <c:pt idx="5">
                  <c:v>79.900000000000006</c:v>
                </c:pt>
                <c:pt idx="6">
                  <c:v>80.2</c:v>
                </c:pt>
                <c:pt idx="7">
                  <c:v>80.3</c:v>
                </c:pt>
                <c:pt idx="8">
                  <c:v>80.5</c:v>
                </c:pt>
                <c:pt idx="9">
                  <c:v>80.599999999999994</c:v>
                </c:pt>
                <c:pt idx="10">
                  <c:v>80.7</c:v>
                </c:pt>
                <c:pt idx="11">
                  <c:v>81.3</c:v>
                </c:pt>
                <c:pt idx="12">
                  <c:v>81.3</c:v>
                </c:pt>
                <c:pt idx="13">
                  <c:v>81.7</c:v>
                </c:pt>
                <c:pt idx="14">
                  <c:v>81.8</c:v>
                </c:pt>
                <c:pt idx="15">
                  <c:v>82</c:v>
                </c:pt>
                <c:pt idx="16">
                  <c:v>82.4</c:v>
                </c:pt>
                <c:pt idx="17">
                  <c:v>82.4</c:v>
                </c:pt>
                <c:pt idx="18">
                  <c:v>82.3</c:v>
                </c:pt>
                <c:pt idx="19">
                  <c:v>82.8</c:v>
                </c:pt>
                <c:pt idx="20">
                  <c:v>83.2</c:v>
                </c:pt>
                <c:pt idx="21">
                  <c:v>83.3</c:v>
                </c:pt>
                <c:pt idx="22">
                  <c:v>83</c:v>
                </c:pt>
                <c:pt idx="23">
                  <c:v>83.7</c:v>
                </c:pt>
                <c:pt idx="24">
                  <c:v>83.6</c:v>
                </c:pt>
                <c:pt idx="25">
                  <c:v>84.4</c:v>
                </c:pt>
                <c:pt idx="26">
                  <c:v>84.4</c:v>
                </c:pt>
                <c:pt idx="27">
                  <c:v>84.6</c:v>
                </c:pt>
                <c:pt idx="28">
                  <c:v>85</c:v>
                </c:pt>
                <c:pt idx="29">
                  <c:v>85.5</c:v>
                </c:pt>
                <c:pt idx="30">
                  <c:v>85.6</c:v>
                </c:pt>
                <c:pt idx="31">
                  <c:v>85.5</c:v>
                </c:pt>
                <c:pt idx="32">
                  <c:v>86.1</c:v>
                </c:pt>
                <c:pt idx="33">
                  <c:v>86.2</c:v>
                </c:pt>
                <c:pt idx="34">
                  <c:v>85.8</c:v>
                </c:pt>
                <c:pt idx="35">
                  <c:v>86.3</c:v>
                </c:pt>
              </c:numCache>
            </c:numRef>
          </c:val>
          <c:smooth val="0"/>
          <c:extLst>
            <c:ext xmlns:c16="http://schemas.microsoft.com/office/drawing/2014/chart" uri="{C3380CC4-5D6E-409C-BE32-E72D297353CC}">
              <c16:uniqueId val="{00000022-FA47-4511-9DBC-6232E2AB4F3C}"/>
            </c:ext>
          </c:extLst>
        </c:ser>
        <c:ser>
          <c:idx val="30"/>
          <c:order val="25"/>
          <c:tx>
            <c:strRef>
              <c:f>'Fig 2b data'!$A$33</c:f>
              <c:strCache>
                <c:ptCount val="1"/>
                <c:pt idx="0">
                  <c:v>Sweden</c:v>
                </c:pt>
              </c:strCache>
            </c:strRef>
          </c:tx>
          <c:spPr>
            <a:ln w="12700">
              <a:solidFill>
                <a:schemeClr val="accent2">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extLst>
              <c:ext xmlns:c16="http://schemas.microsoft.com/office/drawing/2014/chart" uri="{C3380CC4-5D6E-409C-BE32-E72D297353CC}">
                <c16:uniqueId val="{00000023-FA47-4511-9DBC-6232E2AB4F3C}"/>
              </c:ext>
            </c:extLst>
          </c:dPt>
          <c:dLbls>
            <c:dLbl>
              <c:idx val="0"/>
              <c:layout>
                <c:manualLayout>
                  <c:x val="-2.1288549188473716E-2"/>
                  <c:y val="-3.4562249870341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FA47-4511-9DBC-6232E2AB4F3C}"/>
                </c:ext>
              </c:extLst>
            </c:dLbl>
            <c:spPr>
              <a:noFill/>
              <a:ln>
                <a:noFill/>
              </a:ln>
              <a:effectLst/>
            </c:spPr>
            <c:txPr>
              <a:bodyPr/>
              <a:lstStyle/>
              <a:p>
                <a:pPr>
                  <a:defRPr sz="1400" b="1">
                    <a:solidFill>
                      <a:schemeClr val="tx1">
                        <a:lumMod val="65000"/>
                        <a:lumOff val="35000"/>
                      </a:schemeClr>
                    </a:solidFill>
                    <a:latin typeface="Arial" pitchFamily="34" charset="0"/>
                    <a:cs typeface="Arial"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data'!$B$33:$AK$33</c:f>
              <c:numCache>
                <c:formatCode>0.0</c:formatCode>
                <c:ptCount val="36"/>
                <c:pt idx="0">
                  <c:v>79.3</c:v>
                </c:pt>
                <c:pt idx="1">
                  <c:v>79.5</c:v>
                </c:pt>
                <c:pt idx="2">
                  <c:v>79.8</c:v>
                </c:pt>
                <c:pt idx="3">
                  <c:v>80.099999999999994</c:v>
                </c:pt>
                <c:pt idx="4">
                  <c:v>79.8</c:v>
                </c:pt>
                <c:pt idx="5">
                  <c:v>80.2</c:v>
                </c:pt>
                <c:pt idx="6">
                  <c:v>80.3</c:v>
                </c:pt>
                <c:pt idx="7">
                  <c:v>80</c:v>
                </c:pt>
                <c:pt idx="8">
                  <c:v>80.7</c:v>
                </c:pt>
                <c:pt idx="9">
                  <c:v>80.5</c:v>
                </c:pt>
                <c:pt idx="10">
                  <c:v>80.7</c:v>
                </c:pt>
                <c:pt idx="11">
                  <c:v>81</c:v>
                </c:pt>
                <c:pt idx="12">
                  <c:v>80.900000000000006</c:v>
                </c:pt>
                <c:pt idx="13">
                  <c:v>81.599999999999994</c:v>
                </c:pt>
                <c:pt idx="14">
                  <c:v>81.7</c:v>
                </c:pt>
                <c:pt idx="15">
                  <c:v>81.7</c:v>
                </c:pt>
                <c:pt idx="16">
                  <c:v>82</c:v>
                </c:pt>
                <c:pt idx="17">
                  <c:v>82.1</c:v>
                </c:pt>
                <c:pt idx="18">
                  <c:v>82</c:v>
                </c:pt>
                <c:pt idx="19">
                  <c:v>82</c:v>
                </c:pt>
                <c:pt idx="20">
                  <c:v>82.2</c:v>
                </c:pt>
                <c:pt idx="21">
                  <c:v>82.1</c:v>
                </c:pt>
                <c:pt idx="22">
                  <c:v>82.5</c:v>
                </c:pt>
                <c:pt idx="23">
                  <c:v>82.8</c:v>
                </c:pt>
                <c:pt idx="24">
                  <c:v>82.9</c:v>
                </c:pt>
                <c:pt idx="25">
                  <c:v>83.1</c:v>
                </c:pt>
                <c:pt idx="26">
                  <c:v>83.1</c:v>
                </c:pt>
                <c:pt idx="27">
                  <c:v>83.3</c:v>
                </c:pt>
                <c:pt idx="28">
                  <c:v>83.5</c:v>
                </c:pt>
                <c:pt idx="29">
                  <c:v>83.6</c:v>
                </c:pt>
                <c:pt idx="30">
                  <c:v>83.8</c:v>
                </c:pt>
                <c:pt idx="31">
                  <c:v>83.6</c:v>
                </c:pt>
                <c:pt idx="32">
                  <c:v>83.8</c:v>
                </c:pt>
                <c:pt idx="33">
                  <c:v>84.2</c:v>
                </c:pt>
                <c:pt idx="34">
                  <c:v>84.1</c:v>
                </c:pt>
                <c:pt idx="35">
                  <c:v>84.1</c:v>
                </c:pt>
              </c:numCache>
            </c:numRef>
          </c:val>
          <c:smooth val="0"/>
          <c:extLst>
            <c:ext xmlns:c16="http://schemas.microsoft.com/office/drawing/2014/chart" uri="{C3380CC4-5D6E-409C-BE32-E72D297353CC}">
              <c16:uniqueId val="{00000024-FA47-4511-9DBC-6232E2AB4F3C}"/>
            </c:ext>
          </c:extLst>
        </c:ser>
        <c:ser>
          <c:idx val="31"/>
          <c:order val="26"/>
          <c:tx>
            <c:strRef>
              <c:f>'Fig 2b data'!$A$34</c:f>
              <c:strCache>
                <c:ptCount val="1"/>
                <c:pt idx="0">
                  <c:v>United Kingdom</c:v>
                </c:pt>
              </c:strCache>
            </c:strRef>
          </c:tx>
          <c:spPr>
            <a:ln w="31750">
              <a:solidFill>
                <a:srgbClr val="434481"/>
              </a:solidFill>
              <a:prstDash val="sysDash"/>
            </a:ln>
          </c:spPr>
          <c:marker>
            <c:symbol val="none"/>
          </c:marker>
          <c:dPt>
            <c:idx val="31"/>
            <c:bubble3D val="0"/>
            <c:extLst>
              <c:ext xmlns:c16="http://schemas.microsoft.com/office/drawing/2014/chart" uri="{C3380CC4-5D6E-409C-BE32-E72D297353CC}">
                <c16:uniqueId val="{00000025-FA47-4511-9DBC-6232E2AB4F3C}"/>
              </c:ext>
            </c:extLst>
          </c:dPt>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data'!$B$34:$AK$34</c:f>
              <c:numCache>
                <c:formatCode>0.0</c:formatCode>
                <c:ptCount val="36"/>
                <c:pt idx="0">
                  <c:v>76.8</c:v>
                </c:pt>
                <c:pt idx="1">
                  <c:v>77</c:v>
                </c:pt>
                <c:pt idx="2">
                  <c:v>77.3</c:v>
                </c:pt>
                <c:pt idx="3">
                  <c:v>77.400000000000006</c:v>
                </c:pt>
                <c:pt idx="4">
                  <c:v>77.599999999999994</c:v>
                </c:pt>
                <c:pt idx="5">
                  <c:v>77.7</c:v>
                </c:pt>
                <c:pt idx="6">
                  <c:v>77.900000000000006</c:v>
                </c:pt>
                <c:pt idx="7">
                  <c:v>78.099999999999994</c:v>
                </c:pt>
                <c:pt idx="8">
                  <c:v>78.2</c:v>
                </c:pt>
                <c:pt idx="9">
                  <c:v>78.400000000000006</c:v>
                </c:pt>
                <c:pt idx="10">
                  <c:v>78.7</c:v>
                </c:pt>
                <c:pt idx="11">
                  <c:v>78.8</c:v>
                </c:pt>
                <c:pt idx="12">
                  <c:v>79</c:v>
                </c:pt>
                <c:pt idx="13">
                  <c:v>79.099999999999994</c:v>
                </c:pt>
                <c:pt idx="14">
                  <c:v>79.3</c:v>
                </c:pt>
                <c:pt idx="15">
                  <c:v>79.400000000000006</c:v>
                </c:pt>
                <c:pt idx="16">
                  <c:v>79.599999999999994</c:v>
                </c:pt>
                <c:pt idx="17">
                  <c:v>79.7</c:v>
                </c:pt>
                <c:pt idx="18">
                  <c:v>79.900000000000006</c:v>
                </c:pt>
                <c:pt idx="19">
                  <c:v>80.099999999999994</c:v>
                </c:pt>
                <c:pt idx="20">
                  <c:v>80.400000000000006</c:v>
                </c:pt>
                <c:pt idx="21">
                  <c:v>80.5</c:v>
                </c:pt>
                <c:pt idx="22">
                  <c:v>80.7</c:v>
                </c:pt>
                <c:pt idx="23">
                  <c:v>80.900000000000006</c:v>
                </c:pt>
                <c:pt idx="24">
                  <c:v>81.2</c:v>
                </c:pt>
                <c:pt idx="25">
                  <c:v>81.400000000000006</c:v>
                </c:pt>
                <c:pt idx="26">
                  <c:v>81.599999999999994</c:v>
                </c:pt>
                <c:pt idx="27">
                  <c:v>81.8</c:v>
                </c:pt>
                <c:pt idx="28">
                  <c:v>82.1</c:v>
                </c:pt>
                <c:pt idx="29">
                  <c:v>82.4</c:v>
                </c:pt>
                <c:pt idx="30">
                  <c:v>82.6</c:v>
                </c:pt>
                <c:pt idx="31">
                  <c:v>82.7</c:v>
                </c:pt>
                <c:pt idx="32">
                  <c:v>82.8</c:v>
                </c:pt>
                <c:pt idx="33">
                  <c:v>82.8</c:v>
                </c:pt>
                <c:pt idx="34">
                  <c:v>82.9</c:v>
                </c:pt>
                <c:pt idx="35">
                  <c:v>82.9</c:v>
                </c:pt>
              </c:numCache>
            </c:numRef>
          </c:val>
          <c:smooth val="0"/>
          <c:extLst>
            <c:ext xmlns:c16="http://schemas.microsoft.com/office/drawing/2014/chart" uri="{C3380CC4-5D6E-409C-BE32-E72D297353CC}">
              <c16:uniqueId val="{00000026-FA47-4511-9DBC-6232E2AB4F3C}"/>
            </c:ext>
          </c:extLst>
        </c:ser>
        <c:dLbls>
          <c:showLegendKey val="0"/>
          <c:showVal val="0"/>
          <c:showCatName val="0"/>
          <c:showSerName val="0"/>
          <c:showPercent val="0"/>
          <c:showBubbleSize val="0"/>
        </c:dLbls>
        <c:marker val="1"/>
        <c:smooth val="0"/>
        <c:axId val="158538368"/>
        <c:axId val="158552832"/>
      </c:lineChart>
      <c:lineChart>
        <c:grouping val="standard"/>
        <c:varyColors val="0"/>
        <c:ser>
          <c:idx val="26"/>
          <c:order val="27"/>
          <c:tx>
            <c:strRef>
              <c:f>'Fig 2b data'!$A$29</c:f>
              <c:strCache>
                <c:ptCount val="1"/>
                <c:pt idx="0">
                  <c:v>Scotland</c:v>
                </c:pt>
              </c:strCache>
            </c:strRef>
          </c:tx>
          <c:spPr>
            <a:ln w="63500">
              <a:solidFill>
                <a:srgbClr val="434481"/>
              </a:solidFill>
            </a:ln>
          </c:spPr>
          <c:marker>
            <c:symbol val="none"/>
          </c:marker>
          <c:dPt>
            <c:idx val="0"/>
            <c:marker>
              <c:symbol val="circle"/>
              <c:size val="15"/>
              <c:spPr>
                <a:solidFill>
                  <a:srgbClr val="434481"/>
                </a:solidFill>
                <a:ln>
                  <a:noFill/>
                </a:ln>
              </c:spPr>
            </c:marker>
            <c:bubble3D val="0"/>
            <c:extLst>
              <c:ext xmlns:c16="http://schemas.microsoft.com/office/drawing/2014/chart" uri="{C3380CC4-5D6E-409C-BE32-E72D297353CC}">
                <c16:uniqueId val="{00000027-FA47-4511-9DBC-6232E2AB4F3C}"/>
              </c:ext>
            </c:extLst>
          </c:dPt>
          <c:dPt>
            <c:idx val="31"/>
            <c:bubble3D val="0"/>
            <c:extLst>
              <c:ext xmlns:c16="http://schemas.microsoft.com/office/drawing/2014/chart" uri="{C3380CC4-5D6E-409C-BE32-E72D297353CC}">
                <c16:uniqueId val="{00000028-FA47-4511-9DBC-6232E2AB4F3C}"/>
              </c:ext>
            </c:extLst>
          </c:dPt>
          <c:dPt>
            <c:idx val="32"/>
            <c:bubble3D val="0"/>
            <c:extLst>
              <c:ext xmlns:c16="http://schemas.microsoft.com/office/drawing/2014/chart" uri="{C3380CC4-5D6E-409C-BE32-E72D297353CC}">
                <c16:uniqueId val="{00000029-FA47-4511-9DBC-6232E2AB4F3C}"/>
              </c:ext>
            </c:extLst>
          </c:dPt>
          <c:dPt>
            <c:idx val="33"/>
            <c:bubble3D val="0"/>
            <c:extLst>
              <c:ext xmlns:c16="http://schemas.microsoft.com/office/drawing/2014/chart" uri="{C3380CC4-5D6E-409C-BE32-E72D297353CC}">
                <c16:uniqueId val="{0000002A-FA47-4511-9DBC-6232E2AB4F3C}"/>
              </c:ext>
            </c:extLst>
          </c:dPt>
          <c:dPt>
            <c:idx val="34"/>
            <c:bubble3D val="0"/>
            <c:extLst>
              <c:ext xmlns:c16="http://schemas.microsoft.com/office/drawing/2014/chart" uri="{C3380CC4-5D6E-409C-BE32-E72D297353CC}">
                <c16:uniqueId val="{0000002B-FA47-4511-9DBC-6232E2AB4F3C}"/>
              </c:ext>
            </c:extLst>
          </c:dPt>
          <c:dPt>
            <c:idx val="35"/>
            <c:marker>
              <c:symbol val="circle"/>
              <c:size val="15"/>
              <c:spPr>
                <a:solidFill>
                  <a:srgbClr val="434481"/>
                </a:solidFill>
                <a:ln>
                  <a:solidFill>
                    <a:srgbClr val="434481"/>
                  </a:solidFill>
                </a:ln>
              </c:spPr>
            </c:marker>
            <c:bubble3D val="0"/>
            <c:extLst>
              <c:ext xmlns:c16="http://schemas.microsoft.com/office/drawing/2014/chart" uri="{C3380CC4-5D6E-409C-BE32-E72D297353CC}">
                <c16:uniqueId val="{00000013-C697-4908-9513-202826D0C032}"/>
              </c:ext>
            </c:extLst>
          </c:dPt>
          <c:dLbls>
            <c:dLbl>
              <c:idx val="0"/>
              <c:layout>
                <c:manualLayout>
                  <c:x val="-2.3264440206415427E-2"/>
                  <c:y val="3.92610451699344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FA47-4511-9DBC-6232E2AB4F3C}"/>
                </c:ext>
              </c:extLst>
            </c:dLbl>
            <c:dLbl>
              <c:idx val="32"/>
              <c:delete val="1"/>
              <c:extLst>
                <c:ext xmlns:c15="http://schemas.microsoft.com/office/drawing/2012/chart" uri="{CE6537A1-D6FC-4f65-9D91-7224C49458BB}"/>
                <c:ext xmlns:c16="http://schemas.microsoft.com/office/drawing/2014/chart" uri="{C3380CC4-5D6E-409C-BE32-E72D297353CC}">
                  <c16:uniqueId val="{00000029-FA47-4511-9DBC-6232E2AB4F3C}"/>
                </c:ext>
              </c:extLst>
            </c:dLbl>
            <c:dLbl>
              <c:idx val="33"/>
              <c:delete val="1"/>
              <c:extLst>
                <c:ext xmlns:c15="http://schemas.microsoft.com/office/drawing/2012/chart" uri="{CE6537A1-D6FC-4f65-9D91-7224C49458BB}"/>
                <c:ext xmlns:c16="http://schemas.microsoft.com/office/drawing/2014/chart" uri="{C3380CC4-5D6E-409C-BE32-E72D297353CC}">
                  <c16:uniqueId val="{0000002A-FA47-4511-9DBC-6232E2AB4F3C}"/>
                </c:ext>
              </c:extLst>
            </c:dLbl>
            <c:dLbl>
              <c:idx val="34"/>
              <c:delete val="1"/>
              <c:extLst>
                <c:ext xmlns:c15="http://schemas.microsoft.com/office/drawing/2012/chart" uri="{CE6537A1-D6FC-4f65-9D91-7224C49458BB}"/>
                <c:ext xmlns:c16="http://schemas.microsoft.com/office/drawing/2014/chart" uri="{C3380CC4-5D6E-409C-BE32-E72D297353CC}">
                  <c16:uniqueId val="{0000002B-FA47-4511-9DBC-6232E2AB4F3C}"/>
                </c:ext>
              </c:extLst>
            </c:dLbl>
            <c:dLbl>
              <c:idx val="35"/>
              <c:layout>
                <c:manualLayout>
                  <c:x val="-2.118295601995503E-2"/>
                  <c:y val="2.67083985393844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697-4908-9513-202826D0C032}"/>
                </c:ext>
              </c:extLst>
            </c:dLbl>
            <c:spPr>
              <a:noFill/>
              <a:ln>
                <a:noFill/>
              </a:ln>
              <a:effectLst/>
            </c:spPr>
            <c:txPr>
              <a:bodyPr/>
              <a:lstStyle/>
              <a:p>
                <a:pPr>
                  <a:defRPr sz="1600" b="1">
                    <a:solidFill>
                      <a:srgbClr val="434481"/>
                    </a:solidFill>
                    <a:latin typeface="Arial" pitchFamily="34" charset="0"/>
                    <a:cs typeface="Arial"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strRef>
              <c:f>'Fig 2b data'!$B$3:$AK$3</c:f>
              <c:strCache>
                <c:ptCount val="36"/>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pt idx="34">
                  <c:v>2014-16</c:v>
                </c:pt>
                <c:pt idx="35">
                  <c:v>2015-17</c:v>
                </c:pt>
              </c:strCache>
            </c:strRef>
          </c:cat>
          <c:val>
            <c:numRef>
              <c:f>'Fig 2b data'!$B$29:$AK$29</c:f>
              <c:numCache>
                <c:formatCode>0.0</c:formatCode>
                <c:ptCount val="36"/>
                <c:pt idx="0">
                  <c:v>75.3</c:v>
                </c:pt>
                <c:pt idx="1">
                  <c:v>75.5</c:v>
                </c:pt>
                <c:pt idx="2">
                  <c:v>75.599999999999994</c:v>
                </c:pt>
                <c:pt idx="3">
                  <c:v>75.8</c:v>
                </c:pt>
                <c:pt idx="4">
                  <c:v>76</c:v>
                </c:pt>
                <c:pt idx="5">
                  <c:v>76.2</c:v>
                </c:pt>
                <c:pt idx="6">
                  <c:v>76.5</c:v>
                </c:pt>
                <c:pt idx="7">
                  <c:v>76.5</c:v>
                </c:pt>
                <c:pt idx="8">
                  <c:v>76.599999999999994</c:v>
                </c:pt>
                <c:pt idx="9">
                  <c:v>76.7</c:v>
                </c:pt>
                <c:pt idx="10">
                  <c:v>77.099999999999994</c:v>
                </c:pt>
                <c:pt idx="11">
                  <c:v>77.099999999999994</c:v>
                </c:pt>
                <c:pt idx="12">
                  <c:v>77.3</c:v>
                </c:pt>
                <c:pt idx="13">
                  <c:v>77.400000000000006</c:v>
                </c:pt>
                <c:pt idx="14">
                  <c:v>77.7</c:v>
                </c:pt>
                <c:pt idx="15">
                  <c:v>77.900000000000006</c:v>
                </c:pt>
                <c:pt idx="16">
                  <c:v>78</c:v>
                </c:pt>
                <c:pt idx="17">
                  <c:v>78.2</c:v>
                </c:pt>
                <c:pt idx="18">
                  <c:v>78.400000000000006</c:v>
                </c:pt>
                <c:pt idx="19">
                  <c:v>78.599999999999994</c:v>
                </c:pt>
                <c:pt idx="20">
                  <c:v>78.8</c:v>
                </c:pt>
                <c:pt idx="21">
                  <c:v>78.900000000000006</c:v>
                </c:pt>
                <c:pt idx="22">
                  <c:v>79.099999999999994</c:v>
                </c:pt>
                <c:pt idx="23">
                  <c:v>79.2</c:v>
                </c:pt>
                <c:pt idx="24">
                  <c:v>79.5</c:v>
                </c:pt>
                <c:pt idx="25">
                  <c:v>79.7</c:v>
                </c:pt>
                <c:pt idx="26">
                  <c:v>79.8</c:v>
                </c:pt>
                <c:pt idx="27">
                  <c:v>80.099999999999994</c:v>
                </c:pt>
                <c:pt idx="28">
                  <c:v>80.3</c:v>
                </c:pt>
                <c:pt idx="29">
                  <c:v>80.599999999999994</c:v>
                </c:pt>
                <c:pt idx="30">
                  <c:v>80.8</c:v>
                </c:pt>
                <c:pt idx="31">
                  <c:v>80.900000000000006</c:v>
                </c:pt>
                <c:pt idx="32">
                  <c:v>81.099999999999994</c:v>
                </c:pt>
                <c:pt idx="33">
                  <c:v>81.099999999999994</c:v>
                </c:pt>
                <c:pt idx="34">
                  <c:v>81.2</c:v>
                </c:pt>
                <c:pt idx="35">
                  <c:v>81.099999999999994</c:v>
                </c:pt>
              </c:numCache>
            </c:numRef>
          </c:val>
          <c:smooth val="0"/>
          <c:extLst>
            <c:ext xmlns:c16="http://schemas.microsoft.com/office/drawing/2014/chart" uri="{C3380CC4-5D6E-409C-BE32-E72D297353CC}">
              <c16:uniqueId val="{0000002C-FA47-4511-9DBC-6232E2AB4F3C}"/>
            </c:ext>
          </c:extLst>
        </c:ser>
        <c:dLbls>
          <c:showLegendKey val="0"/>
          <c:showVal val="0"/>
          <c:showCatName val="0"/>
          <c:showSerName val="0"/>
          <c:showPercent val="0"/>
          <c:showBubbleSize val="0"/>
        </c:dLbls>
        <c:marker val="1"/>
        <c:smooth val="0"/>
        <c:axId val="158556544"/>
        <c:axId val="158554752"/>
      </c:lineChart>
      <c:catAx>
        <c:axId val="158538368"/>
        <c:scaling>
          <c:orientation val="minMax"/>
        </c:scaling>
        <c:delete val="0"/>
        <c:axPos val="b"/>
        <c:title>
          <c:tx>
            <c:rich>
              <a:bodyPr/>
              <a:lstStyle/>
              <a:p>
                <a:pPr>
                  <a:defRPr sz="1400">
                    <a:latin typeface="Arial" pitchFamily="34" charset="0"/>
                    <a:cs typeface="Arial" pitchFamily="34" charset="0"/>
                  </a:defRPr>
                </a:pPr>
                <a:r>
                  <a:rPr lang="en-GB" sz="1400">
                    <a:latin typeface="Arial" pitchFamily="34" charset="0"/>
                    <a:cs typeface="Arial" pitchFamily="34" charset="0"/>
                  </a:rPr>
                  <a:t>Year</a:t>
                </a:r>
              </a:p>
            </c:rich>
          </c:tx>
          <c:layout>
            <c:manualLayout>
              <c:xMode val="edge"/>
              <c:yMode val="edge"/>
              <c:x val="0.60701510059451358"/>
              <c:y val="0.95473767656977149"/>
            </c:manualLayout>
          </c:layout>
          <c:overlay val="0"/>
        </c:title>
        <c:numFmt formatCode="General" sourceLinked="1"/>
        <c:majorTickMark val="out"/>
        <c:minorTickMark val="none"/>
        <c:tickLblPos val="nextTo"/>
        <c:spPr>
          <a:ln>
            <a:noFill/>
          </a:ln>
        </c:spPr>
        <c:txPr>
          <a:bodyPr rot="0" vert="horz"/>
          <a:lstStyle/>
          <a:p>
            <a:pPr>
              <a:defRPr sz="400">
                <a:solidFill>
                  <a:schemeClr val="bg1"/>
                </a:solidFill>
                <a:latin typeface="Arial" pitchFamily="34" charset="0"/>
                <a:cs typeface="Arial" pitchFamily="34" charset="0"/>
              </a:defRPr>
            </a:pPr>
            <a:endParaRPr lang="en-US"/>
          </a:p>
        </c:txPr>
        <c:crossAx val="158552832"/>
        <c:crosses val="autoZero"/>
        <c:auto val="1"/>
        <c:lblAlgn val="ctr"/>
        <c:lblOffset val="100"/>
        <c:noMultiLvlLbl val="0"/>
      </c:catAx>
      <c:valAx>
        <c:axId val="158552832"/>
        <c:scaling>
          <c:orientation val="minMax"/>
          <c:max val="88"/>
          <c:min val="68"/>
        </c:scaling>
        <c:delete val="0"/>
        <c:axPos val="l"/>
        <c:title>
          <c:tx>
            <c:rich>
              <a:bodyPr rot="-5400000" vert="horz"/>
              <a:lstStyle/>
              <a:p>
                <a:pPr>
                  <a:defRPr sz="1400">
                    <a:latin typeface="Arial" pitchFamily="34" charset="0"/>
                    <a:cs typeface="Arial" pitchFamily="34" charset="0"/>
                  </a:defRPr>
                </a:pPr>
                <a:r>
                  <a:rPr lang="en-GB" sz="1400">
                    <a:latin typeface="Arial" pitchFamily="34" charset="0"/>
                    <a:cs typeface="Arial" pitchFamily="34" charset="0"/>
                  </a:rPr>
                  <a:t>Age</a:t>
                </a:r>
              </a:p>
            </c:rich>
          </c:tx>
          <c:layout>
            <c:manualLayout>
              <c:xMode val="edge"/>
              <c:yMode val="edge"/>
              <c:x val="2.3968596308621528E-4"/>
              <c:y val="0.44646440288713912"/>
            </c:manualLayout>
          </c:layout>
          <c:overlay val="0"/>
        </c:title>
        <c:numFmt formatCode="0" sourceLinked="0"/>
        <c:majorTickMark val="out"/>
        <c:minorTickMark val="none"/>
        <c:tickLblPos val="nextTo"/>
        <c:spPr>
          <a:ln>
            <a:noFill/>
          </a:ln>
        </c:spPr>
        <c:txPr>
          <a:bodyPr/>
          <a:lstStyle/>
          <a:p>
            <a:pPr>
              <a:defRPr sz="500">
                <a:solidFill>
                  <a:schemeClr val="bg1"/>
                </a:solidFill>
                <a:latin typeface="Arial" pitchFamily="34" charset="0"/>
                <a:cs typeface="Arial" pitchFamily="34" charset="0"/>
              </a:defRPr>
            </a:pPr>
            <a:endParaRPr lang="en-US"/>
          </a:p>
        </c:txPr>
        <c:crossAx val="158538368"/>
        <c:crosses val="autoZero"/>
        <c:crossBetween val="midCat"/>
        <c:majorUnit val="2"/>
      </c:valAx>
      <c:valAx>
        <c:axId val="158554752"/>
        <c:scaling>
          <c:orientation val="minMax"/>
          <c:max val="88"/>
          <c:min val="68"/>
        </c:scaling>
        <c:delete val="0"/>
        <c:axPos val="l"/>
        <c:numFmt formatCode="0" sourceLinked="0"/>
        <c:majorTickMark val="out"/>
        <c:minorTickMark val="none"/>
        <c:tickLblPos val="nextTo"/>
        <c:spPr>
          <a:ln>
            <a:solidFill>
              <a:schemeClr val="tx1"/>
            </a:solidFill>
          </a:ln>
        </c:spPr>
        <c:txPr>
          <a:bodyPr/>
          <a:lstStyle/>
          <a:p>
            <a:pPr>
              <a:defRPr sz="1200">
                <a:latin typeface="Arial" pitchFamily="34" charset="0"/>
                <a:cs typeface="Arial" pitchFamily="34" charset="0"/>
              </a:defRPr>
            </a:pPr>
            <a:endParaRPr lang="en-US"/>
          </a:p>
        </c:txPr>
        <c:crossAx val="158556544"/>
        <c:crosses val="autoZero"/>
        <c:crossBetween val="midCat"/>
        <c:majorUnit val="2"/>
      </c:valAx>
      <c:catAx>
        <c:axId val="158556544"/>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200">
                <a:latin typeface="Arial" pitchFamily="34" charset="0"/>
                <a:cs typeface="Arial" pitchFamily="34" charset="0"/>
              </a:defRPr>
            </a:pPr>
            <a:endParaRPr lang="en-US"/>
          </a:p>
        </c:txPr>
        <c:crossAx val="158554752"/>
        <c:crosses val="autoZero"/>
        <c:auto val="1"/>
        <c:lblAlgn val="ctr"/>
        <c:lblOffset val="100"/>
        <c:noMultiLvlLbl val="0"/>
      </c:catAx>
      <c:spPr>
        <a:ln w="12700"/>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ayout>
        <c:manualLayout>
          <c:xMode val="edge"/>
          <c:yMode val="edge"/>
          <c:x val="0.7726512261080779"/>
          <c:y val="0.64966686197797963"/>
          <c:w val="0.19481010916800867"/>
          <c:h val="6.6989538395612641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99448785252238"/>
          <c:y val="0.1398565443164374"/>
          <c:w val="0.78391808868153356"/>
          <c:h val="0.72607757475714196"/>
        </c:manualLayout>
      </c:layout>
      <c:barChart>
        <c:barDir val="bar"/>
        <c:grouping val="stacked"/>
        <c:varyColors val="0"/>
        <c:ser>
          <c:idx val="0"/>
          <c:order val="0"/>
          <c:tx>
            <c:strRef>
              <c:f>'Figure 3 data'!$K$4</c:f>
              <c:strCache>
                <c:ptCount val="1"/>
                <c:pt idx="0">
                  <c:v>Lower Male CI</c:v>
                </c:pt>
              </c:strCache>
            </c:strRef>
          </c:tx>
          <c:spPr>
            <a:solidFill>
              <a:schemeClr val="bg1"/>
            </a:solidFill>
            <a:ln>
              <a:noFill/>
            </a:ln>
            <a:effectLst/>
          </c:spPr>
          <c:invertIfNegative val="0"/>
          <c:cat>
            <c:strRef>
              <c:f>'Figure 3 data'!$J$8:$J$39</c:f>
              <c:strCache>
                <c:ptCount val="32"/>
                <c:pt idx="0">
                  <c:v>Glasgow City</c:v>
                </c:pt>
                <c:pt idx="1">
                  <c:v>Dundee City</c:v>
                </c:pt>
                <c:pt idx="2">
                  <c:v>West Dunbartonshire</c:v>
                </c:pt>
                <c:pt idx="3">
                  <c:v>Inverclyde</c:v>
                </c:pt>
                <c:pt idx="4">
                  <c:v>North Lanarkshire</c:v>
                </c:pt>
                <c:pt idx="5">
                  <c:v>North Ayrshire</c:v>
                </c:pt>
                <c:pt idx="6">
                  <c:v>Renfrewshire</c:v>
                </c:pt>
                <c:pt idx="7">
                  <c:v>East Ayrshire</c:v>
                </c:pt>
                <c:pt idx="8">
                  <c:v>Clackmannanshire</c:v>
                </c:pt>
                <c:pt idx="9">
                  <c:v>South Lanarkshire</c:v>
                </c:pt>
                <c:pt idx="10">
                  <c:v>Na h-Eileanan Siar</c:v>
                </c:pt>
                <c:pt idx="11">
                  <c:v>Aberdeen City</c:v>
                </c:pt>
                <c:pt idx="12">
                  <c:v>South Ayrshire</c:v>
                </c:pt>
                <c:pt idx="13">
                  <c:v>Fife</c:v>
                </c:pt>
                <c:pt idx="14">
                  <c:v>Falkirk</c:v>
                </c:pt>
                <c:pt idx="15">
                  <c:v>Argyll and Bute</c:v>
                </c:pt>
                <c:pt idx="16">
                  <c:v>Highland</c:v>
                </c:pt>
                <c:pt idx="17">
                  <c:v>Dumfries and Galloway</c:v>
                </c:pt>
                <c:pt idx="18">
                  <c:v>Midlothian</c:v>
                </c:pt>
                <c:pt idx="19">
                  <c:v>City of Edinburgh</c:v>
                </c:pt>
                <c:pt idx="20">
                  <c:v>West Lothian</c:v>
                </c:pt>
                <c:pt idx="21">
                  <c:v>Angus</c:v>
                </c:pt>
                <c:pt idx="22">
                  <c:v>East Lothian</c:v>
                </c:pt>
                <c:pt idx="23">
                  <c:v>Shetland Islands</c:v>
                </c:pt>
                <c:pt idx="24">
                  <c:v>Moray</c:v>
                </c:pt>
                <c:pt idx="25">
                  <c:v>Stirling</c:v>
                </c:pt>
                <c:pt idx="26">
                  <c:v>Scottish Borders</c:v>
                </c:pt>
                <c:pt idx="27">
                  <c:v>Aberdeenshire</c:v>
                </c:pt>
                <c:pt idx="28">
                  <c:v>Perth and Kinross</c:v>
                </c:pt>
                <c:pt idx="29">
                  <c:v>Orkney Islands</c:v>
                </c:pt>
                <c:pt idx="30">
                  <c:v>East Dunbartonshire</c:v>
                </c:pt>
                <c:pt idx="31">
                  <c:v>East Renfrewshire</c:v>
                </c:pt>
              </c:strCache>
            </c:strRef>
          </c:cat>
          <c:val>
            <c:numRef>
              <c:f>'Figure 3 data'!$K$8:$K$39</c:f>
              <c:numCache>
                <c:formatCode>0.0</c:formatCode>
                <c:ptCount val="32"/>
                <c:pt idx="0">
                  <c:v>73.099999999999994</c:v>
                </c:pt>
                <c:pt idx="1">
                  <c:v>73.3</c:v>
                </c:pt>
                <c:pt idx="2">
                  <c:v>74.3</c:v>
                </c:pt>
                <c:pt idx="3">
                  <c:v>74.400000000000006</c:v>
                </c:pt>
                <c:pt idx="4">
                  <c:v>74.900000000000006</c:v>
                </c:pt>
                <c:pt idx="5">
                  <c:v>75.400000000000006</c:v>
                </c:pt>
                <c:pt idx="6">
                  <c:v>75.7</c:v>
                </c:pt>
                <c:pt idx="7">
                  <c:v>75.8</c:v>
                </c:pt>
                <c:pt idx="8">
                  <c:v>75.599999999999994</c:v>
                </c:pt>
                <c:pt idx="9">
                  <c:v>76.400000000000006</c:v>
                </c:pt>
                <c:pt idx="10">
                  <c:v>75.400000000000006</c:v>
                </c:pt>
                <c:pt idx="11">
                  <c:v>76.400000000000006</c:v>
                </c:pt>
                <c:pt idx="12">
                  <c:v>76.5</c:v>
                </c:pt>
                <c:pt idx="13">
                  <c:v>76.8</c:v>
                </c:pt>
                <c:pt idx="14">
                  <c:v>76.599999999999994</c:v>
                </c:pt>
                <c:pt idx="15">
                  <c:v>76.599999999999994</c:v>
                </c:pt>
                <c:pt idx="16">
                  <c:v>77.3</c:v>
                </c:pt>
                <c:pt idx="17">
                  <c:v>77.3</c:v>
                </c:pt>
                <c:pt idx="18">
                  <c:v>77.2</c:v>
                </c:pt>
                <c:pt idx="19">
                  <c:v>77.599999999999994</c:v>
                </c:pt>
                <c:pt idx="20">
                  <c:v>77.599999999999994</c:v>
                </c:pt>
                <c:pt idx="21">
                  <c:v>77.5</c:v>
                </c:pt>
                <c:pt idx="22">
                  <c:v>77.599999999999994</c:v>
                </c:pt>
                <c:pt idx="23">
                  <c:v>77</c:v>
                </c:pt>
                <c:pt idx="24">
                  <c:v>78</c:v>
                </c:pt>
                <c:pt idx="25">
                  <c:v>78.099999999999994</c:v>
                </c:pt>
                <c:pt idx="26">
                  <c:v>78.3</c:v>
                </c:pt>
                <c:pt idx="27">
                  <c:v>78.7</c:v>
                </c:pt>
                <c:pt idx="28">
                  <c:v>78.7</c:v>
                </c:pt>
                <c:pt idx="29">
                  <c:v>78</c:v>
                </c:pt>
                <c:pt idx="30">
                  <c:v>79.400000000000006</c:v>
                </c:pt>
                <c:pt idx="31">
                  <c:v>79.8</c:v>
                </c:pt>
              </c:numCache>
            </c:numRef>
          </c:val>
          <c:extLst>
            <c:ext xmlns:c16="http://schemas.microsoft.com/office/drawing/2014/chart" uri="{C3380CC4-5D6E-409C-BE32-E72D297353CC}">
              <c16:uniqueId val="{00000000-6C47-4D74-B497-27564D428665}"/>
            </c:ext>
          </c:extLst>
        </c:ser>
        <c:ser>
          <c:idx val="1"/>
          <c:order val="1"/>
          <c:tx>
            <c:strRef>
              <c:f>'Figure 3 data'!$M$4</c:f>
              <c:strCache>
                <c:ptCount val="1"/>
                <c:pt idx="0">
                  <c:v>Length of 
Male CI</c:v>
                </c:pt>
              </c:strCache>
            </c:strRef>
          </c:tx>
          <c:spPr>
            <a:solidFill>
              <a:srgbClr val="434481"/>
            </a:solidFill>
            <a:ln>
              <a:noFill/>
            </a:ln>
            <a:effectLst/>
          </c:spPr>
          <c:invertIfNegative val="0"/>
          <c:val>
            <c:numRef>
              <c:f>'Figure 3 data'!$M$8:$M$39</c:f>
              <c:numCache>
                <c:formatCode>0.0</c:formatCode>
                <c:ptCount val="32"/>
                <c:pt idx="0">
                  <c:v>0.5</c:v>
                </c:pt>
                <c:pt idx="1">
                  <c:v>1.2999999999999972</c:v>
                </c:pt>
                <c:pt idx="2">
                  <c:v>1.5</c:v>
                </c:pt>
                <c:pt idx="3">
                  <c:v>1.5</c:v>
                </c:pt>
                <c:pt idx="4">
                  <c:v>0.79999999999999716</c:v>
                </c:pt>
                <c:pt idx="5">
                  <c:v>1.2999999999999972</c:v>
                </c:pt>
                <c:pt idx="6">
                  <c:v>1</c:v>
                </c:pt>
                <c:pt idx="7">
                  <c:v>1.2999999999999972</c:v>
                </c:pt>
                <c:pt idx="8">
                  <c:v>2.1000000000000085</c:v>
                </c:pt>
                <c:pt idx="9">
                  <c:v>0.79999999999999716</c:v>
                </c:pt>
                <c:pt idx="10">
                  <c:v>2.7999999999999972</c:v>
                </c:pt>
                <c:pt idx="11">
                  <c:v>1</c:v>
                </c:pt>
                <c:pt idx="12">
                  <c:v>1.4000000000000057</c:v>
                </c:pt>
                <c:pt idx="13">
                  <c:v>0.79999999999999716</c:v>
                </c:pt>
                <c:pt idx="14">
                  <c:v>1.1000000000000085</c:v>
                </c:pt>
                <c:pt idx="15">
                  <c:v>1.5</c:v>
                </c:pt>
                <c:pt idx="16">
                  <c:v>0.90000000000000568</c:v>
                </c:pt>
                <c:pt idx="17">
                  <c:v>1.1000000000000085</c:v>
                </c:pt>
                <c:pt idx="18">
                  <c:v>1.3999999999999915</c:v>
                </c:pt>
                <c:pt idx="19">
                  <c:v>0.70000000000000284</c:v>
                </c:pt>
                <c:pt idx="20">
                  <c:v>1</c:v>
                </c:pt>
                <c:pt idx="21">
                  <c:v>1.2999999999999972</c:v>
                </c:pt>
                <c:pt idx="22">
                  <c:v>1.4000000000000057</c:v>
                </c:pt>
                <c:pt idx="23">
                  <c:v>2.5999999999999943</c:v>
                </c:pt>
                <c:pt idx="24">
                  <c:v>1.4000000000000057</c:v>
                </c:pt>
                <c:pt idx="25">
                  <c:v>1.4000000000000057</c:v>
                </c:pt>
                <c:pt idx="26">
                  <c:v>1.2999999999999972</c:v>
                </c:pt>
                <c:pt idx="27">
                  <c:v>0.79999999999999716</c:v>
                </c:pt>
                <c:pt idx="28">
                  <c:v>1.2000000000000028</c:v>
                </c:pt>
                <c:pt idx="29">
                  <c:v>2.2999999999999972</c:v>
                </c:pt>
                <c:pt idx="30">
                  <c:v>1.2999999999999972</c:v>
                </c:pt>
                <c:pt idx="31">
                  <c:v>1.4000000000000057</c:v>
                </c:pt>
              </c:numCache>
            </c:numRef>
          </c:val>
          <c:extLst>
            <c:ext xmlns:c16="http://schemas.microsoft.com/office/drawing/2014/chart" uri="{C3380CC4-5D6E-409C-BE32-E72D297353CC}">
              <c16:uniqueId val="{00000001-6C47-4D74-B497-27564D428665}"/>
            </c:ext>
          </c:extLst>
        </c:ser>
        <c:ser>
          <c:idx val="2"/>
          <c:order val="2"/>
          <c:tx>
            <c:strRef>
              <c:f>'Figure 3 data'!$T$4</c:f>
              <c:strCache>
                <c:ptCount val="1"/>
                <c:pt idx="0">
                  <c:v>Space between Male upper &amp; Female lower</c:v>
                </c:pt>
              </c:strCache>
            </c:strRef>
          </c:tx>
          <c:spPr>
            <a:solidFill>
              <a:schemeClr val="bg1"/>
            </a:solidFill>
            <a:ln>
              <a:noFill/>
            </a:ln>
            <a:effectLst/>
          </c:spPr>
          <c:invertIfNegative val="0"/>
          <c:val>
            <c:numRef>
              <c:f>'Figure 3 data'!$T$8:$T$39</c:f>
              <c:numCache>
                <c:formatCode>0.0</c:formatCode>
                <c:ptCount val="32"/>
                <c:pt idx="0">
                  <c:v>4.8000000000000114</c:v>
                </c:pt>
                <c:pt idx="1">
                  <c:v>4.2000000000000028</c:v>
                </c:pt>
                <c:pt idx="2">
                  <c:v>2.6000000000000085</c:v>
                </c:pt>
                <c:pt idx="3">
                  <c:v>3</c:v>
                </c:pt>
                <c:pt idx="4">
                  <c:v>3.3999999999999915</c:v>
                </c:pt>
                <c:pt idx="5">
                  <c:v>2.8999999999999915</c:v>
                </c:pt>
                <c:pt idx="6">
                  <c:v>3.0999999999999943</c:v>
                </c:pt>
                <c:pt idx="7">
                  <c:v>2.3000000000000114</c:v>
                </c:pt>
                <c:pt idx="8">
                  <c:v>1.5999999999999943</c:v>
                </c:pt>
                <c:pt idx="9">
                  <c:v>3.2000000000000028</c:v>
                </c:pt>
                <c:pt idx="10">
                  <c:v>3.5</c:v>
                </c:pt>
                <c:pt idx="11">
                  <c:v>3.1999999999999886</c:v>
                </c:pt>
                <c:pt idx="12">
                  <c:v>2.5999999999999943</c:v>
                </c:pt>
                <c:pt idx="13">
                  <c:v>2.9000000000000057</c:v>
                </c:pt>
                <c:pt idx="14">
                  <c:v>2.2999999999999972</c:v>
                </c:pt>
                <c:pt idx="15">
                  <c:v>3.5</c:v>
                </c:pt>
                <c:pt idx="16">
                  <c:v>4</c:v>
                </c:pt>
                <c:pt idx="17">
                  <c:v>2.7999999999999972</c:v>
                </c:pt>
                <c:pt idx="18">
                  <c:v>2.4000000000000057</c:v>
                </c:pt>
                <c:pt idx="19">
                  <c:v>3.7000000000000028</c:v>
                </c:pt>
                <c:pt idx="20">
                  <c:v>1.9000000000000057</c:v>
                </c:pt>
                <c:pt idx="21">
                  <c:v>2.2000000000000028</c:v>
                </c:pt>
                <c:pt idx="22">
                  <c:v>2.9000000000000057</c:v>
                </c:pt>
                <c:pt idx="23">
                  <c:v>2.5</c:v>
                </c:pt>
                <c:pt idx="24">
                  <c:v>1.8999999999999915</c:v>
                </c:pt>
                <c:pt idx="25">
                  <c:v>2.4000000000000057</c:v>
                </c:pt>
                <c:pt idx="26">
                  <c:v>2.2000000000000028</c:v>
                </c:pt>
                <c:pt idx="27">
                  <c:v>2.7000000000000028</c:v>
                </c:pt>
                <c:pt idx="28">
                  <c:v>2</c:v>
                </c:pt>
                <c:pt idx="29">
                  <c:v>0</c:v>
                </c:pt>
                <c:pt idx="30">
                  <c:v>2.0999999999999943</c:v>
                </c:pt>
                <c:pt idx="31">
                  <c:v>2</c:v>
                </c:pt>
              </c:numCache>
            </c:numRef>
          </c:val>
          <c:extLst>
            <c:ext xmlns:c16="http://schemas.microsoft.com/office/drawing/2014/chart" uri="{C3380CC4-5D6E-409C-BE32-E72D297353CC}">
              <c16:uniqueId val="{00000002-6C47-4D74-B497-27564D428665}"/>
            </c:ext>
          </c:extLst>
        </c:ser>
        <c:ser>
          <c:idx val="3"/>
          <c:order val="3"/>
          <c:tx>
            <c:strRef>
              <c:f>'Figure 3 data'!$U$4</c:f>
              <c:strCache>
                <c:ptCount val="1"/>
                <c:pt idx="0">
                  <c:v>Overlap between male upper and Female lower</c:v>
                </c:pt>
              </c:strCache>
            </c:strRef>
          </c:tx>
          <c:spPr>
            <a:solidFill>
              <a:schemeClr val="accent4"/>
            </a:solidFill>
            <a:ln>
              <a:noFill/>
            </a:ln>
            <a:effectLst/>
          </c:spPr>
          <c:invertIfNegative val="0"/>
          <c:dPt>
            <c:idx val="29"/>
            <c:invertIfNegative val="0"/>
            <c:bubble3D val="0"/>
            <c:spPr>
              <a:pattFill prst="wdUpDiag">
                <a:fgClr>
                  <a:srgbClr val="9999FF"/>
                </a:fgClr>
                <a:bgClr>
                  <a:srgbClr val="434481"/>
                </a:bgClr>
              </a:pattFill>
              <a:ln>
                <a:noFill/>
              </a:ln>
              <a:effectLst/>
            </c:spPr>
            <c:extLst>
              <c:ext xmlns:c16="http://schemas.microsoft.com/office/drawing/2014/chart" uri="{C3380CC4-5D6E-409C-BE32-E72D297353CC}">
                <c16:uniqueId val="{00000005-6C47-4D74-B497-27564D428665}"/>
              </c:ext>
            </c:extLst>
          </c:dPt>
          <c:val>
            <c:numRef>
              <c:f>'Figure 3 data'!$U$8:$U$39</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0.70000000000000284</c:v>
                </c:pt>
                <c:pt idx="30">
                  <c:v>0</c:v>
                </c:pt>
                <c:pt idx="31">
                  <c:v>0</c:v>
                </c:pt>
              </c:numCache>
            </c:numRef>
          </c:val>
          <c:extLst>
            <c:ext xmlns:c16="http://schemas.microsoft.com/office/drawing/2014/chart" uri="{C3380CC4-5D6E-409C-BE32-E72D297353CC}">
              <c16:uniqueId val="{00000003-6C47-4D74-B497-27564D428665}"/>
            </c:ext>
          </c:extLst>
        </c:ser>
        <c:ser>
          <c:idx val="4"/>
          <c:order val="4"/>
          <c:tx>
            <c:strRef>
              <c:f>'Figure 3 data'!$V$4</c:f>
              <c:strCache>
                <c:ptCount val="1"/>
                <c:pt idx="0">
                  <c:v>Length of Female CI</c:v>
                </c:pt>
              </c:strCache>
            </c:strRef>
          </c:tx>
          <c:spPr>
            <a:solidFill>
              <a:srgbClr val="9999FF"/>
            </a:solidFill>
            <a:ln>
              <a:noFill/>
            </a:ln>
            <a:effectLst/>
          </c:spPr>
          <c:invertIfNegative val="0"/>
          <c:val>
            <c:numRef>
              <c:f>'Figure 3 data'!$V$8:$V$39</c:f>
              <c:numCache>
                <c:formatCode>0.0</c:formatCode>
                <c:ptCount val="32"/>
                <c:pt idx="0">
                  <c:v>0.59999999999999432</c:v>
                </c:pt>
                <c:pt idx="1">
                  <c:v>1.1000000000000085</c:v>
                </c:pt>
                <c:pt idx="2">
                  <c:v>1.3999999999999915</c:v>
                </c:pt>
                <c:pt idx="3">
                  <c:v>1.5</c:v>
                </c:pt>
                <c:pt idx="4">
                  <c:v>0.70000000000000284</c:v>
                </c:pt>
                <c:pt idx="5">
                  <c:v>1.1000000000000085</c:v>
                </c:pt>
                <c:pt idx="6">
                  <c:v>0.90000000000000568</c:v>
                </c:pt>
                <c:pt idx="7">
                  <c:v>1.0999999999999943</c:v>
                </c:pt>
                <c:pt idx="8">
                  <c:v>1.7999999999999972</c:v>
                </c:pt>
                <c:pt idx="9">
                  <c:v>0.59999999999999432</c:v>
                </c:pt>
                <c:pt idx="10">
                  <c:v>2.2000000000000028</c:v>
                </c:pt>
                <c:pt idx="11">
                  <c:v>0.90000000000000568</c:v>
                </c:pt>
                <c:pt idx="12">
                  <c:v>1.2999999999999972</c:v>
                </c:pt>
                <c:pt idx="13">
                  <c:v>0.59999999999999432</c:v>
                </c:pt>
                <c:pt idx="14">
                  <c:v>1</c:v>
                </c:pt>
                <c:pt idx="15">
                  <c:v>1.3000000000000114</c:v>
                </c:pt>
                <c:pt idx="16">
                  <c:v>0.79999999999999716</c:v>
                </c:pt>
                <c:pt idx="17">
                  <c:v>1.0999999999999943</c:v>
                </c:pt>
                <c:pt idx="18">
                  <c:v>1.2999999999999972</c:v>
                </c:pt>
                <c:pt idx="19">
                  <c:v>0.59999999999999432</c:v>
                </c:pt>
                <c:pt idx="20">
                  <c:v>0.90000000000000568</c:v>
                </c:pt>
                <c:pt idx="21">
                  <c:v>1.2000000000000028</c:v>
                </c:pt>
                <c:pt idx="22">
                  <c:v>1.1999999999999886</c:v>
                </c:pt>
                <c:pt idx="23">
                  <c:v>2.2000000000000028</c:v>
                </c:pt>
                <c:pt idx="24">
                  <c:v>1.2999999999999972</c:v>
                </c:pt>
                <c:pt idx="25">
                  <c:v>1.2999999999999972</c:v>
                </c:pt>
                <c:pt idx="26">
                  <c:v>1.1000000000000085</c:v>
                </c:pt>
                <c:pt idx="27">
                  <c:v>0.70000000000000284</c:v>
                </c:pt>
                <c:pt idx="28">
                  <c:v>1.0999999999999943</c:v>
                </c:pt>
                <c:pt idx="29">
                  <c:v>2.0999999999999943</c:v>
                </c:pt>
                <c:pt idx="30">
                  <c:v>1.1000000000000085</c:v>
                </c:pt>
                <c:pt idx="31">
                  <c:v>1.0999999999999943</c:v>
                </c:pt>
              </c:numCache>
            </c:numRef>
          </c:val>
          <c:extLst>
            <c:ext xmlns:c16="http://schemas.microsoft.com/office/drawing/2014/chart" uri="{C3380CC4-5D6E-409C-BE32-E72D297353CC}">
              <c16:uniqueId val="{00000004-6C47-4D74-B497-27564D428665}"/>
            </c:ext>
          </c:extLst>
        </c:ser>
        <c:dLbls>
          <c:showLegendKey val="0"/>
          <c:showVal val="0"/>
          <c:showCatName val="0"/>
          <c:showSerName val="0"/>
          <c:showPercent val="0"/>
          <c:showBubbleSize val="0"/>
        </c:dLbls>
        <c:gapWidth val="57"/>
        <c:overlap val="100"/>
        <c:axId val="642066760"/>
        <c:axId val="642072008"/>
      </c:barChart>
      <c:catAx>
        <c:axId val="642066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072008"/>
        <c:crosses val="autoZero"/>
        <c:auto val="1"/>
        <c:lblAlgn val="ctr"/>
        <c:lblOffset val="100"/>
        <c:tickLblSkip val="1"/>
        <c:noMultiLvlLbl val="0"/>
      </c:catAx>
      <c:valAx>
        <c:axId val="642072008"/>
        <c:scaling>
          <c:orientation val="minMax"/>
          <c:max val="85"/>
          <c:min val="72"/>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Life expectancy in years</a:t>
                </a:r>
              </a:p>
            </c:rich>
          </c:tx>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rgbClr val="595959"/>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06676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400" b="1" i="0" baseline="0">
                <a:solidFill>
                  <a:sysClr val="windowText" lastClr="000000"/>
                </a:solidFill>
                <a:effectLst/>
              </a:rPr>
              <a:t>Figure 4: Life expectancy at birth in NHS health boards, 2015-2017, males and females</a:t>
            </a:r>
            <a:endParaRPr lang="en-GB" sz="14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6058489606686736"/>
          <c:y val="0.15332445034669803"/>
          <c:w val="0.71382399697929921"/>
          <c:h val="0.7073675442906141"/>
        </c:manualLayout>
      </c:layout>
      <c:barChart>
        <c:barDir val="bar"/>
        <c:grouping val="stacked"/>
        <c:varyColors val="0"/>
        <c:ser>
          <c:idx val="0"/>
          <c:order val="0"/>
          <c:tx>
            <c:strRef>
              <c:f>'Fig 4 data'!$K$3:$K$4</c:f>
              <c:strCache>
                <c:ptCount val="2"/>
                <c:pt idx="0">
                  <c:v>Lower Male CI</c:v>
                </c:pt>
              </c:strCache>
            </c:strRef>
          </c:tx>
          <c:spPr>
            <a:noFill/>
            <a:ln>
              <a:noFill/>
            </a:ln>
            <a:effectLst/>
          </c:spPr>
          <c:invertIfNegative val="0"/>
          <c:cat>
            <c:strRef>
              <c:f>'Fig 4 data'!$J$7:$J$20</c:f>
              <c:strCache>
                <c:ptCount val="14"/>
                <c:pt idx="0">
                  <c:v>Greater Glasgow and Clyde</c:v>
                </c:pt>
                <c:pt idx="1">
                  <c:v>Lanarkshire</c:v>
                </c:pt>
                <c:pt idx="2">
                  <c:v>Ayrshire and Arran</c:v>
                </c:pt>
                <c:pt idx="3">
                  <c:v>Western Isles</c:v>
                </c:pt>
                <c:pt idx="4">
                  <c:v>Tayside</c:v>
                </c:pt>
                <c:pt idx="5">
                  <c:v>Fife</c:v>
                </c:pt>
                <c:pt idx="6">
                  <c:v>Forth Valley</c:v>
                </c:pt>
                <c:pt idx="7">
                  <c:v>Highland</c:v>
                </c:pt>
                <c:pt idx="8">
                  <c:v>Dumfries and Galloway</c:v>
                </c:pt>
                <c:pt idx="9">
                  <c:v>Lothian</c:v>
                </c:pt>
                <c:pt idx="10">
                  <c:v>Grampian</c:v>
                </c:pt>
                <c:pt idx="11">
                  <c:v>Shetland</c:v>
                </c:pt>
                <c:pt idx="12">
                  <c:v>Borders</c:v>
                </c:pt>
                <c:pt idx="13">
                  <c:v>Orkney</c:v>
                </c:pt>
              </c:strCache>
            </c:strRef>
          </c:cat>
          <c:val>
            <c:numRef>
              <c:f>'Fig 4 data'!$K$7:$K$20</c:f>
              <c:numCache>
                <c:formatCode>0.0</c:formatCode>
                <c:ptCount val="14"/>
                <c:pt idx="0">
                  <c:v>75.099999999999994</c:v>
                </c:pt>
                <c:pt idx="1">
                  <c:v>75.8</c:v>
                </c:pt>
                <c:pt idx="2">
                  <c:v>76.2</c:v>
                </c:pt>
                <c:pt idx="3">
                  <c:v>75.400000000000006</c:v>
                </c:pt>
                <c:pt idx="4">
                  <c:v>76.7</c:v>
                </c:pt>
                <c:pt idx="5">
                  <c:v>76.8</c:v>
                </c:pt>
                <c:pt idx="6">
                  <c:v>77.2</c:v>
                </c:pt>
                <c:pt idx="7">
                  <c:v>77.2</c:v>
                </c:pt>
                <c:pt idx="8">
                  <c:v>77.3</c:v>
                </c:pt>
                <c:pt idx="9">
                  <c:v>77.8</c:v>
                </c:pt>
                <c:pt idx="10">
                  <c:v>78</c:v>
                </c:pt>
                <c:pt idx="11">
                  <c:v>77</c:v>
                </c:pt>
                <c:pt idx="12">
                  <c:v>78.3</c:v>
                </c:pt>
                <c:pt idx="13">
                  <c:v>78</c:v>
                </c:pt>
              </c:numCache>
            </c:numRef>
          </c:val>
          <c:extLst>
            <c:ext xmlns:c16="http://schemas.microsoft.com/office/drawing/2014/chart" uri="{C3380CC4-5D6E-409C-BE32-E72D297353CC}">
              <c16:uniqueId val="{00000000-746D-43D0-A3AB-97F0119AA448}"/>
            </c:ext>
          </c:extLst>
        </c:ser>
        <c:ser>
          <c:idx val="1"/>
          <c:order val="1"/>
          <c:tx>
            <c:strRef>
              <c:f>'Fig 4 data'!$M$3:$M$4</c:f>
              <c:strCache>
                <c:ptCount val="2"/>
                <c:pt idx="0">
                  <c:v>Length of 
Male CI</c:v>
                </c:pt>
              </c:strCache>
            </c:strRef>
          </c:tx>
          <c:spPr>
            <a:solidFill>
              <a:srgbClr val="434481"/>
            </a:solidFill>
            <a:ln>
              <a:noFill/>
            </a:ln>
            <a:effectLst/>
          </c:spPr>
          <c:invertIfNegative val="0"/>
          <c:val>
            <c:numRef>
              <c:f>'Fig 4 data'!$M$7:$M$20</c:f>
              <c:numCache>
                <c:formatCode>0.0</c:formatCode>
                <c:ptCount val="14"/>
                <c:pt idx="0">
                  <c:v>0.40000000000000568</c:v>
                </c:pt>
                <c:pt idx="1">
                  <c:v>0.5</c:v>
                </c:pt>
                <c:pt idx="2">
                  <c:v>0.70000000000000284</c:v>
                </c:pt>
                <c:pt idx="3">
                  <c:v>2.7999999999999972</c:v>
                </c:pt>
                <c:pt idx="4">
                  <c:v>0.79999999999999716</c:v>
                </c:pt>
                <c:pt idx="5">
                  <c:v>0.79999999999999716</c:v>
                </c:pt>
                <c:pt idx="6">
                  <c:v>0.79999999999999716</c:v>
                </c:pt>
                <c:pt idx="7">
                  <c:v>0.79999999999999716</c:v>
                </c:pt>
                <c:pt idx="8">
                  <c:v>1.1000000000000085</c:v>
                </c:pt>
                <c:pt idx="9">
                  <c:v>0.5</c:v>
                </c:pt>
                <c:pt idx="10">
                  <c:v>0.5</c:v>
                </c:pt>
                <c:pt idx="11">
                  <c:v>2.5999999999999943</c:v>
                </c:pt>
                <c:pt idx="12">
                  <c:v>1.2999999999999972</c:v>
                </c:pt>
                <c:pt idx="13">
                  <c:v>2.2999999999999972</c:v>
                </c:pt>
              </c:numCache>
            </c:numRef>
          </c:val>
          <c:extLst>
            <c:ext xmlns:c16="http://schemas.microsoft.com/office/drawing/2014/chart" uri="{C3380CC4-5D6E-409C-BE32-E72D297353CC}">
              <c16:uniqueId val="{00000001-746D-43D0-A3AB-97F0119AA448}"/>
            </c:ext>
          </c:extLst>
        </c:ser>
        <c:ser>
          <c:idx val="2"/>
          <c:order val="2"/>
          <c:tx>
            <c:strRef>
              <c:f>'Fig 4 data'!$T$3:$T$4</c:f>
              <c:strCache>
                <c:ptCount val="2"/>
                <c:pt idx="0">
                  <c:v>Space between Male upper &amp; Female lower</c:v>
                </c:pt>
              </c:strCache>
            </c:strRef>
          </c:tx>
          <c:spPr>
            <a:noFill/>
            <a:ln>
              <a:noFill/>
            </a:ln>
            <a:effectLst/>
          </c:spPr>
          <c:invertIfNegative val="0"/>
          <c:val>
            <c:numRef>
              <c:f>'Fig 4 data'!$T$7:$T$20</c:f>
              <c:numCache>
                <c:formatCode>0.0</c:formatCode>
                <c:ptCount val="14"/>
                <c:pt idx="0">
                  <c:v>4.2999999999999972</c:v>
                </c:pt>
                <c:pt idx="1">
                  <c:v>3.5</c:v>
                </c:pt>
                <c:pt idx="2">
                  <c:v>3.1999999999999886</c:v>
                </c:pt>
                <c:pt idx="3">
                  <c:v>3.5</c:v>
                </c:pt>
                <c:pt idx="4">
                  <c:v>3.4000000000000057</c:v>
                </c:pt>
                <c:pt idx="5">
                  <c:v>2.9000000000000057</c:v>
                </c:pt>
                <c:pt idx="6">
                  <c:v>2.7000000000000028</c:v>
                </c:pt>
                <c:pt idx="7">
                  <c:v>4.0999999999999943</c:v>
                </c:pt>
                <c:pt idx="8">
                  <c:v>2.7999999999999972</c:v>
                </c:pt>
                <c:pt idx="9">
                  <c:v>3.5</c:v>
                </c:pt>
                <c:pt idx="10">
                  <c:v>3.2000000000000028</c:v>
                </c:pt>
                <c:pt idx="11">
                  <c:v>2.5</c:v>
                </c:pt>
                <c:pt idx="12">
                  <c:v>2.2000000000000028</c:v>
                </c:pt>
                <c:pt idx="13">
                  <c:v>0</c:v>
                </c:pt>
              </c:numCache>
            </c:numRef>
          </c:val>
          <c:extLst>
            <c:ext xmlns:c16="http://schemas.microsoft.com/office/drawing/2014/chart" uri="{C3380CC4-5D6E-409C-BE32-E72D297353CC}">
              <c16:uniqueId val="{00000002-746D-43D0-A3AB-97F0119AA448}"/>
            </c:ext>
          </c:extLst>
        </c:ser>
        <c:ser>
          <c:idx val="3"/>
          <c:order val="3"/>
          <c:tx>
            <c:strRef>
              <c:f>'Fig 4 data'!$U$3:$U$4</c:f>
              <c:strCache>
                <c:ptCount val="2"/>
                <c:pt idx="0">
                  <c:v>Overlap between male upper and Female lower</c:v>
                </c:pt>
              </c:strCache>
            </c:strRef>
          </c:tx>
          <c:spPr>
            <a:pattFill prst="wdUpDiag">
              <a:fgClr>
                <a:srgbClr val="9999FF"/>
              </a:fgClr>
              <a:bgClr>
                <a:srgbClr val="434481"/>
              </a:bgClr>
            </a:pattFill>
            <a:ln>
              <a:noFill/>
            </a:ln>
            <a:effectLst/>
          </c:spPr>
          <c:invertIfNegative val="0"/>
          <c:val>
            <c:numRef>
              <c:f>'Fig 4 data'!$U$7:$U$20</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0.70000000000000284</c:v>
                </c:pt>
              </c:numCache>
            </c:numRef>
          </c:val>
          <c:extLst>
            <c:ext xmlns:c16="http://schemas.microsoft.com/office/drawing/2014/chart" uri="{C3380CC4-5D6E-409C-BE32-E72D297353CC}">
              <c16:uniqueId val="{00000003-746D-43D0-A3AB-97F0119AA448}"/>
            </c:ext>
          </c:extLst>
        </c:ser>
        <c:ser>
          <c:idx val="4"/>
          <c:order val="4"/>
          <c:tx>
            <c:strRef>
              <c:f>'Fig 4 data'!$V$3:$V$4</c:f>
              <c:strCache>
                <c:ptCount val="2"/>
                <c:pt idx="0">
                  <c:v>Length of Female CI</c:v>
                </c:pt>
              </c:strCache>
            </c:strRef>
          </c:tx>
          <c:spPr>
            <a:solidFill>
              <a:srgbClr val="9999FF"/>
            </a:solidFill>
            <a:ln>
              <a:noFill/>
            </a:ln>
            <a:effectLst/>
          </c:spPr>
          <c:invertIfNegative val="0"/>
          <c:val>
            <c:numRef>
              <c:f>'Fig 4 data'!$V$7:$V$20</c:f>
              <c:numCache>
                <c:formatCode>0.0</c:formatCode>
                <c:ptCount val="14"/>
                <c:pt idx="0">
                  <c:v>0.40000000000000568</c:v>
                </c:pt>
                <c:pt idx="1">
                  <c:v>0.5</c:v>
                </c:pt>
                <c:pt idx="2">
                  <c:v>0.70000000000000284</c:v>
                </c:pt>
                <c:pt idx="3">
                  <c:v>2.2000000000000028</c:v>
                </c:pt>
                <c:pt idx="4">
                  <c:v>0.59999999999999432</c:v>
                </c:pt>
                <c:pt idx="5">
                  <c:v>0.59999999999999432</c:v>
                </c:pt>
                <c:pt idx="6">
                  <c:v>0.70000000000000284</c:v>
                </c:pt>
                <c:pt idx="7">
                  <c:v>0.70000000000000284</c:v>
                </c:pt>
                <c:pt idx="8">
                  <c:v>1.0999999999999943</c:v>
                </c:pt>
                <c:pt idx="9">
                  <c:v>0.40000000000000568</c:v>
                </c:pt>
                <c:pt idx="10">
                  <c:v>0.5</c:v>
                </c:pt>
                <c:pt idx="11">
                  <c:v>2.2000000000000028</c:v>
                </c:pt>
                <c:pt idx="12">
                  <c:v>1.1000000000000085</c:v>
                </c:pt>
                <c:pt idx="13">
                  <c:v>2.0999999999999943</c:v>
                </c:pt>
              </c:numCache>
            </c:numRef>
          </c:val>
          <c:extLst>
            <c:ext xmlns:c16="http://schemas.microsoft.com/office/drawing/2014/chart" uri="{C3380CC4-5D6E-409C-BE32-E72D297353CC}">
              <c16:uniqueId val="{00000004-746D-43D0-A3AB-97F0119AA448}"/>
            </c:ext>
          </c:extLst>
        </c:ser>
        <c:dLbls>
          <c:showLegendKey val="0"/>
          <c:showVal val="0"/>
          <c:showCatName val="0"/>
          <c:showSerName val="0"/>
          <c:showPercent val="0"/>
          <c:showBubbleSize val="0"/>
        </c:dLbls>
        <c:gapWidth val="68"/>
        <c:overlap val="100"/>
        <c:axId val="635523184"/>
        <c:axId val="635517280"/>
      </c:barChart>
      <c:catAx>
        <c:axId val="635523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35517280"/>
        <c:crosses val="autoZero"/>
        <c:auto val="1"/>
        <c:lblAlgn val="ctr"/>
        <c:lblOffset val="100"/>
        <c:noMultiLvlLbl val="0"/>
      </c:catAx>
      <c:valAx>
        <c:axId val="635517280"/>
        <c:scaling>
          <c:orientation val="minMax"/>
          <c:max val="85"/>
          <c:min val="72"/>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Life expectancy in years</a:t>
                </a:r>
              </a:p>
            </c:rich>
          </c:tx>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35523184"/>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Arial" panose="020B0604020202020204" pitchFamily="34" charset="0"/>
          <a:cs typeface="Arial" panose="020B060402020202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Figure 5a: Scottish Parliamentary constituencies with the five highest </a:t>
            </a:r>
          </a:p>
          <a:p>
            <a:pPr>
              <a:defRPr/>
            </a:pPr>
            <a:r>
              <a:rPr lang="en-GB"/>
              <a:t>and lowest life expectancy at birth, 2015-2017 (males)</a:t>
            </a:r>
          </a:p>
        </c:rich>
      </c:tx>
      <c:layout/>
      <c:overlay val="0"/>
    </c:title>
    <c:autoTitleDeleted val="0"/>
    <c:plotArea>
      <c:layout>
        <c:manualLayout>
          <c:layoutTarget val="inner"/>
          <c:xMode val="edge"/>
          <c:yMode val="edge"/>
          <c:x val="0.3210107119028055"/>
          <c:y val="0.12249244915981432"/>
          <c:w val="0.64544556409656806"/>
          <c:h val="0.73819954547749767"/>
        </c:manualLayout>
      </c:layout>
      <c:barChart>
        <c:barDir val="bar"/>
        <c:grouping val="stacked"/>
        <c:varyColors val="0"/>
        <c:ser>
          <c:idx val="0"/>
          <c:order val="0"/>
          <c:tx>
            <c:strRef>
              <c:f>'Fig 5 data'!$O$4</c:f>
              <c:strCache>
                <c:ptCount val="1"/>
                <c:pt idx="0">
                  <c:v>lower male CI</c:v>
                </c:pt>
              </c:strCache>
            </c:strRef>
          </c:tx>
          <c:spPr>
            <a:noFill/>
            <a:ln>
              <a:noFill/>
            </a:ln>
          </c:spPr>
          <c:invertIfNegative val="0"/>
          <c:cat>
            <c:strRef>
              <c:f>'Fig 5 data'!$M$5:$M$15</c:f>
              <c:strCache>
                <c:ptCount val="11"/>
                <c:pt idx="0">
                  <c:v>Glasgow Maryhill and Springburn</c:v>
                </c:pt>
                <c:pt idx="1">
                  <c:v>Glasgow Provan</c:v>
                </c:pt>
                <c:pt idx="2">
                  <c:v>Glasgow Pollok</c:v>
                </c:pt>
                <c:pt idx="3">
                  <c:v>Glasgow Shettleston</c:v>
                </c:pt>
                <c:pt idx="4">
                  <c:v>Dundee City West</c:v>
                </c:pt>
                <c:pt idx="6">
                  <c:v>Aberdeenshire East</c:v>
                </c:pt>
                <c:pt idx="7">
                  <c:v>Edinburgh Southern</c:v>
                </c:pt>
                <c:pt idx="8">
                  <c:v>Perthshire South and Kinross-shire</c:v>
                </c:pt>
                <c:pt idx="9">
                  <c:v>Aberdeenshire West</c:v>
                </c:pt>
                <c:pt idx="10">
                  <c:v>Eastwood</c:v>
                </c:pt>
              </c:strCache>
            </c:strRef>
          </c:cat>
          <c:val>
            <c:numRef>
              <c:f>'Fig 5 data'!$O$5:$O$15</c:f>
              <c:numCache>
                <c:formatCode>0.0</c:formatCode>
                <c:ptCount val="11"/>
                <c:pt idx="0">
                  <c:v>71</c:v>
                </c:pt>
                <c:pt idx="1">
                  <c:v>71.400000000000006</c:v>
                </c:pt>
                <c:pt idx="2">
                  <c:v>71.8</c:v>
                </c:pt>
                <c:pt idx="3">
                  <c:v>72</c:v>
                </c:pt>
                <c:pt idx="4">
                  <c:v>72.400000000000006</c:v>
                </c:pt>
                <c:pt idx="6">
                  <c:v>79.099999999999994</c:v>
                </c:pt>
                <c:pt idx="7">
                  <c:v>79.400000000000006</c:v>
                </c:pt>
                <c:pt idx="8">
                  <c:v>79.5</c:v>
                </c:pt>
                <c:pt idx="9">
                  <c:v>80.3</c:v>
                </c:pt>
                <c:pt idx="10">
                  <c:v>81.2</c:v>
                </c:pt>
              </c:numCache>
            </c:numRef>
          </c:val>
          <c:extLst>
            <c:ext xmlns:c16="http://schemas.microsoft.com/office/drawing/2014/chart" uri="{C3380CC4-5D6E-409C-BE32-E72D297353CC}">
              <c16:uniqueId val="{00000000-735D-47B2-AAB2-062834ED9E7B}"/>
            </c:ext>
          </c:extLst>
        </c:ser>
        <c:ser>
          <c:idx val="1"/>
          <c:order val="1"/>
          <c:tx>
            <c:strRef>
              <c:f>'Fig 5 data'!$P$4</c:f>
              <c:strCache>
                <c:ptCount val="1"/>
                <c:pt idx="0">
                  <c:v>length of male CI</c:v>
                </c:pt>
              </c:strCache>
            </c:strRef>
          </c:tx>
          <c:spPr>
            <a:solidFill>
              <a:srgbClr val="434481"/>
            </a:solidFill>
          </c:spPr>
          <c:invertIfNegative val="0"/>
          <c:cat>
            <c:strRef>
              <c:f>'Fig 5 data'!$M$5:$M$15</c:f>
              <c:strCache>
                <c:ptCount val="11"/>
                <c:pt idx="0">
                  <c:v>Glasgow Maryhill and Springburn</c:v>
                </c:pt>
                <c:pt idx="1">
                  <c:v>Glasgow Provan</c:v>
                </c:pt>
                <c:pt idx="2">
                  <c:v>Glasgow Pollok</c:v>
                </c:pt>
                <c:pt idx="3">
                  <c:v>Glasgow Shettleston</c:v>
                </c:pt>
                <c:pt idx="4">
                  <c:v>Dundee City West</c:v>
                </c:pt>
                <c:pt idx="6">
                  <c:v>Aberdeenshire East</c:v>
                </c:pt>
                <c:pt idx="7">
                  <c:v>Edinburgh Southern</c:v>
                </c:pt>
                <c:pt idx="8">
                  <c:v>Perthshire South and Kinross-shire</c:v>
                </c:pt>
                <c:pt idx="9">
                  <c:v>Aberdeenshire West</c:v>
                </c:pt>
                <c:pt idx="10">
                  <c:v>Eastwood</c:v>
                </c:pt>
              </c:strCache>
            </c:strRef>
          </c:cat>
          <c:val>
            <c:numRef>
              <c:f>'Fig 5 data'!$P$5:$P$15</c:f>
              <c:numCache>
                <c:formatCode>0.0</c:formatCode>
                <c:ptCount val="11"/>
                <c:pt idx="0">
                  <c:v>1.6</c:v>
                </c:pt>
                <c:pt idx="1">
                  <c:v>1.5</c:v>
                </c:pt>
                <c:pt idx="2">
                  <c:v>1.6</c:v>
                </c:pt>
                <c:pt idx="3">
                  <c:v>1.5</c:v>
                </c:pt>
                <c:pt idx="4">
                  <c:v>1.9</c:v>
                </c:pt>
                <c:pt idx="6">
                  <c:v>1.5</c:v>
                </c:pt>
                <c:pt idx="7">
                  <c:v>1.5</c:v>
                </c:pt>
                <c:pt idx="8">
                  <c:v>1.6</c:v>
                </c:pt>
                <c:pt idx="9">
                  <c:v>1.4</c:v>
                </c:pt>
                <c:pt idx="10">
                  <c:v>1.6</c:v>
                </c:pt>
              </c:numCache>
            </c:numRef>
          </c:val>
          <c:extLst>
            <c:ext xmlns:c16="http://schemas.microsoft.com/office/drawing/2014/chart" uri="{C3380CC4-5D6E-409C-BE32-E72D297353CC}">
              <c16:uniqueId val="{00000001-735D-47B2-AAB2-062834ED9E7B}"/>
            </c:ext>
          </c:extLst>
        </c:ser>
        <c:dLbls>
          <c:showLegendKey val="0"/>
          <c:showVal val="0"/>
          <c:showCatName val="0"/>
          <c:showSerName val="0"/>
          <c:showPercent val="0"/>
          <c:showBubbleSize val="0"/>
        </c:dLbls>
        <c:gapWidth val="150"/>
        <c:overlap val="100"/>
        <c:axId val="164943360"/>
        <c:axId val="164944896"/>
      </c:barChart>
      <c:catAx>
        <c:axId val="164943360"/>
        <c:scaling>
          <c:orientation val="minMax"/>
        </c:scaling>
        <c:delete val="0"/>
        <c:axPos val="l"/>
        <c:numFmt formatCode="General" sourceLinked="0"/>
        <c:majorTickMark val="out"/>
        <c:minorTickMark val="none"/>
        <c:tickLblPos val="nextTo"/>
        <c:crossAx val="164944896"/>
        <c:crosses val="autoZero"/>
        <c:auto val="1"/>
        <c:lblAlgn val="ctr"/>
        <c:lblOffset val="100"/>
        <c:noMultiLvlLbl val="0"/>
      </c:catAx>
      <c:valAx>
        <c:axId val="164944896"/>
        <c:scaling>
          <c:orientation val="minMax"/>
          <c:min val="70"/>
        </c:scaling>
        <c:delete val="0"/>
        <c:axPos val="b"/>
        <c:title>
          <c:tx>
            <c:rich>
              <a:bodyPr/>
              <a:lstStyle/>
              <a:p>
                <a:pPr>
                  <a:defRPr/>
                </a:pPr>
                <a:r>
                  <a:rPr lang="en-US"/>
                  <a:t>Life expectancy in years</a:t>
                </a:r>
              </a:p>
            </c:rich>
          </c:tx>
          <c:layout/>
          <c:overlay val="0"/>
        </c:title>
        <c:numFmt formatCode="0.0" sourceLinked="1"/>
        <c:majorTickMark val="out"/>
        <c:minorTickMark val="none"/>
        <c:tickLblPos val="nextTo"/>
        <c:crossAx val="164943360"/>
        <c:crosses val="autoZero"/>
        <c:crossBetween val="between"/>
      </c:valAx>
    </c:plotArea>
    <c:plotVisOnly val="1"/>
    <c:dispBlanksAs val="gap"/>
    <c:showDLblsOverMax val="0"/>
  </c:chart>
  <c:spPr>
    <a:ln>
      <a:noFill/>
    </a:ln>
  </c:spPr>
  <c:txPr>
    <a:bodyPr/>
    <a:lstStyle/>
    <a:p>
      <a:pPr>
        <a:defRPr sz="1400">
          <a:latin typeface="Arial" panose="020B0604020202020204" pitchFamily="34" charset="0"/>
          <a:cs typeface="Arial" panose="020B0604020202020204" pitchFamily="34" charset="0"/>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Figure 5b: Scottish Parliamentary constituencies with the five highest </a:t>
            </a:r>
          </a:p>
          <a:p>
            <a:pPr>
              <a:defRPr/>
            </a:pPr>
            <a:r>
              <a:rPr lang="en-GB"/>
              <a:t>and lowest life expectancy at birth, 2015-2017 (females)</a:t>
            </a:r>
          </a:p>
        </c:rich>
      </c:tx>
      <c:layout/>
      <c:overlay val="0"/>
    </c:title>
    <c:autoTitleDeleted val="0"/>
    <c:plotArea>
      <c:layout>
        <c:manualLayout>
          <c:layoutTarget val="inner"/>
          <c:xMode val="edge"/>
          <c:yMode val="edge"/>
          <c:x val="0.27729969585712388"/>
          <c:y val="0.11363799577534894"/>
          <c:w val="0.69170975034634075"/>
          <c:h val="0.74966524320671091"/>
        </c:manualLayout>
      </c:layout>
      <c:barChart>
        <c:barDir val="bar"/>
        <c:grouping val="stacked"/>
        <c:varyColors val="0"/>
        <c:ser>
          <c:idx val="0"/>
          <c:order val="0"/>
          <c:tx>
            <c:strRef>
              <c:f>'Fig 5 data'!$T$4</c:f>
              <c:strCache>
                <c:ptCount val="1"/>
                <c:pt idx="0">
                  <c:v>lower female CI</c:v>
                </c:pt>
              </c:strCache>
            </c:strRef>
          </c:tx>
          <c:spPr>
            <a:noFill/>
            <a:ln>
              <a:noFill/>
            </a:ln>
          </c:spPr>
          <c:invertIfNegative val="0"/>
          <c:cat>
            <c:strRef>
              <c:f>'Fig 5 data'!$R$5:$R$15</c:f>
              <c:strCache>
                <c:ptCount val="11"/>
                <c:pt idx="0">
                  <c:v>Glasgow Maryhill and Springburn</c:v>
                </c:pt>
                <c:pt idx="1">
                  <c:v>Glasgow Pollok</c:v>
                </c:pt>
                <c:pt idx="2">
                  <c:v>Glasgow Provan</c:v>
                </c:pt>
                <c:pt idx="3">
                  <c:v>Glasgow Shettleston</c:v>
                </c:pt>
                <c:pt idx="4">
                  <c:v>Motherwell and Wishaw</c:v>
                </c:pt>
                <c:pt idx="6">
                  <c:v>Edinburgh Southern</c:v>
                </c:pt>
                <c:pt idx="7">
                  <c:v>Skye, Lochaber and Badenoch</c:v>
                </c:pt>
                <c:pt idx="8">
                  <c:v>Aberdeenshire West</c:v>
                </c:pt>
                <c:pt idx="9">
                  <c:v>Edinburgh Western</c:v>
                </c:pt>
                <c:pt idx="10">
                  <c:v>Eastwood</c:v>
                </c:pt>
              </c:strCache>
            </c:strRef>
          </c:cat>
          <c:val>
            <c:numRef>
              <c:f>'Fig 5 data'!$T$5:$T$15</c:f>
              <c:numCache>
                <c:formatCode>0.0</c:formatCode>
                <c:ptCount val="11"/>
                <c:pt idx="0">
                  <c:v>76.7</c:v>
                </c:pt>
                <c:pt idx="1">
                  <c:v>76.900000000000006</c:v>
                </c:pt>
                <c:pt idx="2">
                  <c:v>77</c:v>
                </c:pt>
                <c:pt idx="3">
                  <c:v>77.5</c:v>
                </c:pt>
                <c:pt idx="4">
                  <c:v>77.599999999999994</c:v>
                </c:pt>
                <c:pt idx="6">
                  <c:v>82.9</c:v>
                </c:pt>
                <c:pt idx="7">
                  <c:v>82.9</c:v>
                </c:pt>
                <c:pt idx="8">
                  <c:v>83</c:v>
                </c:pt>
                <c:pt idx="9">
                  <c:v>83.2</c:v>
                </c:pt>
                <c:pt idx="10">
                  <c:v>84</c:v>
                </c:pt>
              </c:numCache>
            </c:numRef>
          </c:val>
          <c:extLst>
            <c:ext xmlns:c16="http://schemas.microsoft.com/office/drawing/2014/chart" uri="{C3380CC4-5D6E-409C-BE32-E72D297353CC}">
              <c16:uniqueId val="{00000000-B92B-400A-BFC4-D9FBF44BC62A}"/>
            </c:ext>
          </c:extLst>
        </c:ser>
        <c:ser>
          <c:idx val="1"/>
          <c:order val="1"/>
          <c:tx>
            <c:strRef>
              <c:f>'Fig 5 data'!$U$4</c:f>
              <c:strCache>
                <c:ptCount val="1"/>
                <c:pt idx="0">
                  <c:v>length of female CI</c:v>
                </c:pt>
              </c:strCache>
            </c:strRef>
          </c:tx>
          <c:spPr>
            <a:solidFill>
              <a:srgbClr val="9999FF"/>
            </a:solidFill>
          </c:spPr>
          <c:invertIfNegative val="0"/>
          <c:cat>
            <c:strRef>
              <c:f>'Fig 5 data'!$R$5:$R$15</c:f>
              <c:strCache>
                <c:ptCount val="11"/>
                <c:pt idx="0">
                  <c:v>Glasgow Maryhill and Springburn</c:v>
                </c:pt>
                <c:pt idx="1">
                  <c:v>Glasgow Pollok</c:v>
                </c:pt>
                <c:pt idx="2">
                  <c:v>Glasgow Provan</c:v>
                </c:pt>
                <c:pt idx="3">
                  <c:v>Glasgow Shettleston</c:v>
                </c:pt>
                <c:pt idx="4">
                  <c:v>Motherwell and Wishaw</c:v>
                </c:pt>
                <c:pt idx="6">
                  <c:v>Edinburgh Southern</c:v>
                </c:pt>
                <c:pt idx="7">
                  <c:v>Skye, Lochaber and Badenoch</c:v>
                </c:pt>
                <c:pt idx="8">
                  <c:v>Aberdeenshire West</c:v>
                </c:pt>
                <c:pt idx="9">
                  <c:v>Edinburgh Western</c:v>
                </c:pt>
                <c:pt idx="10">
                  <c:v>Eastwood</c:v>
                </c:pt>
              </c:strCache>
            </c:strRef>
          </c:cat>
          <c:val>
            <c:numRef>
              <c:f>'Fig 5 data'!$U$5:$U$15</c:f>
              <c:numCache>
                <c:formatCode>0.0</c:formatCode>
                <c:ptCount val="11"/>
                <c:pt idx="0">
                  <c:v>1.5</c:v>
                </c:pt>
                <c:pt idx="1">
                  <c:v>1.6</c:v>
                </c:pt>
                <c:pt idx="2">
                  <c:v>1.4</c:v>
                </c:pt>
                <c:pt idx="3">
                  <c:v>1.5</c:v>
                </c:pt>
                <c:pt idx="4">
                  <c:v>1.5</c:v>
                </c:pt>
                <c:pt idx="6">
                  <c:v>1.4</c:v>
                </c:pt>
                <c:pt idx="7">
                  <c:v>1.4</c:v>
                </c:pt>
                <c:pt idx="8">
                  <c:v>1.3</c:v>
                </c:pt>
                <c:pt idx="9">
                  <c:v>1.4</c:v>
                </c:pt>
                <c:pt idx="10">
                  <c:v>1.4</c:v>
                </c:pt>
              </c:numCache>
            </c:numRef>
          </c:val>
          <c:extLst>
            <c:ext xmlns:c16="http://schemas.microsoft.com/office/drawing/2014/chart" uri="{C3380CC4-5D6E-409C-BE32-E72D297353CC}">
              <c16:uniqueId val="{00000001-B92B-400A-BFC4-D9FBF44BC62A}"/>
            </c:ext>
          </c:extLst>
        </c:ser>
        <c:dLbls>
          <c:showLegendKey val="0"/>
          <c:showVal val="0"/>
          <c:showCatName val="0"/>
          <c:showSerName val="0"/>
          <c:showPercent val="0"/>
          <c:showBubbleSize val="0"/>
        </c:dLbls>
        <c:gapWidth val="150"/>
        <c:overlap val="100"/>
        <c:axId val="200356992"/>
        <c:axId val="200358528"/>
      </c:barChart>
      <c:catAx>
        <c:axId val="200356992"/>
        <c:scaling>
          <c:orientation val="minMax"/>
        </c:scaling>
        <c:delete val="0"/>
        <c:axPos val="l"/>
        <c:numFmt formatCode="General" sourceLinked="0"/>
        <c:majorTickMark val="out"/>
        <c:minorTickMark val="none"/>
        <c:tickLblPos val="nextTo"/>
        <c:crossAx val="200358528"/>
        <c:crosses val="autoZero"/>
        <c:auto val="1"/>
        <c:lblAlgn val="ctr"/>
        <c:lblOffset val="100"/>
        <c:noMultiLvlLbl val="0"/>
      </c:catAx>
      <c:valAx>
        <c:axId val="200358528"/>
        <c:scaling>
          <c:orientation val="minMax"/>
          <c:max val="88"/>
          <c:min val="74"/>
        </c:scaling>
        <c:delete val="0"/>
        <c:axPos val="b"/>
        <c:title>
          <c:tx>
            <c:rich>
              <a:bodyPr/>
              <a:lstStyle/>
              <a:p>
                <a:pPr>
                  <a:defRPr/>
                </a:pPr>
                <a:r>
                  <a:rPr lang="en-US"/>
                  <a:t>Life expectancy in years</a:t>
                </a:r>
              </a:p>
            </c:rich>
          </c:tx>
          <c:layout/>
          <c:overlay val="0"/>
        </c:title>
        <c:numFmt formatCode="0.0" sourceLinked="1"/>
        <c:majorTickMark val="out"/>
        <c:minorTickMark val="none"/>
        <c:tickLblPos val="nextTo"/>
        <c:crossAx val="200356992"/>
        <c:crosses val="autoZero"/>
        <c:crossBetween val="between"/>
      </c:valAx>
    </c:plotArea>
    <c:plotVisOnly val="1"/>
    <c:dispBlanksAs val="gap"/>
    <c:showDLblsOverMax val="0"/>
  </c:chart>
  <c:spPr>
    <a:ln>
      <a:noFill/>
    </a:ln>
  </c:spPr>
  <c:txPr>
    <a:bodyPr/>
    <a:lstStyle/>
    <a:p>
      <a:pPr>
        <a:defRPr sz="1400">
          <a:latin typeface="Arial" panose="020B0604020202020204" pitchFamily="34" charset="0"/>
          <a:cs typeface="Arial" panose="020B0604020202020204" pitchFamily="34" charset="0"/>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GB" sz="1400"/>
              <a:t>Figure 6: Life expectancy at birth in Scotland, 2015-2017, by SIMD deciles,</a:t>
            </a:r>
            <a:r>
              <a:rPr lang="en-GB" sz="1400" baseline="0"/>
              <a:t> </a:t>
            </a:r>
          </a:p>
          <a:p>
            <a:pPr>
              <a:defRPr sz="1400"/>
            </a:pPr>
            <a:r>
              <a:rPr lang="en-GB" sz="1400"/>
              <a:t>males and females</a:t>
            </a:r>
          </a:p>
        </c:rich>
      </c:tx>
      <c:layout>
        <c:manualLayout>
          <c:xMode val="edge"/>
          <c:yMode val="edge"/>
          <c:x val="0.15533503390779571"/>
          <c:y val="8.3632864111851304E-3"/>
        </c:manualLayout>
      </c:layout>
      <c:overlay val="0"/>
    </c:title>
    <c:autoTitleDeleted val="0"/>
    <c:plotArea>
      <c:layout>
        <c:manualLayout>
          <c:layoutTarget val="inner"/>
          <c:xMode val="edge"/>
          <c:yMode val="edge"/>
          <c:x val="6.1369248493404013E-2"/>
          <c:y val="9.0364956514274022E-2"/>
          <c:w val="0.92495135341555879"/>
          <c:h val="0.80755203840651912"/>
        </c:manualLayout>
      </c:layout>
      <c:lineChart>
        <c:grouping val="standard"/>
        <c:varyColors val="0"/>
        <c:ser>
          <c:idx val="1"/>
          <c:order val="0"/>
          <c:tx>
            <c:v>Females</c:v>
          </c:tx>
          <c:spPr>
            <a:ln>
              <a:solidFill>
                <a:srgbClr val="9999FF"/>
              </a:solidFill>
            </a:ln>
          </c:spPr>
          <c:marker>
            <c:symbol val="diamond"/>
            <c:size val="10"/>
            <c:spPr>
              <a:solidFill>
                <a:srgbClr val="9999FF"/>
              </a:solidFill>
              <a:ln>
                <a:solidFill>
                  <a:srgbClr val="9999FF"/>
                </a:solidFill>
              </a:ln>
            </c:spPr>
          </c:marker>
          <c:cat>
            <c:strRef>
              <c:f>'Fig 6 Data'!$A$21:$A$32</c:f>
              <c:strCache>
                <c:ptCount val="11"/>
                <c:pt idx="1">
                  <c:v>D1</c:v>
                </c:pt>
                <c:pt idx="2">
                  <c:v>D2</c:v>
                </c:pt>
                <c:pt idx="3">
                  <c:v>D3</c:v>
                </c:pt>
                <c:pt idx="4">
                  <c:v>D4</c:v>
                </c:pt>
                <c:pt idx="5">
                  <c:v>D5</c:v>
                </c:pt>
                <c:pt idx="6">
                  <c:v>D6</c:v>
                </c:pt>
                <c:pt idx="7">
                  <c:v>D7</c:v>
                </c:pt>
                <c:pt idx="8">
                  <c:v>D8</c:v>
                </c:pt>
                <c:pt idx="9">
                  <c:v>D9</c:v>
                </c:pt>
                <c:pt idx="10">
                  <c:v>D10</c:v>
                </c:pt>
              </c:strCache>
            </c:strRef>
          </c:cat>
          <c:val>
            <c:numRef>
              <c:f>'Fig 6 Data'!$B$6:$B$17</c:f>
              <c:numCache>
                <c:formatCode>0.0</c:formatCode>
                <c:ptCount val="12"/>
                <c:pt idx="1">
                  <c:v>75.7</c:v>
                </c:pt>
                <c:pt idx="2">
                  <c:v>77.900000000000006</c:v>
                </c:pt>
                <c:pt idx="3">
                  <c:v>79</c:v>
                </c:pt>
                <c:pt idx="4">
                  <c:v>80.3</c:v>
                </c:pt>
                <c:pt idx="5">
                  <c:v>81.2</c:v>
                </c:pt>
                <c:pt idx="6">
                  <c:v>82</c:v>
                </c:pt>
                <c:pt idx="7">
                  <c:v>82.3</c:v>
                </c:pt>
                <c:pt idx="8">
                  <c:v>83.5</c:v>
                </c:pt>
                <c:pt idx="9">
                  <c:v>84.1</c:v>
                </c:pt>
                <c:pt idx="10">
                  <c:v>85.3</c:v>
                </c:pt>
              </c:numCache>
            </c:numRef>
          </c:val>
          <c:smooth val="0"/>
          <c:extLst>
            <c:ext xmlns:c16="http://schemas.microsoft.com/office/drawing/2014/chart" uri="{C3380CC4-5D6E-409C-BE32-E72D297353CC}">
              <c16:uniqueId val="{00000002-30DF-4A6A-93BB-DC5192CB8FAE}"/>
            </c:ext>
          </c:extLst>
        </c:ser>
        <c:ser>
          <c:idx val="0"/>
          <c:order val="1"/>
          <c:tx>
            <c:v>Males</c:v>
          </c:tx>
          <c:spPr>
            <a:ln>
              <a:solidFill>
                <a:srgbClr val="434481"/>
              </a:solidFill>
            </a:ln>
          </c:spPr>
          <c:marker>
            <c:symbol val="diamond"/>
            <c:size val="10"/>
            <c:spPr>
              <a:solidFill>
                <a:srgbClr val="434481"/>
              </a:solidFill>
              <a:ln>
                <a:solidFill>
                  <a:srgbClr val="434481"/>
                </a:solidFill>
              </a:ln>
            </c:spPr>
          </c:marker>
          <c:cat>
            <c:strRef>
              <c:f>'Fig 6 Data'!$A$21:$A$32</c:f>
              <c:strCache>
                <c:ptCount val="11"/>
                <c:pt idx="1">
                  <c:v>D1</c:v>
                </c:pt>
                <c:pt idx="2">
                  <c:v>D2</c:v>
                </c:pt>
                <c:pt idx="3">
                  <c:v>D3</c:v>
                </c:pt>
                <c:pt idx="4">
                  <c:v>D4</c:v>
                </c:pt>
                <c:pt idx="5">
                  <c:v>D5</c:v>
                </c:pt>
                <c:pt idx="6">
                  <c:v>D6</c:v>
                </c:pt>
                <c:pt idx="7">
                  <c:v>D7</c:v>
                </c:pt>
                <c:pt idx="8">
                  <c:v>D8</c:v>
                </c:pt>
                <c:pt idx="9">
                  <c:v>D9</c:v>
                </c:pt>
                <c:pt idx="10">
                  <c:v>D10</c:v>
                </c:pt>
              </c:strCache>
            </c:strRef>
          </c:cat>
          <c:val>
            <c:numRef>
              <c:f>'Fig 6 Data'!$B$21:$B$32</c:f>
              <c:numCache>
                <c:formatCode>0.0</c:formatCode>
                <c:ptCount val="12"/>
                <c:pt idx="1">
                  <c:v>69.7</c:v>
                </c:pt>
                <c:pt idx="2">
                  <c:v>72.599999999999994</c:v>
                </c:pt>
                <c:pt idx="3">
                  <c:v>74.400000000000006</c:v>
                </c:pt>
                <c:pt idx="4">
                  <c:v>76</c:v>
                </c:pt>
                <c:pt idx="5">
                  <c:v>76.900000000000006</c:v>
                </c:pt>
                <c:pt idx="6">
                  <c:v>78.3</c:v>
                </c:pt>
                <c:pt idx="7">
                  <c:v>79.7</c:v>
                </c:pt>
                <c:pt idx="8">
                  <c:v>80</c:v>
                </c:pt>
                <c:pt idx="9">
                  <c:v>81.2</c:v>
                </c:pt>
                <c:pt idx="10">
                  <c:v>82.7</c:v>
                </c:pt>
              </c:numCache>
            </c:numRef>
          </c:val>
          <c:smooth val="0"/>
          <c:extLst>
            <c:ext xmlns:c16="http://schemas.microsoft.com/office/drawing/2014/chart" uri="{C3380CC4-5D6E-409C-BE32-E72D297353CC}">
              <c16:uniqueId val="{00000005-30DF-4A6A-93BB-DC5192CB8FAE}"/>
            </c:ext>
          </c:extLst>
        </c:ser>
        <c:dLbls>
          <c:showLegendKey val="0"/>
          <c:showVal val="0"/>
          <c:showCatName val="0"/>
          <c:showSerName val="0"/>
          <c:showPercent val="0"/>
          <c:showBubbleSize val="0"/>
        </c:dLbls>
        <c:marker val="1"/>
        <c:smooth val="0"/>
        <c:axId val="200162688"/>
        <c:axId val="200181248"/>
      </c:lineChart>
      <c:catAx>
        <c:axId val="200162688"/>
        <c:scaling>
          <c:orientation val="minMax"/>
        </c:scaling>
        <c:delete val="0"/>
        <c:axPos val="b"/>
        <c:title>
          <c:tx>
            <c:rich>
              <a:bodyPr/>
              <a:lstStyle/>
              <a:p>
                <a:pPr>
                  <a:defRPr/>
                </a:pPr>
                <a:r>
                  <a:rPr lang="en-GB"/>
                  <a:t>SIMD (deciles) </a:t>
                </a:r>
              </a:p>
            </c:rich>
          </c:tx>
          <c:layout>
            <c:manualLayout>
              <c:xMode val="edge"/>
              <c:yMode val="edge"/>
              <c:x val="0.45517375895461804"/>
              <c:y val="0.95671774782763541"/>
            </c:manualLayout>
          </c:layout>
          <c:overlay val="0"/>
        </c:title>
        <c:numFmt formatCode="0" sourceLinked="0"/>
        <c:majorTickMark val="out"/>
        <c:minorTickMark val="none"/>
        <c:tickLblPos val="nextTo"/>
        <c:crossAx val="200181248"/>
        <c:crosses val="autoZero"/>
        <c:auto val="1"/>
        <c:lblAlgn val="ctr"/>
        <c:lblOffset val="100"/>
        <c:noMultiLvlLbl val="0"/>
      </c:catAx>
      <c:valAx>
        <c:axId val="200181248"/>
        <c:scaling>
          <c:orientation val="minMax"/>
          <c:max val="90"/>
          <c:min val="65"/>
        </c:scaling>
        <c:delete val="0"/>
        <c:axPos val="l"/>
        <c:title>
          <c:tx>
            <c:rich>
              <a:bodyPr rot="-5400000" vert="horz"/>
              <a:lstStyle/>
              <a:p>
                <a:pPr algn="ctr">
                  <a:defRPr/>
                </a:pPr>
                <a:r>
                  <a:rPr lang="en-US"/>
                  <a:t>Life expectancy in years</a:t>
                </a:r>
              </a:p>
            </c:rich>
          </c:tx>
          <c:layout>
            <c:manualLayout>
              <c:xMode val="edge"/>
              <c:yMode val="edge"/>
              <c:x val="0"/>
              <c:y val="0.31884143309625812"/>
            </c:manualLayout>
          </c:layout>
          <c:overlay val="0"/>
        </c:title>
        <c:numFmt formatCode="0" sourceLinked="0"/>
        <c:majorTickMark val="out"/>
        <c:minorTickMark val="none"/>
        <c:tickLblPos val="nextTo"/>
        <c:crossAx val="200162688"/>
        <c:crosses val="autoZero"/>
        <c:crossBetween val="between"/>
      </c:valAx>
    </c:plotArea>
    <c:plotVisOnly val="1"/>
    <c:dispBlanksAs val="gap"/>
    <c:showDLblsOverMax val="0"/>
  </c:chart>
  <c:spPr>
    <a:ln>
      <a:noFill/>
    </a:ln>
  </c:spPr>
  <c:txPr>
    <a:bodyPr/>
    <a:lstStyle/>
    <a:p>
      <a:pPr>
        <a:defRPr sz="1400">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sheetPr codeName="Chart1"/>
  <sheetViews>
    <sheetView workbookViewId="0"/>
  </sheetViews>
  <pageMargins left="0.74803149606299213" right="0.74803149606299213" top="0.98425196850393704" bottom="0.98425196850393704" header="0.51181102362204722" footer="0.51181102362204722"/>
  <pageSetup paperSize="9" orientation="landscape" r:id="rId1"/>
  <headerFooter alignWithMargins="0">
    <oddFooter>&amp;L&amp;8© Crown Copyright 2015</oddFooter>
  </headerFooter>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codeName="Chart3"/>
  <sheetViews>
    <sheetView workbookViewId="0"/>
  </sheetViews>
  <pageMargins left="0.74803149606299213" right="0.74803149606299213" top="0.98425196850393704" bottom="0.98425196850393704" header="0.51181102362204722" footer="0.51181102362204722"/>
  <pageSetup paperSize="9" orientation="landscape" r:id="rId1"/>
  <headerFooter alignWithMargins="0">
    <oddFooter>&amp;L&amp;8© Crown Copyright 2015</oddFooter>
  </headerFooter>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horizontalDpi="90" verticalDpi="90" r:id="rId1"/>
  <headerFooter>
    <oddFooter>&amp;L&amp;8© Crown Copyright 2016</oddFoot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horizontalDpi="90" verticalDpi="90" r:id="rId1"/>
  <headerFooter>
    <oddFooter>&amp;L&amp;8© Crown Copyright 2016</oddFooter>
  </headerFooter>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29725" cy="56578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0.32454</cdr:x>
      <cdr:y>0.31002</cdr:y>
    </cdr:from>
    <cdr:to>
      <cdr:x>0.40389</cdr:x>
      <cdr:y>0.35835</cdr:y>
    </cdr:to>
    <cdr:sp macro="" textlink="">
      <cdr:nvSpPr>
        <cdr:cNvPr id="3" name="TextBox 2"/>
        <cdr:cNvSpPr txBox="1"/>
      </cdr:nvSpPr>
      <cdr:spPr>
        <a:xfrm xmlns:a="http://schemas.openxmlformats.org/drawingml/2006/main">
          <a:off x="3024364" y="1887514"/>
          <a:ext cx="739467" cy="2942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434481"/>
              </a:solidFill>
              <a:latin typeface="Arial" panose="020B0604020202020204" pitchFamily="34" charset="0"/>
              <a:cs typeface="Arial" panose="020B0604020202020204" pitchFamily="34" charset="0"/>
            </a:rPr>
            <a:t>Males</a:t>
          </a:r>
        </a:p>
      </cdr:txBody>
    </cdr:sp>
  </cdr:relSizeAnchor>
  <cdr:relSizeAnchor xmlns:cdr="http://schemas.openxmlformats.org/drawingml/2006/chartDrawing">
    <cdr:from>
      <cdr:x>0.87642</cdr:x>
      <cdr:y>0.33364</cdr:y>
    </cdr:from>
    <cdr:to>
      <cdr:x>0.98296</cdr:x>
      <cdr:y>0.38197</cdr:y>
    </cdr:to>
    <cdr:sp macro="" textlink="">
      <cdr:nvSpPr>
        <cdr:cNvPr id="4" name="TextBox 1"/>
        <cdr:cNvSpPr txBox="1"/>
      </cdr:nvSpPr>
      <cdr:spPr>
        <a:xfrm xmlns:a="http://schemas.openxmlformats.org/drawingml/2006/main">
          <a:off x="8167437" y="2031312"/>
          <a:ext cx="992852" cy="2942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Females</a:t>
          </a:r>
        </a:p>
      </cdr:txBody>
    </cdr:sp>
  </cdr:relSizeAnchor>
  <cdr:relSizeAnchor xmlns:cdr="http://schemas.openxmlformats.org/drawingml/2006/chartDrawing">
    <cdr:from>
      <cdr:x>0.07456</cdr:x>
      <cdr:y>0.00769</cdr:y>
    </cdr:from>
    <cdr:to>
      <cdr:x>0.92827</cdr:x>
      <cdr:y>0.05001</cdr:y>
    </cdr:to>
    <cdr:sp macro="" textlink="">
      <cdr:nvSpPr>
        <cdr:cNvPr id="2" name="TextBox 1"/>
        <cdr:cNvSpPr txBox="1"/>
      </cdr:nvSpPr>
      <cdr:spPr>
        <a:xfrm xmlns:a="http://schemas.openxmlformats.org/drawingml/2006/main">
          <a:off x="694856" y="46843"/>
          <a:ext cx="7955717" cy="2576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400" b="1" i="0" baseline="0">
              <a:effectLst/>
              <a:latin typeface="Arial" panose="020B0604020202020204" pitchFamily="34" charset="0"/>
              <a:ea typeface="+mn-ea"/>
              <a:cs typeface="Arial" panose="020B0604020202020204" pitchFamily="34" charset="0"/>
            </a:rPr>
            <a:t>Figure 3: Life expectancy at birth in Scottish Council areas, 2015-2017, males and females</a:t>
          </a:r>
          <a:endParaRPr lang="en-GB" sz="1400">
            <a:effectLst/>
            <a:latin typeface="Arial" panose="020B0604020202020204" pitchFamily="34" charset="0"/>
            <a:cs typeface="Arial" panose="020B0604020202020204" pitchFamily="34" charset="0"/>
          </a:endParaRPr>
        </a:p>
        <a:p xmlns:a="http://schemas.openxmlformats.org/drawingml/2006/main">
          <a:endParaRPr lang="en-GB"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0.49348</cdr:x>
      <cdr:y>0.10667</cdr:y>
    </cdr:from>
    <cdr:to>
      <cdr:x>0.49408</cdr:x>
      <cdr:y>0.85667</cdr:y>
    </cdr:to>
    <cdr:cxnSp macro="">
      <cdr:nvCxnSpPr>
        <cdr:cNvPr id="6" name="Straight Connector 5"/>
        <cdr:cNvCxnSpPr/>
      </cdr:nvCxnSpPr>
      <cdr:spPr bwMode="auto">
        <a:xfrm xmlns:a="http://schemas.openxmlformats.org/drawingml/2006/main" flipV="1">
          <a:off x="4600372" y="648513"/>
          <a:ext cx="5599" cy="4559838"/>
        </a:xfrm>
        <a:prstGeom xmlns:a="http://schemas.openxmlformats.org/drawingml/2006/main" prst="line">
          <a:avLst/>
        </a:prstGeom>
        <a:noFill xmlns:a="http://schemas.openxmlformats.org/drawingml/2006/main"/>
        <a:ln xmlns:a="http://schemas.openxmlformats.org/drawingml/2006/main" w="28575" cap="flat" cmpd="sng" algn="ctr">
          <a:solidFill>
            <a:srgbClr val="434481"/>
          </a:solidFill>
          <a:prstDash val="dash"/>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0.73375</cdr:x>
      <cdr:y>0.09667</cdr:y>
    </cdr:from>
    <cdr:to>
      <cdr:x>0.73848</cdr:x>
      <cdr:y>0.85833</cdr:y>
    </cdr:to>
    <cdr:cxnSp macro="">
      <cdr:nvCxnSpPr>
        <cdr:cNvPr id="8" name="Straight Connector 7"/>
        <cdr:cNvCxnSpPr/>
      </cdr:nvCxnSpPr>
      <cdr:spPr bwMode="auto">
        <a:xfrm xmlns:a="http://schemas.openxmlformats.org/drawingml/2006/main" flipH="1" flipV="1">
          <a:off x="6840281" y="587714"/>
          <a:ext cx="44105" cy="4630770"/>
        </a:xfrm>
        <a:prstGeom xmlns:a="http://schemas.openxmlformats.org/drawingml/2006/main" prst="line">
          <a:avLst/>
        </a:prstGeom>
        <a:noFill xmlns:a="http://schemas.openxmlformats.org/drawingml/2006/main"/>
        <a:ln xmlns:a="http://schemas.openxmlformats.org/drawingml/2006/main" w="28575" cap="flat" cmpd="sng" algn="ctr">
          <a:solidFill>
            <a:srgbClr val="7979FF"/>
          </a:solidFill>
          <a:prstDash val="dash"/>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0.40978</cdr:x>
      <cdr:y>0.05333</cdr:y>
    </cdr:from>
    <cdr:to>
      <cdr:x>0.57935</cdr:x>
      <cdr:y>0.09333</cdr:y>
    </cdr:to>
    <cdr:sp macro="" textlink="">
      <cdr:nvSpPr>
        <cdr:cNvPr id="10" name="TextBox 9"/>
        <cdr:cNvSpPr txBox="1"/>
      </cdr:nvSpPr>
      <cdr:spPr>
        <a:xfrm xmlns:a="http://schemas.openxmlformats.org/drawingml/2006/main">
          <a:off x="3820133" y="324255"/>
          <a:ext cx="1580745" cy="2431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434481"/>
              </a:solidFill>
              <a:latin typeface="Arial" panose="020B0604020202020204" pitchFamily="34" charset="0"/>
              <a:cs typeface="Arial" panose="020B0604020202020204" pitchFamily="34" charset="0"/>
            </a:rPr>
            <a:t>Scotland</a:t>
          </a:r>
          <a:r>
            <a:rPr lang="en-GB" sz="1400" b="1" baseline="30000">
              <a:solidFill>
                <a:srgbClr val="434481"/>
              </a:solidFill>
              <a:latin typeface="Arial" panose="020B0604020202020204" pitchFamily="34" charset="0"/>
              <a:cs typeface="Arial" panose="020B0604020202020204" pitchFamily="34" charset="0"/>
            </a:rPr>
            <a:t>1</a:t>
          </a:r>
          <a:r>
            <a:rPr lang="en-GB" sz="1400" b="1">
              <a:solidFill>
                <a:srgbClr val="434481"/>
              </a:solidFill>
              <a:latin typeface="Arial" panose="020B0604020202020204" pitchFamily="34" charset="0"/>
              <a:cs typeface="Arial" panose="020B0604020202020204" pitchFamily="34" charset="0"/>
            </a:rPr>
            <a:t>: 77.0</a:t>
          </a:r>
        </a:p>
      </cdr:txBody>
    </cdr:sp>
  </cdr:relSizeAnchor>
  <cdr:relSizeAnchor xmlns:cdr="http://schemas.openxmlformats.org/drawingml/2006/chartDrawing">
    <cdr:from>
      <cdr:x>0.6511</cdr:x>
      <cdr:y>0.05336</cdr:y>
    </cdr:from>
    <cdr:to>
      <cdr:x>0.82067</cdr:x>
      <cdr:y>0.09336</cdr:y>
    </cdr:to>
    <cdr:sp macro="" textlink="">
      <cdr:nvSpPr>
        <cdr:cNvPr id="11" name="TextBox 1"/>
        <cdr:cNvSpPr txBox="1"/>
      </cdr:nvSpPr>
      <cdr:spPr>
        <a:xfrm xmlns:a="http://schemas.openxmlformats.org/drawingml/2006/main">
          <a:off x="6069789" y="324391"/>
          <a:ext cx="1580745" cy="2431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Scotland</a:t>
          </a:r>
          <a:r>
            <a:rPr lang="en-GB" sz="1400" b="1" baseline="30000">
              <a:solidFill>
                <a:srgbClr val="7979FF"/>
              </a:solidFill>
              <a:latin typeface="Arial" panose="020B0604020202020204" pitchFamily="34" charset="0"/>
              <a:cs typeface="Arial" panose="020B0604020202020204" pitchFamily="34" charset="0"/>
            </a:rPr>
            <a:t>1</a:t>
          </a:r>
          <a:r>
            <a:rPr lang="en-GB" sz="1400" b="1">
              <a:solidFill>
                <a:srgbClr val="7979FF"/>
              </a:solidFill>
              <a:latin typeface="Arial" panose="020B0604020202020204" pitchFamily="34" charset="0"/>
              <a:cs typeface="Arial" panose="020B0604020202020204" pitchFamily="34" charset="0"/>
            </a:rPr>
            <a:t>: 81.1</a:t>
          </a:r>
        </a:p>
      </cdr:txBody>
    </cdr:sp>
  </cdr:relSizeAnchor>
  <cdr:relSizeAnchor xmlns:cdr="http://schemas.openxmlformats.org/drawingml/2006/chartDrawing">
    <cdr:from>
      <cdr:x>0</cdr:x>
      <cdr:y>0.89</cdr:y>
    </cdr:from>
    <cdr:to>
      <cdr:x>0.47065</cdr:x>
      <cdr:y>1</cdr:y>
    </cdr:to>
    <cdr:sp macro="" textlink="">
      <cdr:nvSpPr>
        <cdr:cNvPr id="14" name="TextBox 13"/>
        <cdr:cNvSpPr txBox="1"/>
      </cdr:nvSpPr>
      <cdr:spPr>
        <a:xfrm xmlns:a="http://schemas.openxmlformats.org/drawingml/2006/main">
          <a:off x="0" y="5411011"/>
          <a:ext cx="4387579" cy="668776"/>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GB" sz="900">
              <a:latin typeface="Arial" panose="020B0604020202020204" pitchFamily="34" charset="0"/>
              <a:cs typeface="Arial" panose="020B0604020202020204" pitchFamily="34" charset="0"/>
            </a:rPr>
            <a:t>1) Please note that the Scotland-level life expectancy estimate shown here is for use only as a comparator for the corresponding sub-Scotland-level figures. The definitive Scotland-level life expectancy estimate</a:t>
          </a:r>
          <a:r>
            <a:rPr lang="en-GB" sz="900" baseline="0">
              <a:latin typeface="Arial" panose="020B0604020202020204" pitchFamily="34" charset="0"/>
              <a:cs typeface="Arial" panose="020B0604020202020204" pitchFamily="34" charset="0"/>
            </a:rPr>
            <a:t> </a:t>
          </a:r>
          <a:r>
            <a:rPr lang="en-GB" sz="900">
              <a:latin typeface="Arial" panose="020B0604020202020204" pitchFamily="34" charset="0"/>
              <a:cs typeface="Arial" panose="020B0604020202020204" pitchFamily="34" charset="0"/>
            </a:rPr>
            <a:t>is published in the National Life Tables for Scotland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0.39132</cdr:x>
      <cdr:y>0.32502</cdr:y>
    </cdr:from>
    <cdr:to>
      <cdr:x>0.47067</cdr:x>
      <cdr:y>0.37336</cdr:y>
    </cdr:to>
    <cdr:sp macro="" textlink="">
      <cdr:nvSpPr>
        <cdr:cNvPr id="2" name="TextBox 1"/>
        <cdr:cNvSpPr txBox="1"/>
      </cdr:nvSpPr>
      <cdr:spPr>
        <a:xfrm xmlns:a="http://schemas.openxmlformats.org/drawingml/2006/main">
          <a:off x="3648007" y="1976066"/>
          <a:ext cx="739708" cy="2938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anose="020B0604020202020204" pitchFamily="34" charset="0"/>
              <a:cs typeface="Arial" panose="020B0604020202020204" pitchFamily="34" charset="0"/>
            </a:rPr>
            <a:t>Males</a:t>
          </a:r>
        </a:p>
      </cdr:txBody>
    </cdr:sp>
  </cdr:relSizeAnchor>
  <cdr:relSizeAnchor xmlns:cdr="http://schemas.openxmlformats.org/drawingml/2006/chartDrawing">
    <cdr:from>
      <cdr:x>0.85219</cdr:x>
      <cdr:y>0.32169</cdr:y>
    </cdr:from>
    <cdr:to>
      <cdr:x>0.95872</cdr:x>
      <cdr:y>0.37002</cdr:y>
    </cdr:to>
    <cdr:sp macro="" textlink="">
      <cdr:nvSpPr>
        <cdr:cNvPr id="3" name="TextBox 1"/>
        <cdr:cNvSpPr txBox="1"/>
      </cdr:nvSpPr>
      <cdr:spPr>
        <a:xfrm xmlns:a="http://schemas.openxmlformats.org/drawingml/2006/main">
          <a:off x="7944391" y="1955800"/>
          <a:ext cx="993167" cy="2938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Females</a:t>
          </a:r>
        </a:p>
      </cdr:txBody>
    </cdr:sp>
  </cdr:relSizeAnchor>
  <cdr:relSizeAnchor xmlns:cdr="http://schemas.openxmlformats.org/drawingml/2006/chartDrawing">
    <cdr:from>
      <cdr:x>0.53648</cdr:x>
      <cdr:y>0.15</cdr:y>
    </cdr:from>
    <cdr:to>
      <cdr:x>0.53648</cdr:x>
      <cdr:y>0.85833</cdr:y>
    </cdr:to>
    <cdr:cxnSp macro="">
      <cdr:nvCxnSpPr>
        <cdr:cNvPr id="4" name="Straight Connector 3"/>
        <cdr:cNvCxnSpPr/>
      </cdr:nvCxnSpPr>
      <cdr:spPr bwMode="auto">
        <a:xfrm xmlns:a="http://schemas.openxmlformats.org/drawingml/2006/main" flipV="1">
          <a:off x="5001293" y="911969"/>
          <a:ext cx="0" cy="4306515"/>
        </a:xfrm>
        <a:prstGeom xmlns:a="http://schemas.openxmlformats.org/drawingml/2006/main" prst="line">
          <a:avLst/>
        </a:prstGeom>
        <a:noFill xmlns:a="http://schemas.openxmlformats.org/drawingml/2006/main"/>
        <a:ln xmlns:a="http://schemas.openxmlformats.org/drawingml/2006/main" w="28575" cap="flat" cmpd="sng" algn="ctr">
          <a:solidFill>
            <a:srgbClr val="434481"/>
          </a:solidFill>
          <a:prstDash val="dash"/>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0.75236</cdr:x>
      <cdr:y>0.14833</cdr:y>
    </cdr:from>
    <cdr:to>
      <cdr:x>0.75676</cdr:x>
      <cdr:y>0.85667</cdr:y>
    </cdr:to>
    <cdr:cxnSp macro="">
      <cdr:nvCxnSpPr>
        <cdr:cNvPr id="5" name="Straight Connector 4"/>
        <cdr:cNvCxnSpPr/>
      </cdr:nvCxnSpPr>
      <cdr:spPr bwMode="auto">
        <a:xfrm xmlns:a="http://schemas.openxmlformats.org/drawingml/2006/main" flipH="1" flipV="1">
          <a:off x="7013795" y="901836"/>
          <a:ext cx="41019" cy="4306515"/>
        </a:xfrm>
        <a:prstGeom xmlns:a="http://schemas.openxmlformats.org/drawingml/2006/main" prst="line">
          <a:avLst/>
        </a:prstGeom>
        <a:noFill xmlns:a="http://schemas.openxmlformats.org/drawingml/2006/main"/>
        <a:ln xmlns:a="http://schemas.openxmlformats.org/drawingml/2006/main" w="28575" cap="flat" cmpd="sng" algn="ctr">
          <a:solidFill>
            <a:srgbClr val="7979FF"/>
          </a:solidFill>
          <a:prstDash val="dash"/>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0.45545</cdr:x>
      <cdr:y>0.10502</cdr:y>
    </cdr:from>
    <cdr:to>
      <cdr:x>0.62501</cdr:x>
      <cdr:y>0.14502</cdr:y>
    </cdr:to>
    <cdr:sp macro="" textlink="">
      <cdr:nvSpPr>
        <cdr:cNvPr id="6" name="TextBox 1"/>
        <cdr:cNvSpPr txBox="1"/>
      </cdr:nvSpPr>
      <cdr:spPr>
        <a:xfrm xmlns:a="http://schemas.openxmlformats.org/drawingml/2006/main">
          <a:off x="4245853" y="638513"/>
          <a:ext cx="1580745" cy="2431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anose="020B0604020202020204" pitchFamily="34" charset="0"/>
              <a:cs typeface="Arial" panose="020B0604020202020204" pitchFamily="34" charset="0"/>
            </a:rPr>
            <a:t>Scotland</a:t>
          </a:r>
          <a:r>
            <a:rPr lang="en-GB" sz="1400" b="1" baseline="30000">
              <a:solidFill>
                <a:srgbClr val="434481"/>
              </a:solidFill>
              <a:latin typeface="Arial" panose="020B0604020202020204" pitchFamily="34" charset="0"/>
              <a:cs typeface="Arial" panose="020B0604020202020204" pitchFamily="34" charset="0"/>
            </a:rPr>
            <a:t>1</a:t>
          </a:r>
          <a:r>
            <a:rPr lang="en-GB" sz="1400" b="1">
              <a:solidFill>
                <a:srgbClr val="434481"/>
              </a:solidFill>
              <a:latin typeface="Arial" panose="020B0604020202020204" pitchFamily="34" charset="0"/>
              <a:cs typeface="Arial" panose="020B0604020202020204" pitchFamily="34" charset="0"/>
            </a:rPr>
            <a:t>: 77.0</a:t>
          </a:r>
        </a:p>
      </cdr:txBody>
    </cdr:sp>
  </cdr:relSizeAnchor>
  <cdr:relSizeAnchor xmlns:cdr="http://schemas.openxmlformats.org/drawingml/2006/chartDrawing">
    <cdr:from>
      <cdr:x>0.6761</cdr:x>
      <cdr:y>0.10002</cdr:y>
    </cdr:from>
    <cdr:to>
      <cdr:x>0.84567</cdr:x>
      <cdr:y>0.14002</cdr:y>
    </cdr:to>
    <cdr:sp macro="" textlink="">
      <cdr:nvSpPr>
        <cdr:cNvPr id="8" name="TextBox 1"/>
        <cdr:cNvSpPr txBox="1"/>
      </cdr:nvSpPr>
      <cdr:spPr>
        <a:xfrm xmlns:a="http://schemas.openxmlformats.org/drawingml/2006/main">
          <a:off x="6302848" y="608115"/>
          <a:ext cx="1580745" cy="2431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Scotland</a:t>
          </a:r>
          <a:r>
            <a:rPr lang="en-GB" sz="1400" b="1" baseline="30000">
              <a:solidFill>
                <a:srgbClr val="7979FF"/>
              </a:solidFill>
              <a:latin typeface="Arial" panose="020B0604020202020204" pitchFamily="34" charset="0"/>
              <a:cs typeface="Arial" panose="020B0604020202020204" pitchFamily="34" charset="0"/>
            </a:rPr>
            <a:t>1</a:t>
          </a:r>
          <a:r>
            <a:rPr lang="en-GB" sz="1400" b="1">
              <a:solidFill>
                <a:srgbClr val="7979FF"/>
              </a:solidFill>
              <a:latin typeface="Arial" panose="020B0604020202020204" pitchFamily="34" charset="0"/>
              <a:cs typeface="Arial" panose="020B0604020202020204" pitchFamily="34" charset="0"/>
            </a:rPr>
            <a:t>: 81.1</a:t>
          </a:r>
        </a:p>
      </cdr:txBody>
    </cdr:sp>
  </cdr:relSizeAnchor>
  <cdr:relSizeAnchor xmlns:cdr="http://schemas.openxmlformats.org/drawingml/2006/chartDrawing">
    <cdr:from>
      <cdr:x>0.00109</cdr:x>
      <cdr:y>0.89</cdr:y>
    </cdr:from>
    <cdr:to>
      <cdr:x>0.47174</cdr:x>
      <cdr:y>1</cdr:y>
    </cdr:to>
    <cdr:sp macro="" textlink="">
      <cdr:nvSpPr>
        <cdr:cNvPr id="13" name="TextBox 1"/>
        <cdr:cNvSpPr txBox="1"/>
      </cdr:nvSpPr>
      <cdr:spPr>
        <a:xfrm xmlns:a="http://schemas.openxmlformats.org/drawingml/2006/main">
          <a:off x="10133" y="5411011"/>
          <a:ext cx="4387579" cy="66877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1) Please note that the Scotland-level life expectancy estimate shown here is for use only as a comparator for the corresponding sub-Scotland-level figures. The definitive Scotland-level life expectancy estimate</a:t>
          </a:r>
          <a:r>
            <a:rPr lang="en-GB" sz="900" baseline="0">
              <a:latin typeface="Arial" panose="020B0604020202020204" pitchFamily="34" charset="0"/>
              <a:cs typeface="Arial" panose="020B0604020202020204" pitchFamily="34" charset="0"/>
            </a:rPr>
            <a:t> </a:t>
          </a:r>
          <a:r>
            <a:rPr lang="en-GB" sz="900">
              <a:latin typeface="Arial" panose="020B0604020202020204" pitchFamily="34" charset="0"/>
              <a:cs typeface="Arial" panose="020B0604020202020204" pitchFamily="34" charset="0"/>
            </a:rPr>
            <a:t>is published in the National Life Tables for Scotland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0.84389</cdr:x>
      <cdr:y>0.13122</cdr:y>
    </cdr:from>
    <cdr:to>
      <cdr:x>0.90314</cdr:x>
      <cdr:y>0.17907</cdr:y>
    </cdr:to>
    <cdr:sp macro="" textlink="'Fig 5 data'!$N$15">
      <cdr:nvSpPr>
        <cdr:cNvPr id="2" name="TextBox 1"/>
        <cdr:cNvSpPr txBox="1"/>
      </cdr:nvSpPr>
      <cdr:spPr>
        <a:xfrm xmlns:a="http://schemas.openxmlformats.org/drawingml/2006/main">
          <a:off x="7867001" y="797810"/>
          <a:ext cx="552349" cy="290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fld id="{B5487695-8CE6-4676-8E94-7935F970FBC0}" type="TxLink">
            <a:rPr lang="en-US" sz="1400" b="1" i="0" u="none" strike="noStrike">
              <a:solidFill>
                <a:schemeClr val="bg1"/>
              </a:solidFill>
              <a:latin typeface="Arial"/>
              <a:cs typeface="Arial"/>
            </a:rPr>
            <a:pPr algn="r"/>
            <a:t>82.0</a:t>
          </a:fld>
          <a:endParaRPr lang="en-GB" sz="1400" b="1">
            <a:solidFill>
              <a:schemeClr val="bg1"/>
            </a:solidFill>
          </a:endParaRPr>
        </a:p>
      </cdr:txBody>
    </cdr:sp>
  </cdr:relSizeAnchor>
  <cdr:relSizeAnchor xmlns:cdr="http://schemas.openxmlformats.org/drawingml/2006/chartDrawing">
    <cdr:from>
      <cdr:x>0.79822</cdr:x>
      <cdr:y>0.19795</cdr:y>
    </cdr:from>
    <cdr:to>
      <cdr:x>0.85747</cdr:x>
      <cdr:y>0.2458</cdr:y>
    </cdr:to>
    <cdr:sp macro="" textlink="'Fig 5 data'!$N$14">
      <cdr:nvSpPr>
        <cdr:cNvPr id="3" name="TextBox 1"/>
        <cdr:cNvSpPr txBox="1"/>
      </cdr:nvSpPr>
      <cdr:spPr>
        <a:xfrm xmlns:a="http://schemas.openxmlformats.org/drawingml/2006/main">
          <a:off x="7441278" y="1203474"/>
          <a:ext cx="552349" cy="290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A45E78C2-9086-4AEE-8D8F-23DD9285E2DB}" type="TxLink">
            <a:rPr lang="en-US" sz="1400" b="1" i="0" u="none" strike="noStrike">
              <a:solidFill>
                <a:schemeClr val="bg1"/>
              </a:solidFill>
              <a:latin typeface="Arial"/>
              <a:cs typeface="Arial"/>
            </a:rPr>
            <a:pPr algn="r"/>
            <a:t>81.0</a:t>
          </a:fld>
          <a:endParaRPr lang="en-GB" sz="1400" b="1">
            <a:solidFill>
              <a:schemeClr val="bg1"/>
            </a:solidFill>
          </a:endParaRPr>
        </a:p>
      </cdr:txBody>
    </cdr:sp>
  </cdr:relSizeAnchor>
  <cdr:relSizeAnchor xmlns:cdr="http://schemas.openxmlformats.org/drawingml/2006/chartDrawing">
    <cdr:from>
      <cdr:x>0.76585</cdr:x>
      <cdr:y>0.2641</cdr:y>
    </cdr:from>
    <cdr:to>
      <cdr:x>0.8251</cdr:x>
      <cdr:y>0.31195</cdr:y>
    </cdr:to>
    <cdr:sp macro="" textlink="'Fig 5 data'!$N$13">
      <cdr:nvSpPr>
        <cdr:cNvPr id="4" name="TextBox 1"/>
        <cdr:cNvSpPr txBox="1"/>
      </cdr:nvSpPr>
      <cdr:spPr>
        <a:xfrm xmlns:a="http://schemas.openxmlformats.org/drawingml/2006/main">
          <a:off x="7139514" y="1605672"/>
          <a:ext cx="552349" cy="290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BFE9F268-E1AA-475E-BC83-E9F25DFC7846}" type="TxLink">
            <a:rPr lang="en-US" sz="1400" b="1" i="0" u="none" strike="noStrike">
              <a:solidFill>
                <a:schemeClr val="bg1"/>
              </a:solidFill>
              <a:latin typeface="Arial"/>
              <a:cs typeface="Arial"/>
            </a:rPr>
            <a:pPr algn="r"/>
            <a:t>80.3</a:t>
          </a:fld>
          <a:endParaRPr lang="en-GB" sz="1400" b="1">
            <a:solidFill>
              <a:schemeClr val="bg1"/>
            </a:solidFill>
          </a:endParaRPr>
        </a:p>
      </cdr:txBody>
    </cdr:sp>
  </cdr:relSizeAnchor>
  <cdr:relSizeAnchor xmlns:cdr="http://schemas.openxmlformats.org/drawingml/2006/chartDrawing">
    <cdr:from>
      <cdr:x>0.75967</cdr:x>
      <cdr:y>0.33026</cdr:y>
    </cdr:from>
    <cdr:to>
      <cdr:x>0.81892</cdr:x>
      <cdr:y>0.37811</cdr:y>
    </cdr:to>
    <cdr:sp macro="" textlink="'Fig 5 data'!$N$12">
      <cdr:nvSpPr>
        <cdr:cNvPr id="5" name="TextBox 1"/>
        <cdr:cNvSpPr txBox="1"/>
      </cdr:nvSpPr>
      <cdr:spPr>
        <a:xfrm xmlns:a="http://schemas.openxmlformats.org/drawingml/2006/main">
          <a:off x="7081902" y="2007890"/>
          <a:ext cx="552349" cy="290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544BB51C-4B47-45CF-94D5-F3DE4AA0FE69}" type="TxLink">
            <a:rPr lang="en-US" sz="1400" b="1" i="0" u="none" strike="noStrike">
              <a:solidFill>
                <a:schemeClr val="bg1"/>
              </a:solidFill>
              <a:latin typeface="Arial"/>
              <a:cs typeface="Arial"/>
            </a:rPr>
            <a:pPr algn="r"/>
            <a:t>80.1</a:t>
          </a:fld>
          <a:endParaRPr lang="en-GB" sz="1400" b="1">
            <a:solidFill>
              <a:schemeClr val="bg1"/>
            </a:solidFill>
          </a:endParaRPr>
        </a:p>
      </cdr:txBody>
    </cdr:sp>
  </cdr:relSizeAnchor>
  <cdr:relSizeAnchor xmlns:cdr="http://schemas.openxmlformats.org/drawingml/2006/chartDrawing">
    <cdr:from>
      <cdr:x>0.74267</cdr:x>
      <cdr:y>0.40061</cdr:y>
    </cdr:from>
    <cdr:to>
      <cdr:x>0.80192</cdr:x>
      <cdr:y>0.44846</cdr:y>
    </cdr:to>
    <cdr:sp macro="" textlink="'Fig 5 data'!$N$11">
      <cdr:nvSpPr>
        <cdr:cNvPr id="6" name="TextBox 1"/>
        <cdr:cNvSpPr txBox="1"/>
      </cdr:nvSpPr>
      <cdr:spPr>
        <a:xfrm xmlns:a="http://schemas.openxmlformats.org/drawingml/2006/main">
          <a:off x="6923459" y="2435644"/>
          <a:ext cx="552348" cy="290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1BD5FE3E-2130-4A61-865E-A5A73C235464}" type="TxLink">
            <a:rPr lang="en-US" sz="1400" b="1" i="0" u="none" strike="noStrike">
              <a:solidFill>
                <a:schemeClr val="bg1"/>
              </a:solidFill>
              <a:latin typeface="Arial"/>
              <a:cs typeface="Arial"/>
            </a:rPr>
            <a:pPr algn="r"/>
            <a:t>79.8</a:t>
          </a:fld>
          <a:endParaRPr lang="en-GB" sz="1400" b="1">
            <a:solidFill>
              <a:schemeClr val="bg1"/>
            </a:solidFill>
          </a:endParaRPr>
        </a:p>
      </cdr:txBody>
    </cdr:sp>
  </cdr:relSizeAnchor>
  <cdr:relSizeAnchor xmlns:cdr="http://schemas.openxmlformats.org/drawingml/2006/chartDrawing">
    <cdr:from>
      <cdr:x>0.44623</cdr:x>
      <cdr:y>0.53415</cdr:y>
    </cdr:from>
    <cdr:to>
      <cdr:x>0.50548</cdr:x>
      <cdr:y>0.582</cdr:y>
    </cdr:to>
    <cdr:sp macro="" textlink="'Fig 5 data'!$N$9">
      <cdr:nvSpPr>
        <cdr:cNvPr id="7" name="TextBox 1"/>
        <cdr:cNvSpPr txBox="1"/>
      </cdr:nvSpPr>
      <cdr:spPr>
        <a:xfrm xmlns:a="http://schemas.openxmlformats.org/drawingml/2006/main">
          <a:off x="4159908" y="3247498"/>
          <a:ext cx="552348" cy="290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6847982-9B1C-4DE2-95FC-79653B3D4C4A}" type="TxLink">
            <a:rPr lang="en-US" sz="1400" b="1" i="0" u="none" strike="noStrike">
              <a:solidFill>
                <a:schemeClr val="bg1"/>
              </a:solidFill>
              <a:latin typeface="Arial"/>
              <a:cs typeface="Arial"/>
            </a:rPr>
            <a:pPr/>
            <a:t>73.3</a:t>
          </a:fld>
          <a:endParaRPr lang="en-GB" sz="1400" b="1">
            <a:solidFill>
              <a:schemeClr val="bg1"/>
            </a:solidFill>
          </a:endParaRPr>
        </a:p>
      </cdr:txBody>
    </cdr:sp>
  </cdr:relSizeAnchor>
  <cdr:relSizeAnchor xmlns:cdr="http://schemas.openxmlformats.org/drawingml/2006/chartDrawing">
    <cdr:from>
      <cdr:x>0.41843</cdr:x>
      <cdr:y>0.60028</cdr:y>
    </cdr:from>
    <cdr:to>
      <cdr:x>0.47767</cdr:x>
      <cdr:y>0.64813</cdr:y>
    </cdr:to>
    <cdr:sp macro="" textlink="'Fig 5 data'!$N$8">
      <cdr:nvSpPr>
        <cdr:cNvPr id="8" name="TextBox 1"/>
        <cdr:cNvSpPr txBox="1"/>
      </cdr:nvSpPr>
      <cdr:spPr>
        <a:xfrm xmlns:a="http://schemas.openxmlformats.org/drawingml/2006/main">
          <a:off x="3900747" y="3649574"/>
          <a:ext cx="552255" cy="290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682A412-9F2B-4F01-B66F-6344F0ACEB56}" type="TxLink">
            <a:rPr lang="en-US" sz="1400" b="1" i="0" u="none" strike="noStrike">
              <a:solidFill>
                <a:schemeClr val="bg1"/>
              </a:solidFill>
              <a:latin typeface="Arial"/>
              <a:cs typeface="Arial"/>
            </a:rPr>
            <a:pPr/>
            <a:t>72.7</a:t>
          </a:fld>
          <a:endParaRPr lang="en-GB" sz="1400" b="1">
            <a:solidFill>
              <a:schemeClr val="bg1"/>
            </a:solidFill>
          </a:endParaRPr>
        </a:p>
      </cdr:txBody>
    </cdr:sp>
  </cdr:relSizeAnchor>
  <cdr:relSizeAnchor xmlns:cdr="http://schemas.openxmlformats.org/drawingml/2006/chartDrawing">
    <cdr:from>
      <cdr:x>0.41163</cdr:x>
      <cdr:y>0.66853</cdr:y>
    </cdr:from>
    <cdr:to>
      <cdr:x>0.47088</cdr:x>
      <cdr:y>0.71639</cdr:y>
    </cdr:to>
    <cdr:sp macro="" textlink="'Fig 5 data'!$N$7">
      <cdr:nvSpPr>
        <cdr:cNvPr id="9" name="TextBox 1"/>
        <cdr:cNvSpPr txBox="1"/>
      </cdr:nvSpPr>
      <cdr:spPr>
        <a:xfrm xmlns:a="http://schemas.openxmlformats.org/drawingml/2006/main">
          <a:off x="3837326" y="4064541"/>
          <a:ext cx="552349" cy="29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D3B97E6-E15F-4389-815B-8ECFE27973A5}" type="TxLink">
            <a:rPr lang="en-US" sz="1400" b="1" i="0" u="none" strike="noStrike">
              <a:solidFill>
                <a:schemeClr val="bg1"/>
              </a:solidFill>
              <a:latin typeface="Arial"/>
              <a:cs typeface="Arial"/>
            </a:rPr>
            <a:pPr/>
            <a:t>72.6</a:t>
          </a:fld>
          <a:endParaRPr lang="en-GB" sz="1400" b="1">
            <a:solidFill>
              <a:schemeClr val="bg1"/>
            </a:solidFill>
          </a:endParaRPr>
        </a:p>
      </cdr:txBody>
    </cdr:sp>
  </cdr:relSizeAnchor>
  <cdr:relSizeAnchor xmlns:cdr="http://schemas.openxmlformats.org/drawingml/2006/chartDrawing">
    <cdr:from>
      <cdr:x>0.39201</cdr:x>
      <cdr:y>0.73636</cdr:y>
    </cdr:from>
    <cdr:to>
      <cdr:x>0.45126</cdr:x>
      <cdr:y>0.78421</cdr:y>
    </cdr:to>
    <cdr:sp macro="" textlink="'Fig 5 data'!$N$6">
      <cdr:nvSpPr>
        <cdr:cNvPr id="10" name="TextBox 1"/>
        <cdr:cNvSpPr txBox="1"/>
      </cdr:nvSpPr>
      <cdr:spPr>
        <a:xfrm xmlns:a="http://schemas.openxmlformats.org/drawingml/2006/main">
          <a:off x="3654429" y="4476913"/>
          <a:ext cx="552349" cy="290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2BF080-4597-4A71-BD10-210BEFA001B6}" type="TxLink">
            <a:rPr lang="en-US" sz="1400" b="1" i="0" u="none" strike="noStrike">
              <a:solidFill>
                <a:schemeClr val="bg1"/>
              </a:solidFill>
              <a:latin typeface="Arial"/>
              <a:cs typeface="Arial"/>
            </a:rPr>
            <a:pPr/>
            <a:t>72.2</a:t>
          </a:fld>
          <a:endParaRPr lang="en-GB" sz="1400" b="1">
            <a:solidFill>
              <a:schemeClr val="bg1"/>
            </a:solidFill>
          </a:endParaRPr>
        </a:p>
      </cdr:txBody>
    </cdr:sp>
  </cdr:relSizeAnchor>
  <cdr:relSizeAnchor xmlns:cdr="http://schemas.openxmlformats.org/drawingml/2006/chartDrawing">
    <cdr:from>
      <cdr:x>0.37171</cdr:x>
      <cdr:y>0.80295</cdr:y>
    </cdr:from>
    <cdr:to>
      <cdr:x>0.43095</cdr:x>
      <cdr:y>0.8508</cdr:y>
    </cdr:to>
    <cdr:sp macro="" textlink="'Fig 5 data'!$N$5">
      <cdr:nvSpPr>
        <cdr:cNvPr id="11" name="TextBox 1"/>
        <cdr:cNvSpPr txBox="1"/>
      </cdr:nvSpPr>
      <cdr:spPr>
        <a:xfrm xmlns:a="http://schemas.openxmlformats.org/drawingml/2006/main">
          <a:off x="3465235" y="4881785"/>
          <a:ext cx="552256" cy="290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7E6B17C-234D-4E6E-BD73-AC4B284EBA2C}" type="TxLink">
            <a:rPr lang="en-US" sz="1400" b="1" i="0" u="none" strike="noStrike">
              <a:solidFill>
                <a:schemeClr val="bg1"/>
              </a:solidFill>
              <a:latin typeface="Arial"/>
              <a:cs typeface="Arial"/>
            </a:rPr>
            <a:pPr/>
            <a:t>71.8</a:t>
          </a:fld>
          <a:endParaRPr lang="en-GB" sz="1400" b="1">
            <a:solidFill>
              <a:schemeClr val="bg1"/>
            </a:solidFill>
          </a:endParaRPr>
        </a:p>
      </cdr:txBody>
    </cdr:sp>
  </cdr:relSizeAnchor>
  <cdr:relSizeAnchor xmlns:cdr="http://schemas.openxmlformats.org/drawingml/2006/chartDrawing">
    <cdr:from>
      <cdr:x>0.62294</cdr:x>
      <cdr:y>0.1715</cdr:y>
    </cdr:from>
    <cdr:to>
      <cdr:x>0.62609</cdr:x>
      <cdr:y>0.86167</cdr:y>
    </cdr:to>
    <cdr:sp macro="" textlink="">
      <cdr:nvSpPr>
        <cdr:cNvPr id="14" name="Line 2"/>
        <cdr:cNvSpPr>
          <a:spLocks xmlns:a="http://schemas.openxmlformats.org/drawingml/2006/main" noChangeShapeType="1"/>
        </cdr:cNvSpPr>
      </cdr:nvSpPr>
      <cdr:spPr bwMode="auto">
        <a:xfrm xmlns:a="http://schemas.openxmlformats.org/drawingml/2006/main" flipH="1" flipV="1">
          <a:off x="5807286" y="1042704"/>
          <a:ext cx="29310" cy="4196046"/>
        </a:xfrm>
        <a:prstGeom xmlns:a="http://schemas.openxmlformats.org/drawingml/2006/main" prst="line">
          <a:avLst/>
        </a:prstGeom>
        <a:noFill xmlns:a="http://schemas.openxmlformats.org/drawingml/2006/main"/>
        <a:ln xmlns:a="http://schemas.openxmlformats.org/drawingml/2006/main" w="38100">
          <a:solidFill>
            <a:srgbClr val="434481"/>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0.57152</cdr:x>
      <cdr:y>0.10789</cdr:y>
    </cdr:from>
    <cdr:to>
      <cdr:x>0.68138</cdr:x>
      <cdr:y>0.14647</cdr:y>
    </cdr:to>
    <cdr:sp macro="" textlink="">
      <cdr:nvSpPr>
        <cdr:cNvPr id="15" name="Text Box 4"/>
        <cdr:cNvSpPr txBox="1">
          <a:spLocks xmlns:a="http://schemas.openxmlformats.org/drawingml/2006/main" noChangeArrowheads="1"/>
        </cdr:cNvSpPr>
      </cdr:nvSpPr>
      <cdr:spPr bwMode="auto">
        <a:xfrm xmlns:a="http://schemas.openxmlformats.org/drawingml/2006/main">
          <a:off x="5311611" y="653524"/>
          <a:ext cx="1021018" cy="233686"/>
        </a:xfrm>
        <a:prstGeom xmlns:a="http://schemas.openxmlformats.org/drawingml/2006/main" prst="rect">
          <a:avLst/>
        </a:prstGeom>
        <a:solidFill xmlns:a="http://schemas.openxmlformats.org/drawingml/2006/main">
          <a:schemeClr val="bg1"/>
        </a:solidFill>
        <a:ln xmlns:a="http://schemas.openxmlformats.org/drawingml/2006/main">
          <a:noFill/>
        </a:ln>
        <a:extLst xmlns:a="http://schemas.openxmlformats.org/drawingml/2006/main"/>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434481"/>
              </a:solidFill>
              <a:latin typeface="Arial"/>
              <a:cs typeface="Arial"/>
            </a:rPr>
            <a:t>SCOTLAND</a:t>
          </a:r>
          <a:r>
            <a:rPr lang="en-GB" sz="1200" b="1" i="0" u="none" strike="noStrike" baseline="30000">
              <a:solidFill>
                <a:srgbClr val="434481"/>
              </a:solidFill>
              <a:latin typeface="Arial"/>
              <a:cs typeface="Arial"/>
            </a:rPr>
            <a:t>1</a:t>
          </a:r>
          <a:endParaRPr lang="en-GB" sz="1200" b="1" baseline="30000">
            <a:solidFill>
              <a:srgbClr val="434481"/>
            </a:solidFill>
          </a:endParaRPr>
        </a:p>
      </cdr:txBody>
    </cdr:sp>
  </cdr:relSizeAnchor>
  <cdr:relSizeAnchor xmlns:cdr="http://schemas.openxmlformats.org/drawingml/2006/chartDrawing">
    <cdr:from>
      <cdr:x>0.87174</cdr:x>
      <cdr:y>0.26167</cdr:y>
    </cdr:from>
    <cdr:to>
      <cdr:x>0.98696</cdr:x>
      <cdr:y>0.31667</cdr:y>
    </cdr:to>
    <cdr:sp macro="" textlink="">
      <cdr:nvSpPr>
        <cdr:cNvPr id="12" name="TextBox 11"/>
        <cdr:cNvSpPr txBox="1"/>
      </cdr:nvSpPr>
      <cdr:spPr>
        <a:xfrm xmlns:a="http://schemas.openxmlformats.org/drawingml/2006/main">
          <a:off x="8126649" y="1590879"/>
          <a:ext cx="1074096" cy="3343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434481"/>
              </a:solidFill>
              <a:latin typeface="Arial" panose="020B0604020202020204" pitchFamily="34" charset="0"/>
              <a:cs typeface="Arial" panose="020B0604020202020204" pitchFamily="34" charset="0"/>
            </a:rPr>
            <a:t>Highest</a:t>
          </a:r>
        </a:p>
      </cdr:txBody>
    </cdr:sp>
  </cdr:relSizeAnchor>
  <cdr:relSizeAnchor xmlns:cdr="http://schemas.openxmlformats.org/drawingml/2006/chartDrawing">
    <cdr:from>
      <cdr:x>0.49349</cdr:x>
      <cdr:y>0.70669</cdr:y>
    </cdr:from>
    <cdr:to>
      <cdr:x>0.60871</cdr:x>
      <cdr:y>0.76169</cdr:y>
    </cdr:to>
    <cdr:sp macro="" textlink="">
      <cdr:nvSpPr>
        <cdr:cNvPr id="16" name="TextBox 1"/>
        <cdr:cNvSpPr txBox="1"/>
      </cdr:nvSpPr>
      <cdr:spPr>
        <a:xfrm xmlns:a="http://schemas.openxmlformats.org/drawingml/2006/main">
          <a:off x="4600508" y="4296518"/>
          <a:ext cx="1074096" cy="334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anose="020B0604020202020204" pitchFamily="34" charset="0"/>
              <a:cs typeface="Arial" panose="020B0604020202020204" pitchFamily="34" charset="0"/>
            </a:rPr>
            <a:t>Lowest</a:t>
          </a:r>
        </a:p>
      </cdr:txBody>
    </cdr:sp>
  </cdr:relSizeAnchor>
  <cdr:relSizeAnchor xmlns:cdr="http://schemas.openxmlformats.org/drawingml/2006/chartDrawing">
    <cdr:from>
      <cdr:x>0</cdr:x>
      <cdr:y>0.89</cdr:y>
    </cdr:from>
    <cdr:to>
      <cdr:x>0.47065</cdr:x>
      <cdr:y>1</cdr:y>
    </cdr:to>
    <cdr:sp macro="" textlink="">
      <cdr:nvSpPr>
        <cdr:cNvPr id="17" name="TextBox 1"/>
        <cdr:cNvSpPr txBox="1"/>
      </cdr:nvSpPr>
      <cdr:spPr>
        <a:xfrm xmlns:a="http://schemas.openxmlformats.org/drawingml/2006/main">
          <a:off x="0" y="5411011"/>
          <a:ext cx="4387579" cy="66877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1) Please note that the Scotland-level life expectancy estimate shown here is for use only as a comparator for the corresponding sub-Scotland-level figures. The definitive Scotland-level life expectancy estimate</a:t>
          </a:r>
          <a:r>
            <a:rPr lang="en-GB" sz="900" baseline="0">
              <a:latin typeface="Arial" panose="020B0604020202020204" pitchFamily="34" charset="0"/>
              <a:cs typeface="Arial" panose="020B0604020202020204" pitchFamily="34" charset="0"/>
            </a:rPr>
            <a:t> </a:t>
          </a:r>
          <a:r>
            <a:rPr lang="en-GB" sz="900">
              <a:latin typeface="Arial" panose="020B0604020202020204" pitchFamily="34" charset="0"/>
              <a:cs typeface="Arial" panose="020B0604020202020204" pitchFamily="34" charset="0"/>
            </a:rPr>
            <a:t>is published in the National Life Tables for Scotland </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0.46504</cdr:x>
      <cdr:y>0.53564</cdr:y>
    </cdr:from>
    <cdr:to>
      <cdr:x>0.52669</cdr:x>
      <cdr:y>0.57858</cdr:y>
    </cdr:to>
    <cdr:sp macro="" textlink="'Fig 5 data'!$S$9">
      <cdr:nvSpPr>
        <cdr:cNvPr id="7" name="TextBox 1"/>
        <cdr:cNvSpPr txBox="1"/>
      </cdr:nvSpPr>
      <cdr:spPr>
        <a:xfrm xmlns:a="http://schemas.openxmlformats.org/drawingml/2006/main">
          <a:off x="4335261" y="3256578"/>
          <a:ext cx="574722" cy="261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7CFEB85C-DF90-46F4-A720-2DE018F0D68E}" type="TxLink">
            <a:rPr lang="en-US" sz="1400" b="1" i="0" u="none" strike="noStrike">
              <a:solidFill>
                <a:sysClr val="windowText" lastClr="000000"/>
              </a:solidFill>
              <a:latin typeface="Arial"/>
              <a:cs typeface="Arial"/>
            </a:rPr>
            <a:pPr algn="l"/>
            <a:t>78.3</a:t>
          </a:fld>
          <a:endParaRPr lang="en-GB" sz="1400" b="1">
            <a:solidFill>
              <a:sysClr val="windowText" lastClr="000000"/>
            </a:solidFill>
          </a:endParaRPr>
        </a:p>
      </cdr:txBody>
    </cdr:sp>
  </cdr:relSizeAnchor>
  <cdr:relSizeAnchor xmlns:cdr="http://schemas.openxmlformats.org/drawingml/2006/chartDrawing">
    <cdr:from>
      <cdr:x>0.45743</cdr:x>
      <cdr:y>0.6031</cdr:y>
    </cdr:from>
    <cdr:to>
      <cdr:x>0.51908</cdr:x>
      <cdr:y>0.64604</cdr:y>
    </cdr:to>
    <cdr:sp macro="" textlink="'Fig 5 data'!$S$8">
      <cdr:nvSpPr>
        <cdr:cNvPr id="8" name="TextBox 1"/>
        <cdr:cNvSpPr txBox="1"/>
      </cdr:nvSpPr>
      <cdr:spPr>
        <a:xfrm xmlns:a="http://schemas.openxmlformats.org/drawingml/2006/main">
          <a:off x="4264306" y="3666720"/>
          <a:ext cx="574722" cy="261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FC86D1D5-18C9-4832-9D5E-73F3A8BB6F33}" type="TxLink">
            <a:rPr lang="en-US" sz="1400" b="1" i="0" u="none" strike="noStrike">
              <a:solidFill>
                <a:sysClr val="windowText" lastClr="000000"/>
              </a:solidFill>
              <a:latin typeface="Arial"/>
              <a:cs typeface="Arial"/>
            </a:rPr>
            <a:pPr algn="l"/>
            <a:t>78.3</a:t>
          </a:fld>
          <a:endParaRPr lang="en-GB" sz="1400" b="1">
            <a:solidFill>
              <a:sysClr val="windowText" lastClr="000000"/>
            </a:solidFill>
          </a:endParaRPr>
        </a:p>
      </cdr:txBody>
    </cdr:sp>
  </cdr:relSizeAnchor>
  <cdr:relSizeAnchor xmlns:cdr="http://schemas.openxmlformats.org/drawingml/2006/chartDrawing">
    <cdr:from>
      <cdr:x>0.43221</cdr:x>
      <cdr:y>0.67258</cdr:y>
    </cdr:from>
    <cdr:to>
      <cdr:x>0.49386</cdr:x>
      <cdr:y>0.71553</cdr:y>
    </cdr:to>
    <cdr:sp macro="" textlink="'Fig 5 data'!$S$7">
      <cdr:nvSpPr>
        <cdr:cNvPr id="9" name="TextBox 1"/>
        <cdr:cNvSpPr txBox="1"/>
      </cdr:nvSpPr>
      <cdr:spPr>
        <a:xfrm xmlns:a="http://schemas.openxmlformats.org/drawingml/2006/main">
          <a:off x="4029209" y="4089163"/>
          <a:ext cx="574722" cy="26112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2ECE5437-B94D-4DBE-9941-CE8F5CF161FC}" type="TxLink">
            <a:rPr lang="en-US" sz="1400" b="1" i="0" u="none" strike="noStrike">
              <a:solidFill>
                <a:sysClr val="windowText" lastClr="000000"/>
              </a:solidFill>
              <a:latin typeface="Arial"/>
              <a:cs typeface="Arial"/>
            </a:rPr>
            <a:pPr algn="l"/>
            <a:t>77.7</a:t>
          </a:fld>
          <a:endParaRPr lang="en-GB" sz="1400" b="1">
            <a:solidFill>
              <a:sysClr val="windowText" lastClr="000000"/>
            </a:solidFill>
          </a:endParaRPr>
        </a:p>
      </cdr:txBody>
    </cdr:sp>
  </cdr:relSizeAnchor>
  <cdr:relSizeAnchor xmlns:cdr="http://schemas.openxmlformats.org/drawingml/2006/chartDrawing">
    <cdr:from>
      <cdr:x>0.43176</cdr:x>
      <cdr:y>0.73995</cdr:y>
    </cdr:from>
    <cdr:to>
      <cdr:x>0.49341</cdr:x>
      <cdr:y>0.78289</cdr:y>
    </cdr:to>
    <cdr:sp macro="" textlink="'Fig 5 data'!$S$6">
      <cdr:nvSpPr>
        <cdr:cNvPr id="10" name="TextBox 1"/>
        <cdr:cNvSpPr txBox="1"/>
      </cdr:nvSpPr>
      <cdr:spPr>
        <a:xfrm xmlns:a="http://schemas.openxmlformats.org/drawingml/2006/main">
          <a:off x="4024993" y="4498758"/>
          <a:ext cx="574723" cy="261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000A4649-916E-438C-ADC1-2BCF330CA427}" type="TxLink">
            <a:rPr lang="en-US" sz="1400" b="1" i="0" u="none" strike="noStrike">
              <a:solidFill>
                <a:sysClr val="windowText" lastClr="000000"/>
              </a:solidFill>
              <a:latin typeface="Arial"/>
              <a:cs typeface="Arial"/>
            </a:rPr>
            <a:pPr algn="l"/>
            <a:t>77.7</a:t>
          </a:fld>
          <a:endParaRPr lang="en-GB" sz="1400" b="1">
            <a:solidFill>
              <a:sysClr val="windowText" lastClr="000000"/>
            </a:solidFill>
          </a:endParaRPr>
        </a:p>
      </cdr:txBody>
    </cdr:sp>
  </cdr:relSizeAnchor>
  <cdr:relSizeAnchor xmlns:cdr="http://schemas.openxmlformats.org/drawingml/2006/chartDrawing">
    <cdr:from>
      <cdr:x>0.42066</cdr:x>
      <cdr:y>0.80733</cdr:y>
    </cdr:from>
    <cdr:to>
      <cdr:x>0.48231</cdr:x>
      <cdr:y>0.85028</cdr:y>
    </cdr:to>
    <cdr:sp macro="" textlink="'Fig 5 data'!$S$5">
      <cdr:nvSpPr>
        <cdr:cNvPr id="11" name="TextBox 1"/>
        <cdr:cNvSpPr txBox="1"/>
      </cdr:nvSpPr>
      <cdr:spPr>
        <a:xfrm xmlns:a="http://schemas.openxmlformats.org/drawingml/2006/main">
          <a:off x="3921532" y="4908414"/>
          <a:ext cx="574722" cy="26112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11013AC8-77F0-476B-9C54-4A098F3AC40A}" type="TxLink">
            <a:rPr lang="en-US" sz="1400" b="1" i="0" u="none" strike="noStrike">
              <a:solidFill>
                <a:sysClr val="windowText" lastClr="000000"/>
              </a:solidFill>
              <a:latin typeface="Arial"/>
              <a:cs typeface="Arial"/>
            </a:rPr>
            <a:pPr algn="l"/>
            <a:t>77.5</a:t>
          </a:fld>
          <a:endParaRPr lang="en-GB" sz="1400" b="1">
            <a:solidFill>
              <a:sysClr val="windowText" lastClr="000000"/>
            </a:solidFill>
          </a:endParaRPr>
        </a:p>
      </cdr:txBody>
    </cdr:sp>
  </cdr:relSizeAnchor>
  <cdr:relSizeAnchor xmlns:cdr="http://schemas.openxmlformats.org/drawingml/2006/chartDrawing">
    <cdr:from>
      <cdr:x>0.62533</cdr:x>
      <cdr:y>0.14742</cdr:y>
    </cdr:from>
    <cdr:to>
      <cdr:x>0.62609</cdr:x>
      <cdr:y>0.86</cdr:y>
    </cdr:to>
    <cdr:sp macro="" textlink="">
      <cdr:nvSpPr>
        <cdr:cNvPr id="14" name="Line 2"/>
        <cdr:cNvSpPr>
          <a:spLocks xmlns:a="http://schemas.openxmlformats.org/drawingml/2006/main" noChangeShapeType="1"/>
        </cdr:cNvSpPr>
      </cdr:nvSpPr>
      <cdr:spPr bwMode="auto">
        <a:xfrm xmlns:a="http://schemas.openxmlformats.org/drawingml/2006/main" flipH="1" flipV="1">
          <a:off x="5829539" y="896281"/>
          <a:ext cx="7057" cy="4332335"/>
        </a:xfrm>
        <a:prstGeom xmlns:a="http://schemas.openxmlformats.org/drawingml/2006/main" prst="line">
          <a:avLst/>
        </a:prstGeom>
        <a:noFill xmlns:a="http://schemas.openxmlformats.org/drawingml/2006/main"/>
        <a:ln xmlns:a="http://schemas.openxmlformats.org/drawingml/2006/main" w="38100">
          <a:solidFill>
            <a:srgbClr val="9999FF"/>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0.56912</cdr:x>
      <cdr:y>0.11035</cdr:y>
    </cdr:from>
    <cdr:to>
      <cdr:x>0.67898</cdr:x>
      <cdr:y>0.14893</cdr:y>
    </cdr:to>
    <cdr:sp macro="" textlink="">
      <cdr:nvSpPr>
        <cdr:cNvPr id="15" name="Text Box 4"/>
        <cdr:cNvSpPr txBox="1">
          <a:spLocks xmlns:a="http://schemas.openxmlformats.org/drawingml/2006/main" noChangeArrowheads="1"/>
        </cdr:cNvSpPr>
      </cdr:nvSpPr>
      <cdr:spPr bwMode="auto">
        <a:xfrm xmlns:a="http://schemas.openxmlformats.org/drawingml/2006/main">
          <a:off x="5289269" y="668431"/>
          <a:ext cx="1021018" cy="233685"/>
        </a:xfrm>
        <a:prstGeom xmlns:a="http://schemas.openxmlformats.org/drawingml/2006/main" prst="rect">
          <a:avLst/>
        </a:prstGeom>
        <a:solidFill xmlns:a="http://schemas.openxmlformats.org/drawingml/2006/main">
          <a:schemeClr val="bg1"/>
        </a:solidFill>
        <a:ln xmlns:a="http://schemas.openxmlformats.org/drawingml/2006/main">
          <a:noFill/>
        </a:ln>
        <a:extLst xmlns:a="http://schemas.openxmlformats.org/drawingml/2006/main"/>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7979FF"/>
              </a:solidFill>
              <a:latin typeface="Arial"/>
              <a:cs typeface="Arial"/>
            </a:rPr>
            <a:t>SCOTLAND</a:t>
          </a:r>
          <a:r>
            <a:rPr lang="en-GB" sz="1200" b="1" i="0" u="none" strike="noStrike" baseline="30000">
              <a:solidFill>
                <a:srgbClr val="7979FF"/>
              </a:solidFill>
              <a:latin typeface="Arial"/>
              <a:cs typeface="Arial"/>
            </a:rPr>
            <a:t>1</a:t>
          </a:r>
          <a:endParaRPr lang="en-GB" sz="1200" b="1" baseline="30000">
            <a:solidFill>
              <a:srgbClr val="7979FF"/>
            </a:solidFill>
          </a:endParaRPr>
        </a:p>
      </cdr:txBody>
    </cdr:sp>
  </cdr:relSizeAnchor>
  <cdr:relSizeAnchor xmlns:cdr="http://schemas.openxmlformats.org/drawingml/2006/chartDrawing">
    <cdr:from>
      <cdr:x>0.76701</cdr:x>
      <cdr:y>0.12649</cdr:y>
    </cdr:from>
    <cdr:to>
      <cdr:x>0.82866</cdr:x>
      <cdr:y>0.16943</cdr:y>
    </cdr:to>
    <cdr:sp macro="" textlink="">
      <cdr:nvSpPr>
        <cdr:cNvPr id="16" name="TextBox 15"/>
        <cdr:cNvSpPr txBox="1"/>
      </cdr:nvSpPr>
      <cdr:spPr>
        <a:xfrm xmlns:a="http://schemas.openxmlformats.org/drawingml/2006/main">
          <a:off x="7128863" y="766161"/>
          <a:ext cx="572995" cy="26010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r"/>
          <a:endParaRPr lang="en-GB" sz="1400" b="1">
            <a:solidFill>
              <a:sysClr val="windowText" lastClr="000000"/>
            </a:solidFill>
          </a:endParaRPr>
        </a:p>
      </cdr:txBody>
    </cdr:sp>
  </cdr:relSizeAnchor>
  <cdr:relSizeAnchor xmlns:cdr="http://schemas.openxmlformats.org/drawingml/2006/chartDrawing">
    <cdr:from>
      <cdr:x>0.73211</cdr:x>
      <cdr:y>0.19532</cdr:y>
    </cdr:from>
    <cdr:to>
      <cdr:x>0.79376</cdr:x>
      <cdr:y>0.23826</cdr:y>
    </cdr:to>
    <cdr:sp macro="" textlink="'Fig 5 data'!$S$14">
      <cdr:nvSpPr>
        <cdr:cNvPr id="17" name="TextBox 1"/>
        <cdr:cNvSpPr txBox="1"/>
      </cdr:nvSpPr>
      <cdr:spPr>
        <a:xfrm xmlns:a="http://schemas.openxmlformats.org/drawingml/2006/main">
          <a:off x="6824987" y="1187504"/>
          <a:ext cx="574722" cy="261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B5F30061-7931-49D0-A89C-C840BA371FBB}" type="TxLink">
            <a:rPr lang="en-US" sz="1400" b="1" i="0" u="none" strike="noStrike">
              <a:solidFill>
                <a:schemeClr val="tx1"/>
              </a:solidFill>
              <a:latin typeface="Arial"/>
              <a:cs typeface="Arial"/>
            </a:rPr>
            <a:pPr algn="r"/>
            <a:t>83.9</a:t>
          </a:fld>
          <a:endParaRPr lang="en-GB" sz="1400" b="1">
            <a:solidFill>
              <a:schemeClr val="tx1"/>
            </a:solidFill>
          </a:endParaRPr>
        </a:p>
      </cdr:txBody>
    </cdr:sp>
  </cdr:relSizeAnchor>
  <cdr:relSizeAnchor xmlns:cdr="http://schemas.openxmlformats.org/drawingml/2006/chartDrawing">
    <cdr:from>
      <cdr:x>0.72074</cdr:x>
      <cdr:y>0.2628</cdr:y>
    </cdr:from>
    <cdr:to>
      <cdr:x>0.78239</cdr:x>
      <cdr:y>0.30575</cdr:y>
    </cdr:to>
    <cdr:sp macro="" textlink="'Fig 5 data'!$S$13">
      <cdr:nvSpPr>
        <cdr:cNvPr id="18" name="TextBox 1"/>
        <cdr:cNvSpPr txBox="1"/>
      </cdr:nvSpPr>
      <cdr:spPr>
        <a:xfrm xmlns:a="http://schemas.openxmlformats.org/drawingml/2006/main">
          <a:off x="6719028" y="1597748"/>
          <a:ext cx="574722" cy="26112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0BACCBE2-59AF-4D0D-94B4-5F3F84F44E05}" type="TxLink">
            <a:rPr lang="en-US" sz="1400" b="1" i="0" u="none" strike="noStrike">
              <a:solidFill>
                <a:schemeClr val="tx1"/>
              </a:solidFill>
              <a:latin typeface="Arial"/>
              <a:cs typeface="Arial"/>
            </a:rPr>
            <a:pPr algn="r"/>
            <a:t>83.7</a:t>
          </a:fld>
          <a:endParaRPr lang="en-GB" sz="1400" b="1">
            <a:solidFill>
              <a:schemeClr val="tx1"/>
            </a:solidFill>
          </a:endParaRPr>
        </a:p>
      </cdr:txBody>
    </cdr:sp>
  </cdr:relSizeAnchor>
  <cdr:relSizeAnchor xmlns:cdr="http://schemas.openxmlformats.org/drawingml/2006/chartDrawing">
    <cdr:from>
      <cdr:x>0.71982</cdr:x>
      <cdr:y>0.32928</cdr:y>
    </cdr:from>
    <cdr:to>
      <cdr:x>0.78147</cdr:x>
      <cdr:y>0.37222</cdr:y>
    </cdr:to>
    <cdr:sp macro="" textlink="'Fig 5 data'!$S$12">
      <cdr:nvSpPr>
        <cdr:cNvPr id="19" name="TextBox 1"/>
        <cdr:cNvSpPr txBox="1"/>
      </cdr:nvSpPr>
      <cdr:spPr>
        <a:xfrm xmlns:a="http://schemas.openxmlformats.org/drawingml/2006/main">
          <a:off x="6710387" y="2001972"/>
          <a:ext cx="574722" cy="261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D959DCA7-5149-4878-B6AB-227FCB50B3B8}" type="TxLink">
            <a:rPr lang="en-US" sz="1400" b="1" i="0" u="none" strike="noStrike">
              <a:solidFill>
                <a:schemeClr val="tx1"/>
              </a:solidFill>
              <a:latin typeface="Arial"/>
              <a:cs typeface="Arial"/>
            </a:rPr>
            <a:pPr algn="r"/>
            <a:t>83.6</a:t>
          </a:fld>
          <a:endParaRPr lang="en-GB" sz="1400" b="1">
            <a:solidFill>
              <a:schemeClr val="tx1"/>
            </a:solidFill>
          </a:endParaRPr>
        </a:p>
      </cdr:txBody>
    </cdr:sp>
  </cdr:relSizeAnchor>
  <cdr:relSizeAnchor xmlns:cdr="http://schemas.openxmlformats.org/drawingml/2006/chartDrawing">
    <cdr:from>
      <cdr:x>0.77966</cdr:x>
      <cdr:y>0.12397</cdr:y>
    </cdr:from>
    <cdr:to>
      <cdr:x>0.83824</cdr:x>
      <cdr:y>0.16756</cdr:y>
    </cdr:to>
    <cdr:sp macro="" textlink="'Fig 5 data'!$S$15">
      <cdr:nvSpPr>
        <cdr:cNvPr id="2" name="TextBox 1"/>
        <cdr:cNvSpPr txBox="1"/>
      </cdr:nvSpPr>
      <cdr:spPr>
        <a:xfrm xmlns:a="http://schemas.openxmlformats.org/drawingml/2006/main">
          <a:off x="7268284" y="753731"/>
          <a:ext cx="546103" cy="2650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88DBFBD3-1937-49B5-9AD2-BBACFA38101F}" type="TxLink">
            <a:rPr lang="en-US" sz="1400" b="1" i="0" u="none" strike="noStrike">
              <a:solidFill>
                <a:schemeClr val="tx1"/>
              </a:solidFill>
              <a:latin typeface="Arial"/>
              <a:cs typeface="Arial"/>
            </a:rPr>
            <a:pPr/>
            <a:t>84.7</a:t>
          </a:fld>
          <a:endParaRPr lang="en-GB" sz="1800" b="1">
            <a:solidFill>
              <a:schemeClr val="tx1"/>
            </a:solidFill>
          </a:endParaRPr>
        </a:p>
      </cdr:txBody>
    </cdr:sp>
  </cdr:relSizeAnchor>
  <cdr:relSizeAnchor xmlns:cdr="http://schemas.openxmlformats.org/drawingml/2006/chartDrawing">
    <cdr:from>
      <cdr:x>0.7236</cdr:x>
      <cdr:y>0.39436</cdr:y>
    </cdr:from>
    <cdr:to>
      <cdr:x>0.78719</cdr:x>
      <cdr:y>0.43154</cdr:y>
    </cdr:to>
    <cdr:sp macro="" textlink="'Fig 5 data'!$S$11">
      <cdr:nvSpPr>
        <cdr:cNvPr id="3" name="TextBox 2"/>
        <cdr:cNvSpPr txBox="1"/>
      </cdr:nvSpPr>
      <cdr:spPr>
        <a:xfrm xmlns:a="http://schemas.openxmlformats.org/drawingml/2006/main">
          <a:off x="6745674" y="2397604"/>
          <a:ext cx="592807" cy="226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B805344-B1AC-426E-A9C6-558FA3D959F5}" type="TxLink">
            <a:rPr lang="en-US" sz="1400" b="1" i="0" u="none" strike="noStrike">
              <a:solidFill>
                <a:schemeClr val="tx1"/>
              </a:solidFill>
              <a:latin typeface="Arial"/>
              <a:cs typeface="Arial"/>
            </a:rPr>
            <a:pPr/>
            <a:t>83.6</a:t>
          </a:fld>
          <a:endParaRPr lang="en-GB" sz="1400" b="1">
            <a:solidFill>
              <a:schemeClr val="tx1"/>
            </a:solidFill>
          </a:endParaRPr>
        </a:p>
      </cdr:txBody>
    </cdr:sp>
  </cdr:relSizeAnchor>
  <cdr:relSizeAnchor xmlns:cdr="http://schemas.openxmlformats.org/drawingml/2006/chartDrawing">
    <cdr:from>
      <cdr:x>0.81632</cdr:x>
      <cdr:y>0.28669</cdr:y>
    </cdr:from>
    <cdr:to>
      <cdr:x>0.93154</cdr:x>
      <cdr:y>0.34169</cdr:y>
    </cdr:to>
    <cdr:sp macro="" textlink="">
      <cdr:nvSpPr>
        <cdr:cNvPr id="20" name="TextBox 1"/>
        <cdr:cNvSpPr txBox="1"/>
      </cdr:nvSpPr>
      <cdr:spPr>
        <a:xfrm xmlns:a="http://schemas.openxmlformats.org/drawingml/2006/main">
          <a:off x="7610003" y="1743008"/>
          <a:ext cx="1074096" cy="334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Highest</a:t>
          </a:r>
        </a:p>
      </cdr:txBody>
    </cdr:sp>
  </cdr:relSizeAnchor>
  <cdr:relSizeAnchor xmlns:cdr="http://schemas.openxmlformats.org/drawingml/2006/chartDrawing">
    <cdr:from>
      <cdr:x>0.31197</cdr:x>
      <cdr:y>0.66336</cdr:y>
    </cdr:from>
    <cdr:to>
      <cdr:x>0.42719</cdr:x>
      <cdr:y>0.71836</cdr:y>
    </cdr:to>
    <cdr:sp macro="" textlink="">
      <cdr:nvSpPr>
        <cdr:cNvPr id="21" name="TextBox 1"/>
        <cdr:cNvSpPr txBox="1"/>
      </cdr:nvSpPr>
      <cdr:spPr>
        <a:xfrm xmlns:a="http://schemas.openxmlformats.org/drawingml/2006/main">
          <a:off x="2908300" y="4033061"/>
          <a:ext cx="1074096" cy="334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7979FF"/>
              </a:solidFill>
              <a:latin typeface="Arial" panose="020B0604020202020204" pitchFamily="34" charset="0"/>
              <a:cs typeface="Arial" panose="020B0604020202020204" pitchFamily="34" charset="0"/>
            </a:rPr>
            <a:t>Lowest</a:t>
          </a:r>
        </a:p>
      </cdr:txBody>
    </cdr:sp>
  </cdr:relSizeAnchor>
  <cdr:relSizeAnchor xmlns:cdr="http://schemas.openxmlformats.org/drawingml/2006/chartDrawing">
    <cdr:from>
      <cdr:x>0</cdr:x>
      <cdr:y>0.89</cdr:y>
    </cdr:from>
    <cdr:to>
      <cdr:x>0.47065</cdr:x>
      <cdr:y>1</cdr:y>
    </cdr:to>
    <cdr:sp macro="" textlink="">
      <cdr:nvSpPr>
        <cdr:cNvPr id="22" name="TextBox 1"/>
        <cdr:cNvSpPr txBox="1"/>
      </cdr:nvSpPr>
      <cdr:spPr>
        <a:xfrm xmlns:a="http://schemas.openxmlformats.org/drawingml/2006/main">
          <a:off x="0" y="5411011"/>
          <a:ext cx="4387579" cy="66877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1) Please note that the Scotland-level life expectancy estimate shown here is for use only as a comparator for the corresponding sub-Scotland-level figures. The definitive Scotland-level life expectancy estimate</a:t>
          </a:r>
          <a:r>
            <a:rPr lang="en-GB" sz="900" baseline="0">
              <a:latin typeface="Arial" panose="020B0604020202020204" pitchFamily="34" charset="0"/>
              <a:cs typeface="Arial" panose="020B0604020202020204" pitchFamily="34" charset="0"/>
            </a:rPr>
            <a:t> </a:t>
          </a:r>
          <a:r>
            <a:rPr lang="en-GB" sz="900">
              <a:latin typeface="Arial" panose="020B0604020202020204" pitchFamily="34" charset="0"/>
              <a:cs typeface="Arial" panose="020B0604020202020204" pitchFamily="34" charset="0"/>
            </a:rPr>
            <a:t>is published in the National Life Tables for Scotland </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0.449</cdr:x>
      <cdr:y>0.26293</cdr:y>
    </cdr:from>
    <cdr:to>
      <cdr:x>0.56107</cdr:x>
      <cdr:y>0.3237</cdr:y>
    </cdr:to>
    <cdr:sp macro="" textlink="">
      <cdr:nvSpPr>
        <cdr:cNvPr id="2" name="TextBox 1"/>
        <cdr:cNvSpPr txBox="1"/>
      </cdr:nvSpPr>
      <cdr:spPr>
        <a:xfrm xmlns:a="http://schemas.openxmlformats.org/drawingml/2006/main">
          <a:off x="4188972" y="1601137"/>
          <a:ext cx="1045558" cy="370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7979FF"/>
              </a:solidFill>
              <a:latin typeface="Arial" panose="020B0604020202020204" pitchFamily="34" charset="0"/>
              <a:cs typeface="Arial" panose="020B0604020202020204" pitchFamily="34" charset="0"/>
            </a:rPr>
            <a:t>Females</a:t>
          </a:r>
        </a:p>
      </cdr:txBody>
    </cdr:sp>
  </cdr:relSizeAnchor>
  <cdr:relSizeAnchor xmlns:cdr="http://schemas.openxmlformats.org/drawingml/2006/chartDrawing">
    <cdr:from>
      <cdr:x>0.48895</cdr:x>
      <cdr:y>0.51043</cdr:y>
    </cdr:from>
    <cdr:to>
      <cdr:x>0.60102</cdr:x>
      <cdr:y>0.57119</cdr:y>
    </cdr:to>
    <cdr:sp macro="" textlink="">
      <cdr:nvSpPr>
        <cdr:cNvPr id="3" name="TextBox 1"/>
        <cdr:cNvSpPr txBox="1"/>
      </cdr:nvSpPr>
      <cdr:spPr>
        <a:xfrm xmlns:a="http://schemas.openxmlformats.org/drawingml/2006/main">
          <a:off x="4561726" y="3108231"/>
          <a:ext cx="1045558" cy="370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anose="020B0604020202020204" pitchFamily="34" charset="0"/>
              <a:cs typeface="Arial" panose="020B0604020202020204" pitchFamily="34" charset="0"/>
            </a:rPr>
            <a:t>Males</a:t>
          </a:r>
        </a:p>
      </cdr:txBody>
    </cdr:sp>
  </cdr:relSizeAnchor>
  <cdr:relSizeAnchor xmlns:cdr="http://schemas.openxmlformats.org/drawingml/2006/chartDrawing">
    <cdr:from>
      <cdr:x>0.16506</cdr:x>
      <cdr:y>0.56515</cdr:y>
    </cdr:from>
    <cdr:to>
      <cdr:x>0.16506</cdr:x>
      <cdr:y>0.73658</cdr:y>
    </cdr:to>
    <cdr:cxnSp macro="">
      <cdr:nvCxnSpPr>
        <cdr:cNvPr id="7" name="Straight Arrow Connector 6"/>
        <cdr:cNvCxnSpPr/>
      </cdr:nvCxnSpPr>
      <cdr:spPr bwMode="auto">
        <a:xfrm xmlns:a="http://schemas.openxmlformats.org/drawingml/2006/main">
          <a:off x="1539989" y="3441483"/>
          <a:ext cx="0" cy="1043899"/>
        </a:xfrm>
        <a:prstGeom xmlns:a="http://schemas.openxmlformats.org/drawingml/2006/main" prst="straightConnector1">
          <a:avLst/>
        </a:prstGeom>
        <a:noFill xmlns:a="http://schemas.openxmlformats.org/drawingml/2006/main"/>
        <a:ln xmlns:a="http://schemas.openxmlformats.org/drawingml/2006/main" w="25400" cap="flat" cmpd="sng" algn="ctr">
          <a:solidFill>
            <a:srgbClr val="595959"/>
          </a:solidFill>
          <a:prstDash val="sysDot"/>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0.87223</cdr:x>
      <cdr:y>0.24833</cdr:y>
    </cdr:from>
    <cdr:to>
      <cdr:x>0.87223</cdr:x>
      <cdr:y>0.31667</cdr:y>
    </cdr:to>
    <cdr:cxnSp macro="">
      <cdr:nvCxnSpPr>
        <cdr:cNvPr id="8" name="Straight Arrow Connector 7"/>
        <cdr:cNvCxnSpPr/>
      </cdr:nvCxnSpPr>
      <cdr:spPr bwMode="auto">
        <a:xfrm xmlns:a="http://schemas.openxmlformats.org/drawingml/2006/main">
          <a:off x="8131233" y="1509814"/>
          <a:ext cx="0" cy="415452"/>
        </a:xfrm>
        <a:prstGeom xmlns:a="http://schemas.openxmlformats.org/drawingml/2006/main" prst="straightConnector1">
          <a:avLst/>
        </a:prstGeom>
        <a:noFill xmlns:a="http://schemas.openxmlformats.org/drawingml/2006/main"/>
        <a:ln xmlns:a="http://schemas.openxmlformats.org/drawingml/2006/main" w="25400" cap="flat" cmpd="sng" algn="ctr">
          <a:solidFill>
            <a:srgbClr val="595959"/>
          </a:solidFill>
          <a:prstDash val="sysDot"/>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0.16368</cdr:x>
      <cdr:y>0.29412</cdr:y>
    </cdr:from>
    <cdr:to>
      <cdr:x>0.16368</cdr:x>
      <cdr:y>0.53743</cdr:y>
    </cdr:to>
    <cdr:cxnSp macro="">
      <cdr:nvCxnSpPr>
        <cdr:cNvPr id="10" name="Straight Arrow Connector 9"/>
        <cdr:cNvCxnSpPr/>
      </cdr:nvCxnSpPr>
      <cdr:spPr bwMode="auto">
        <a:xfrm xmlns:a="http://schemas.openxmlformats.org/drawingml/2006/main">
          <a:off x="1527118" y="1791026"/>
          <a:ext cx="0" cy="1481667"/>
        </a:xfrm>
        <a:prstGeom xmlns:a="http://schemas.openxmlformats.org/drawingml/2006/main" prst="straightConnector1">
          <a:avLst/>
        </a:prstGeom>
        <a:noFill xmlns:a="http://schemas.openxmlformats.org/drawingml/2006/main"/>
        <a:ln xmlns:a="http://schemas.openxmlformats.org/drawingml/2006/main" w="25400" cap="flat" cmpd="sng" algn="ctr">
          <a:solidFill>
            <a:srgbClr val="7979FF"/>
          </a:solidFill>
          <a:prstDash val="solid"/>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0.86734</cdr:x>
      <cdr:y>0.34547</cdr:y>
    </cdr:from>
    <cdr:to>
      <cdr:x>0.86734</cdr:x>
      <cdr:y>0.77406</cdr:y>
    </cdr:to>
    <cdr:cxnSp macro="">
      <cdr:nvCxnSpPr>
        <cdr:cNvPr id="12" name="Straight Arrow Connector 11"/>
        <cdr:cNvCxnSpPr/>
      </cdr:nvCxnSpPr>
      <cdr:spPr bwMode="auto">
        <a:xfrm xmlns:a="http://schemas.openxmlformats.org/drawingml/2006/main">
          <a:off x="8091990" y="2103734"/>
          <a:ext cx="0" cy="2609920"/>
        </a:xfrm>
        <a:prstGeom xmlns:a="http://schemas.openxmlformats.org/drawingml/2006/main" prst="straightConnector1">
          <a:avLst/>
        </a:prstGeom>
        <a:noFill xmlns:a="http://schemas.openxmlformats.org/drawingml/2006/main"/>
        <a:ln xmlns:a="http://schemas.openxmlformats.org/drawingml/2006/main" w="25400" cap="flat" cmpd="sng" algn="ctr">
          <a:solidFill>
            <a:srgbClr val="434481"/>
          </a:solidFill>
          <a:prstDash val="solid"/>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0.0802</cdr:x>
      <cdr:y>0.3959</cdr:y>
    </cdr:from>
    <cdr:to>
      <cdr:x>0.2654</cdr:x>
      <cdr:y>0.4579</cdr:y>
    </cdr:to>
    <cdr:sp macro="" textlink="">
      <cdr:nvSpPr>
        <cdr:cNvPr id="16" name="TextBox 53"/>
        <cdr:cNvSpPr txBox="1"/>
      </cdr:nvSpPr>
      <cdr:spPr>
        <a:xfrm xmlns:a="http://schemas.openxmlformats.org/drawingml/2006/main">
          <a:off x="748268" y="2410834"/>
          <a:ext cx="1727800" cy="37752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000" b="1">
              <a:solidFill>
                <a:srgbClr val="7979FF"/>
              </a:solidFill>
              <a:latin typeface="Arial" panose="020B0604020202020204" pitchFamily="34" charset="0"/>
              <a:cs typeface="Arial" panose="020B0604020202020204" pitchFamily="34" charset="0"/>
            </a:rPr>
            <a:t>years difference between D</a:t>
          </a:r>
          <a:r>
            <a:rPr lang="en-GB" sz="1000" b="1" baseline="0">
              <a:solidFill>
                <a:srgbClr val="7979FF"/>
              </a:solidFill>
              <a:latin typeface="Arial" panose="020B0604020202020204" pitchFamily="34" charset="0"/>
              <a:cs typeface="Arial" panose="020B0604020202020204" pitchFamily="34" charset="0"/>
            </a:rPr>
            <a:t>1 and D10 (females)</a:t>
          </a:r>
          <a:endParaRPr lang="en-GB" sz="1000" b="1">
            <a:solidFill>
              <a:srgbClr val="7979FF"/>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0.1381</cdr:x>
      <cdr:y>0.35428</cdr:y>
    </cdr:from>
    <cdr:to>
      <cdr:x>0.18989</cdr:x>
      <cdr:y>0.39661</cdr:y>
    </cdr:to>
    <cdr:sp macro="" textlink="'Fig 6 Data'!$G$9">
      <cdr:nvSpPr>
        <cdr:cNvPr id="19" name="TextBox 18"/>
        <cdr:cNvSpPr txBox="1"/>
      </cdr:nvSpPr>
      <cdr:spPr>
        <a:xfrm xmlns:a="http://schemas.openxmlformats.org/drawingml/2006/main">
          <a:off x="1288380" y="2157371"/>
          <a:ext cx="483180" cy="25775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fld id="{5CE538A0-8301-4067-B1AE-2525FAED6186}" type="TxLink">
            <a:rPr lang="en-US" sz="1400" b="1" i="0" u="none" strike="noStrike">
              <a:solidFill>
                <a:srgbClr val="7979FF"/>
              </a:solidFill>
              <a:latin typeface="Arial"/>
              <a:cs typeface="Arial"/>
            </a:rPr>
            <a:pPr algn="ctr"/>
            <a:t>9.6</a:t>
          </a:fld>
          <a:endParaRPr lang="en-GB" sz="1400" b="1">
            <a:solidFill>
              <a:srgbClr val="7979FF"/>
            </a:solidFill>
          </a:endParaRPr>
        </a:p>
      </cdr:txBody>
    </cdr:sp>
  </cdr:relSizeAnchor>
  <cdr:relSizeAnchor xmlns:cdr="http://schemas.openxmlformats.org/drawingml/2006/chartDrawing">
    <cdr:from>
      <cdr:x>0.84041</cdr:x>
      <cdr:y>0.48967</cdr:y>
    </cdr:from>
    <cdr:to>
      <cdr:x>0.90476</cdr:x>
      <cdr:y>0.53342</cdr:y>
    </cdr:to>
    <cdr:sp macro="" textlink="'Fig 6 Data'!$F$24">
      <cdr:nvSpPr>
        <cdr:cNvPr id="20" name="TextBox 19"/>
        <cdr:cNvSpPr txBox="1"/>
      </cdr:nvSpPr>
      <cdr:spPr>
        <a:xfrm xmlns:a="http://schemas.openxmlformats.org/drawingml/2006/main">
          <a:off x="7840684" y="2981853"/>
          <a:ext cx="600360" cy="26641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fld id="{F632F0E6-C525-4F44-A8A3-49FA481EBACB}" type="TxLink">
            <a:rPr lang="en-US" sz="1400" b="1" i="0" u="none" strike="noStrike">
              <a:solidFill>
                <a:srgbClr val="434481"/>
              </a:solidFill>
              <a:latin typeface="Arial"/>
              <a:cs typeface="Arial"/>
            </a:rPr>
            <a:pPr/>
            <a:t>13.0</a:t>
          </a:fld>
          <a:endParaRPr lang="en-GB" sz="1400" b="1">
            <a:solidFill>
              <a:srgbClr val="434481"/>
            </a:solidFill>
          </a:endParaRPr>
        </a:p>
      </cdr:txBody>
    </cdr:sp>
  </cdr:relSizeAnchor>
  <cdr:relSizeAnchor xmlns:cdr="http://schemas.openxmlformats.org/drawingml/2006/chartDrawing">
    <cdr:from>
      <cdr:x>0.77902</cdr:x>
      <cdr:y>0.53193</cdr:y>
    </cdr:from>
    <cdr:to>
      <cdr:x>0.96422</cdr:x>
      <cdr:y>0.59392</cdr:y>
    </cdr:to>
    <cdr:sp macro="" textlink="">
      <cdr:nvSpPr>
        <cdr:cNvPr id="18" name="TextBox 53"/>
        <cdr:cNvSpPr txBox="1"/>
      </cdr:nvSpPr>
      <cdr:spPr>
        <a:xfrm xmlns:a="http://schemas.openxmlformats.org/drawingml/2006/main">
          <a:off x="7267988" y="3239195"/>
          <a:ext cx="1727845" cy="37748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000" b="1">
              <a:solidFill>
                <a:srgbClr val="434481"/>
              </a:solidFill>
              <a:latin typeface="Arial" panose="020B0604020202020204" pitchFamily="34" charset="0"/>
              <a:cs typeface="Arial" panose="020B0604020202020204" pitchFamily="34" charset="0"/>
            </a:rPr>
            <a:t>years difference between D</a:t>
          </a:r>
          <a:r>
            <a:rPr lang="en-GB" sz="1000" b="1" baseline="0">
              <a:solidFill>
                <a:srgbClr val="434481"/>
              </a:solidFill>
              <a:latin typeface="Arial" panose="020B0604020202020204" pitchFamily="34" charset="0"/>
              <a:cs typeface="Arial" panose="020B0604020202020204" pitchFamily="34" charset="0"/>
            </a:rPr>
            <a:t>1 and D10 (males)</a:t>
          </a:r>
          <a:endParaRPr lang="en-GB" sz="1000" b="1">
            <a:solidFill>
              <a:srgbClr val="43448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0.05761</cdr:x>
      <cdr:y>0.64587</cdr:y>
    </cdr:from>
    <cdr:to>
      <cdr:x>0.17213</cdr:x>
      <cdr:y>0.77334</cdr:y>
    </cdr:to>
    <cdr:sp macro="" textlink="">
      <cdr:nvSpPr>
        <cdr:cNvPr id="21" name="TextBox 53"/>
        <cdr:cNvSpPr txBox="1"/>
      </cdr:nvSpPr>
      <cdr:spPr>
        <a:xfrm xmlns:a="http://schemas.openxmlformats.org/drawingml/2006/main">
          <a:off x="537020" y="3926732"/>
          <a:ext cx="1067594" cy="7749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000" b="1">
              <a:solidFill>
                <a:schemeClr val="tx1">
                  <a:lumMod val="65000"/>
                  <a:lumOff val="35000"/>
                </a:schemeClr>
              </a:solidFill>
              <a:latin typeface="Arial" panose="020B0604020202020204" pitchFamily="34" charset="0"/>
              <a:cs typeface="Arial" panose="020B0604020202020204" pitchFamily="34" charset="0"/>
            </a:rPr>
            <a:t>years difference between males</a:t>
          </a:r>
          <a:r>
            <a:rPr lang="en-GB" sz="1000" b="1" baseline="0">
              <a:solidFill>
                <a:schemeClr val="tx1">
                  <a:lumMod val="65000"/>
                  <a:lumOff val="35000"/>
                </a:schemeClr>
              </a:solidFill>
              <a:latin typeface="Arial" panose="020B0604020202020204" pitchFamily="34" charset="0"/>
              <a:cs typeface="Arial" panose="020B0604020202020204" pitchFamily="34" charset="0"/>
            </a:rPr>
            <a:t> and females in D1</a:t>
          </a:r>
          <a:endParaRPr lang="en-GB"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0.08487</cdr:x>
      <cdr:y>0.58021</cdr:y>
    </cdr:from>
    <cdr:to>
      <cdr:x>0.15761</cdr:x>
      <cdr:y>0.6388</cdr:y>
    </cdr:to>
    <cdr:sp macro="" textlink="">
      <cdr:nvSpPr>
        <cdr:cNvPr id="22" name="TextBox 21"/>
        <cdr:cNvSpPr txBox="1"/>
      </cdr:nvSpPr>
      <cdr:spPr>
        <a:xfrm xmlns:a="http://schemas.openxmlformats.org/drawingml/2006/main">
          <a:off x="787977" y="3515591"/>
          <a:ext cx="675409" cy="355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0.09422</cdr:x>
      <cdr:y>0.60417</cdr:y>
    </cdr:from>
    <cdr:to>
      <cdr:x>0.15391</cdr:x>
      <cdr:y>0.64068</cdr:y>
    </cdr:to>
    <cdr:sp macro="" textlink="'Fig 6 Data'!$I$9">
      <cdr:nvSpPr>
        <cdr:cNvPr id="23" name="TextBox 22"/>
        <cdr:cNvSpPr txBox="1"/>
      </cdr:nvSpPr>
      <cdr:spPr>
        <a:xfrm xmlns:a="http://schemas.openxmlformats.org/drawingml/2006/main">
          <a:off x="878331" y="3673245"/>
          <a:ext cx="556450" cy="2219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DB62ACB-FEB0-4D1D-8942-444A347A0367}" type="TxLink">
            <a:rPr lang="en-US" sz="1400" b="1" i="0" u="none" strike="noStrike">
              <a:solidFill>
                <a:srgbClr val="595959"/>
              </a:solidFill>
              <a:latin typeface="Arial"/>
              <a:cs typeface="Arial"/>
            </a:rPr>
            <a:pPr/>
            <a:t>6.0</a:t>
          </a:fld>
          <a:endParaRPr lang="en-GB" sz="2400" b="1">
            <a:solidFill>
              <a:srgbClr val="595959"/>
            </a:solidFill>
          </a:endParaRPr>
        </a:p>
      </cdr:txBody>
    </cdr:sp>
  </cdr:relSizeAnchor>
  <cdr:relSizeAnchor xmlns:cdr="http://schemas.openxmlformats.org/drawingml/2006/chartDrawing">
    <cdr:from>
      <cdr:x>0.87826</cdr:x>
      <cdr:y>0.28291</cdr:y>
    </cdr:from>
    <cdr:to>
      <cdr:x>0.99347</cdr:x>
      <cdr:y>0.39833</cdr:y>
    </cdr:to>
    <cdr:sp macro="" textlink="">
      <cdr:nvSpPr>
        <cdr:cNvPr id="24" name="TextBox 53"/>
        <cdr:cNvSpPr txBox="1"/>
      </cdr:nvSpPr>
      <cdr:spPr>
        <a:xfrm xmlns:a="http://schemas.openxmlformats.org/drawingml/2006/main">
          <a:off x="8187484" y="1720052"/>
          <a:ext cx="1074027" cy="7017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000" b="1">
              <a:solidFill>
                <a:schemeClr val="tx1">
                  <a:lumMod val="65000"/>
                  <a:lumOff val="35000"/>
                </a:schemeClr>
              </a:solidFill>
              <a:latin typeface="Arial" panose="020B0604020202020204" pitchFamily="34" charset="0"/>
              <a:cs typeface="Arial" panose="020B0604020202020204" pitchFamily="34" charset="0"/>
            </a:rPr>
            <a:t>years difference between males</a:t>
          </a:r>
          <a:r>
            <a:rPr lang="en-GB" sz="1000" b="1" baseline="0">
              <a:solidFill>
                <a:schemeClr val="tx1">
                  <a:lumMod val="65000"/>
                  <a:lumOff val="35000"/>
                </a:schemeClr>
              </a:solidFill>
              <a:latin typeface="Arial" panose="020B0604020202020204" pitchFamily="34" charset="0"/>
              <a:cs typeface="Arial" panose="020B0604020202020204" pitchFamily="34" charset="0"/>
            </a:rPr>
            <a:t> and females in D10</a:t>
          </a:r>
          <a:endParaRPr lang="en-GB"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0.25701</cdr:x>
      <cdr:y>0.80835</cdr:y>
    </cdr:from>
    <cdr:to>
      <cdr:x>0.33627</cdr:x>
      <cdr:y>0.86609</cdr:y>
    </cdr:to>
    <cdr:sp macro="" textlink="">
      <cdr:nvSpPr>
        <cdr:cNvPr id="30" name="Rectangle 29"/>
        <cdr:cNvSpPr/>
      </cdr:nvSpPr>
      <cdr:spPr bwMode="auto">
        <a:xfrm xmlns:a="http://schemas.openxmlformats.org/drawingml/2006/main">
          <a:off x="2388691" y="4896445"/>
          <a:ext cx="736700" cy="3497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cap="flat" cmpd="sng" algn="ctr">
              <a:solidFill>
                <a:srgbClr xmlns:mc="http://schemas.openxmlformats.org/markup-compatibility/2006" val="FFFFFF" mc:Ignorable="a14" a14:legacySpreadsheetColorIndex="65"/>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0.04121</cdr:x>
      <cdr:y>0.79797</cdr:y>
    </cdr:from>
    <cdr:to>
      <cdr:x>0.08204</cdr:x>
      <cdr:y>0.8544</cdr:y>
    </cdr:to>
    <cdr:sp macro="" textlink="">
      <cdr:nvSpPr>
        <cdr:cNvPr id="34" name="TextBox 2"/>
        <cdr:cNvSpPr txBox="1"/>
      </cdr:nvSpPr>
      <cdr:spPr>
        <a:xfrm xmlns:a="http://schemas.openxmlformats.org/drawingml/2006/main">
          <a:off x="384178" y="4851487"/>
          <a:ext cx="380631" cy="34308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400">
              <a:solidFill>
                <a:sysClr val="windowText" lastClr="000000"/>
              </a:solidFill>
              <a:latin typeface="Arial" pitchFamily="34" charset="0"/>
              <a:cs typeface="Arial" pitchFamily="34" charset="0"/>
            </a:rPr>
            <a:t>⸗</a:t>
          </a:r>
        </a:p>
      </cdr:txBody>
    </cdr:sp>
  </cdr:relSizeAnchor>
  <cdr:relSizeAnchor xmlns:cdr="http://schemas.openxmlformats.org/drawingml/2006/chartDrawing">
    <cdr:from>
      <cdr:x>0.01493</cdr:x>
      <cdr:y>0.87667</cdr:y>
    </cdr:from>
    <cdr:to>
      <cdr:x>0.05576</cdr:x>
      <cdr:y>0.9262</cdr:y>
    </cdr:to>
    <cdr:sp macro="" textlink="">
      <cdr:nvSpPr>
        <cdr:cNvPr id="35" name="TextBox 34"/>
        <cdr:cNvSpPr txBox="1"/>
      </cdr:nvSpPr>
      <cdr:spPr>
        <a:xfrm xmlns:a="http://schemas.openxmlformats.org/drawingml/2006/main">
          <a:off x="139187" y="5329947"/>
          <a:ext cx="380631" cy="301152"/>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en-GB" sz="14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0.08619</cdr:x>
      <cdr:y>0.95331</cdr:y>
    </cdr:from>
    <cdr:to>
      <cdr:x>0.23671</cdr:x>
      <cdr:y>1</cdr:y>
    </cdr:to>
    <cdr:sp macro="" textlink="">
      <cdr:nvSpPr>
        <cdr:cNvPr id="4" name="TextBox 3"/>
        <cdr:cNvSpPr txBox="1"/>
      </cdr:nvSpPr>
      <cdr:spPr>
        <a:xfrm xmlns:a="http://schemas.openxmlformats.org/drawingml/2006/main">
          <a:off x="804116" y="5805169"/>
          <a:ext cx="1404294" cy="284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anose="020B0604020202020204" pitchFamily="34" charset="0"/>
              <a:cs typeface="Arial" panose="020B0604020202020204" pitchFamily="34" charset="0"/>
            </a:rPr>
            <a:t>10% most deprived</a:t>
          </a:r>
        </a:p>
      </cdr:txBody>
    </cdr:sp>
  </cdr:relSizeAnchor>
  <cdr:relSizeAnchor xmlns:cdr="http://schemas.openxmlformats.org/drawingml/2006/chartDrawing">
    <cdr:from>
      <cdr:x>0.78893</cdr:x>
      <cdr:y>0.95173</cdr:y>
    </cdr:from>
    <cdr:to>
      <cdr:x>0.9532</cdr:x>
      <cdr:y>0.99841</cdr:y>
    </cdr:to>
    <cdr:sp macro="" textlink="">
      <cdr:nvSpPr>
        <cdr:cNvPr id="26" name="TextBox 1"/>
        <cdr:cNvSpPr txBox="1"/>
      </cdr:nvSpPr>
      <cdr:spPr>
        <a:xfrm xmlns:a="http://schemas.openxmlformats.org/drawingml/2006/main">
          <a:off x="7360386" y="5795541"/>
          <a:ext cx="1532576" cy="284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latin typeface="Arial" panose="020B0604020202020204" pitchFamily="34" charset="0"/>
              <a:cs typeface="Arial" panose="020B0604020202020204" pitchFamily="34" charset="0"/>
            </a:rPr>
            <a:t>10% least deprived</a:t>
          </a:r>
        </a:p>
      </cdr:txBody>
    </cdr:sp>
  </cdr:relSizeAnchor>
  <cdr:relSizeAnchor xmlns:cdr="http://schemas.openxmlformats.org/drawingml/2006/chartDrawing">
    <cdr:from>
      <cdr:x>0.91688</cdr:x>
      <cdr:y>0.23294</cdr:y>
    </cdr:from>
    <cdr:to>
      <cdr:x>0.96931</cdr:x>
      <cdr:y>0.27623</cdr:y>
    </cdr:to>
    <cdr:sp macro="" textlink="">
      <cdr:nvSpPr>
        <cdr:cNvPr id="9" name="TextBox 8"/>
        <cdr:cNvSpPr txBox="1"/>
      </cdr:nvSpPr>
      <cdr:spPr>
        <a:xfrm xmlns:a="http://schemas.openxmlformats.org/drawingml/2006/main">
          <a:off x="8547434" y="1416217"/>
          <a:ext cx="488783" cy="2631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595959"/>
              </a:solidFill>
              <a:latin typeface="Arial" panose="020B0604020202020204" pitchFamily="34" charset="0"/>
              <a:cs typeface="Arial" panose="020B0604020202020204" pitchFamily="34" charset="0"/>
            </a:rPr>
            <a:t>2.7</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0.07039</cdr:x>
      <cdr:y>0.027</cdr:y>
    </cdr:from>
    <cdr:to>
      <cdr:x>0.9648</cdr:x>
      <cdr:y>0.06925</cdr:y>
    </cdr:to>
    <cdr:sp macro="" textlink="">
      <cdr:nvSpPr>
        <cdr:cNvPr id="277505" name="Text Box 1"/>
        <cdr:cNvSpPr txBox="1">
          <a:spLocks xmlns:a="http://schemas.openxmlformats.org/drawingml/2006/main" noChangeArrowheads="1"/>
        </cdr:cNvSpPr>
      </cdr:nvSpPr>
      <cdr:spPr bwMode="auto">
        <a:xfrm xmlns:a="http://schemas.openxmlformats.org/drawingml/2006/main">
          <a:off x="647700" y="151990"/>
          <a:ext cx="8229600" cy="2378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000000"/>
              </a:solidFill>
              <a:latin typeface="Arial"/>
              <a:cs typeface="Arial"/>
            </a:rPr>
            <a:t>  Figure 1: Life expectancy at birth, </a:t>
          </a:r>
          <a:r>
            <a:rPr lang="en-GB" sz="1400" b="1" i="0" u="none" strike="noStrike" baseline="0">
              <a:solidFill>
                <a:sysClr val="windowText" lastClr="000000"/>
              </a:solidFill>
              <a:latin typeface="Arial"/>
              <a:cs typeface="Arial"/>
            </a:rPr>
            <a:t>Scotland, 1980-1982 to </a:t>
          </a:r>
          <a:r>
            <a:rPr lang="en-GB" sz="1400" b="1" i="0" u="none" strike="noStrike" baseline="0">
              <a:solidFill>
                <a:srgbClr val="000000"/>
              </a:solidFill>
              <a:latin typeface="Arial"/>
              <a:cs typeface="Arial"/>
            </a:rPr>
            <a:t>2015-2017 (males and females)</a:t>
          </a:r>
          <a:endParaRPr lang="en-GB" sz="1050"/>
        </a:p>
      </cdr:txBody>
    </cdr:sp>
  </cdr:relSizeAnchor>
  <cdr:relSizeAnchor xmlns:cdr="http://schemas.openxmlformats.org/drawingml/2006/chartDrawing">
    <cdr:from>
      <cdr:x>0.00862</cdr:x>
      <cdr:y>0.93434</cdr:y>
    </cdr:from>
    <cdr:to>
      <cdr:x>0.22027</cdr:x>
      <cdr:y>0.98339</cdr:y>
    </cdr:to>
    <cdr:sp macro="" textlink="">
      <cdr:nvSpPr>
        <cdr:cNvPr id="3" name="Text Box 2"/>
        <cdr:cNvSpPr txBox="1">
          <a:spLocks xmlns:a="http://schemas.openxmlformats.org/drawingml/2006/main" noChangeArrowheads="1"/>
        </cdr:cNvSpPr>
      </cdr:nvSpPr>
      <cdr:spPr bwMode="auto">
        <a:xfrm xmlns:a="http://schemas.openxmlformats.org/drawingml/2006/main">
          <a:off x="79375" y="5286375"/>
          <a:ext cx="1949450" cy="2775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rgbClr val="000000"/>
              </a:solidFill>
              <a:latin typeface="Arial"/>
              <a:cs typeface="Arial"/>
            </a:rPr>
            <a:t>Source</a:t>
          </a:r>
          <a:r>
            <a:rPr lang="en-GB" sz="800" b="0" i="0" u="none" strike="noStrike" baseline="0">
              <a:solidFill>
                <a:srgbClr val="000000"/>
              </a:solidFill>
              <a:latin typeface="Arial"/>
              <a:cs typeface="Arial"/>
            </a:rPr>
            <a:t>: NRS</a:t>
          </a:r>
        </a:p>
        <a:p xmlns:a="http://schemas.openxmlformats.org/drawingml/2006/main">
          <a:pPr algn="l" rtl="0">
            <a:defRPr sz="1000"/>
          </a:pPr>
          <a:r>
            <a:rPr lang="en-GB" sz="800" b="0" i="0" u="none" strike="noStrike" baseline="0">
              <a:solidFill>
                <a:srgbClr val="000000"/>
              </a:solidFill>
              <a:latin typeface="Arial"/>
              <a:cs typeface="Arial"/>
            </a:rPr>
            <a:t>National Life Tables for Scotland</a:t>
          </a:r>
          <a:endParaRPr lang="en-GB" sz="800"/>
        </a:p>
      </cdr:txBody>
    </cdr:sp>
  </cdr:relSizeAnchor>
  <cdr:relSizeAnchor xmlns:cdr="http://schemas.openxmlformats.org/drawingml/2006/chartDrawing">
    <cdr:from>
      <cdr:x>0.33925</cdr:x>
      <cdr:y>0.12346</cdr:y>
    </cdr:from>
    <cdr:to>
      <cdr:x>0.51673</cdr:x>
      <cdr:y>0.17546</cdr:y>
    </cdr:to>
    <cdr:sp macro="" textlink="">
      <cdr:nvSpPr>
        <cdr:cNvPr id="4" name="TextBox 1"/>
        <cdr:cNvSpPr txBox="1"/>
      </cdr:nvSpPr>
      <cdr:spPr>
        <a:xfrm xmlns:a="http://schemas.openxmlformats.org/drawingml/2006/main">
          <a:off x="3124723" y="698500"/>
          <a:ext cx="1634675"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rgbClr val="9999FF"/>
              </a:solidFill>
              <a:latin typeface="Arial" pitchFamily="34" charset="0"/>
              <a:cs typeface="Arial" pitchFamily="34" charset="0"/>
            </a:rPr>
            <a:t>Females</a:t>
          </a:r>
        </a:p>
      </cdr:txBody>
    </cdr:sp>
  </cdr:relSizeAnchor>
  <cdr:relSizeAnchor xmlns:cdr="http://schemas.openxmlformats.org/drawingml/2006/chartDrawing">
    <cdr:from>
      <cdr:x>0.3385</cdr:x>
      <cdr:y>0.254</cdr:y>
    </cdr:from>
    <cdr:to>
      <cdr:x>0.51598</cdr:x>
      <cdr:y>0.306</cdr:y>
    </cdr:to>
    <cdr:sp macro="" textlink="">
      <cdr:nvSpPr>
        <cdr:cNvPr id="5" name="TextBox 1"/>
        <cdr:cNvSpPr txBox="1"/>
      </cdr:nvSpPr>
      <cdr:spPr>
        <a:xfrm xmlns:a="http://schemas.openxmlformats.org/drawingml/2006/main">
          <a:off x="3117850" y="1437094"/>
          <a:ext cx="1634676"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rgbClr val="434481"/>
              </a:solidFill>
              <a:latin typeface="Arial" pitchFamily="34" charset="0"/>
              <a:cs typeface="Arial" pitchFamily="34" charset="0"/>
            </a:rPr>
            <a:t>Males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29725" cy="56578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0.06929</cdr:x>
      <cdr:y>0.00857</cdr:y>
    </cdr:from>
    <cdr:to>
      <cdr:x>0.91934</cdr:x>
      <cdr:y>0.05057</cdr:y>
    </cdr:to>
    <cdr:sp macro="" textlink="">
      <cdr:nvSpPr>
        <cdr:cNvPr id="231425" name="Text Box 1"/>
        <cdr:cNvSpPr txBox="1">
          <a:spLocks xmlns:a="http://schemas.openxmlformats.org/drawingml/2006/main" noChangeArrowheads="1"/>
        </cdr:cNvSpPr>
      </cdr:nvSpPr>
      <cdr:spPr bwMode="auto">
        <a:xfrm xmlns:a="http://schemas.openxmlformats.org/drawingml/2006/main">
          <a:off x="638175" y="48468"/>
          <a:ext cx="7829550" cy="2376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000000"/>
              </a:solidFill>
              <a:latin typeface="Arial"/>
              <a:cs typeface="Arial"/>
            </a:rPr>
            <a:t>  Figure 1a: Life expectancy at birth in Council areas, </a:t>
          </a:r>
          <a:r>
            <a:rPr lang="en-GB" sz="1400" b="1" i="0" u="none" strike="noStrike" baseline="0">
              <a:solidFill>
                <a:sysClr val="windowText" lastClr="000000"/>
              </a:solidFill>
              <a:latin typeface="Arial"/>
              <a:cs typeface="Arial"/>
            </a:rPr>
            <a:t>Scotland, 2001-2003 to </a:t>
          </a:r>
          <a:r>
            <a:rPr lang="en-GB" sz="1400" b="1" i="0" u="none" strike="noStrike" baseline="0">
              <a:solidFill>
                <a:srgbClr val="000000"/>
              </a:solidFill>
              <a:latin typeface="Arial"/>
              <a:cs typeface="Arial"/>
            </a:rPr>
            <a:t>2015- 2017</a:t>
          </a:r>
        </a:p>
        <a:p xmlns:a="http://schemas.openxmlformats.org/drawingml/2006/main">
          <a:pPr algn="l" rtl="0">
            <a:defRPr sz="1000"/>
          </a:pPr>
          <a:r>
            <a:rPr lang="en-GB" sz="1400" b="1" i="0" u="none" strike="noStrike" baseline="0">
              <a:solidFill>
                <a:srgbClr val="000000"/>
              </a:solidFill>
              <a:latin typeface="Arial"/>
              <a:cs typeface="Arial"/>
            </a:rPr>
            <a:t>:</a:t>
          </a:r>
          <a:endParaRPr lang="en-GB" sz="1050"/>
        </a:p>
      </cdr:txBody>
    </cdr:sp>
  </cdr:relSizeAnchor>
  <cdr:relSizeAnchor xmlns:cdr="http://schemas.openxmlformats.org/drawingml/2006/chartDrawing">
    <cdr:from>
      <cdr:x>0.2615</cdr:x>
      <cdr:y>0.0525</cdr:y>
    </cdr:from>
    <cdr:to>
      <cdr:x>0.738</cdr:x>
      <cdr:y>0.115</cdr:y>
    </cdr:to>
    <cdr:sp macro="" textlink="'Fig 1a chart data'!$C$1">
      <cdr:nvSpPr>
        <cdr:cNvPr id="231426" name="Text Box 2"/>
        <cdr:cNvSpPr txBox="1">
          <a:spLocks xmlns:a="http://schemas.openxmlformats.org/drawingml/2006/main" noChangeArrowheads="1" noTextEdit="1"/>
        </cdr:cNvSpPr>
      </cdr:nvSpPr>
      <cdr:spPr bwMode="auto">
        <a:xfrm xmlns:a="http://schemas.openxmlformats.org/drawingml/2006/main">
          <a:off x="2408592" y="295037"/>
          <a:ext cx="4388886" cy="3512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AFED55E-441A-476C-AF05-56F8537E230B}" type="TxLink">
            <a:rPr lang="en-GB" sz="1200" b="1" i="0" u="none" strike="noStrike" baseline="0">
              <a:solidFill>
                <a:srgbClr val="000000"/>
              </a:solidFill>
              <a:latin typeface="Arial"/>
              <a:cs typeface="Arial"/>
            </a:rPr>
            <a:pPr algn="ctr" rtl="0">
              <a:defRPr sz="1000"/>
            </a:pPr>
            <a:t>SCOTLAND</a:t>
          </a:fld>
          <a:endParaRPr lang="en-GB"/>
        </a:p>
      </cdr:txBody>
    </cdr:sp>
  </cdr:relSizeAnchor>
  <cdr:relSizeAnchor xmlns:cdr="http://schemas.openxmlformats.org/drawingml/2006/chartDrawing">
    <cdr:from>
      <cdr:x>0.09317</cdr:x>
      <cdr:y>0.50592</cdr:y>
    </cdr:from>
    <cdr:to>
      <cdr:x>0.37164</cdr:x>
      <cdr:y>0.78511</cdr:y>
    </cdr:to>
    <cdr:sp macro="" textlink="">
      <cdr:nvSpPr>
        <cdr:cNvPr id="2" name="TextBox 1"/>
        <cdr:cNvSpPr txBox="1"/>
      </cdr:nvSpPr>
      <cdr:spPr>
        <a:xfrm xmlns:a="http://schemas.openxmlformats.org/drawingml/2006/main">
          <a:off x="857250" y="2847975"/>
          <a:ext cx="2562225" cy="1571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0.72671</cdr:x>
      <cdr:y>0.60914</cdr:y>
    </cdr:from>
    <cdr:to>
      <cdr:x>0.92961</cdr:x>
      <cdr:y>0.74281</cdr:y>
    </cdr:to>
    <cdr:sp macro="" textlink="">
      <cdr:nvSpPr>
        <cdr:cNvPr id="3" name="TextBox 2"/>
        <cdr:cNvSpPr txBox="1"/>
      </cdr:nvSpPr>
      <cdr:spPr>
        <a:xfrm xmlns:a="http://schemas.openxmlformats.org/drawingml/2006/main">
          <a:off x="6686551" y="3429000"/>
          <a:ext cx="1866900" cy="752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anose="020B0604020202020204" pitchFamily="34" charset="0"/>
              <a:cs typeface="Arial" panose="020B0604020202020204" pitchFamily="34" charset="0"/>
            </a:rPr>
            <a:t>(Click the arrows on the right hand side to scroll through Council areas)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8687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1</cdr:x>
      <cdr:y>0.0782</cdr:y>
    </cdr:to>
    <cdr:sp macro="" textlink="">
      <cdr:nvSpPr>
        <cdr:cNvPr id="2" name="TextBox 1"/>
        <cdr:cNvSpPr txBox="1"/>
      </cdr:nvSpPr>
      <cdr:spPr>
        <a:xfrm xmlns:a="http://schemas.openxmlformats.org/drawingml/2006/main">
          <a:off x="0" y="0"/>
          <a:ext cx="9305925" cy="47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400" b="1">
              <a:effectLst/>
              <a:latin typeface="Arial" pitchFamily="34" charset="0"/>
              <a:ea typeface="+mn-ea"/>
              <a:cs typeface="Arial" pitchFamily="34" charset="0"/>
            </a:rPr>
            <a:t>Figure 2a: Life expectancy at birth in European Union countries, 1980-1982 to 2015-2017, males</a:t>
          </a:r>
        </a:p>
        <a:p xmlns:a="http://schemas.openxmlformats.org/drawingml/2006/main">
          <a:pPr algn="ctr"/>
          <a:endParaRPr lang="en-GB" sz="1400">
            <a:latin typeface="Arial" pitchFamily="34" charset="0"/>
            <a:cs typeface="Arial" pitchFamily="34" charset="0"/>
          </a:endParaRPr>
        </a:p>
      </cdr:txBody>
    </cdr:sp>
  </cdr:relSizeAnchor>
  <cdr:relSizeAnchor xmlns:cdr="http://schemas.openxmlformats.org/drawingml/2006/chartDrawing">
    <cdr:from>
      <cdr:x>0.88311</cdr:x>
      <cdr:y>0.2916</cdr:y>
    </cdr:from>
    <cdr:to>
      <cdr:x>0.99898</cdr:x>
      <cdr:y>0.3532</cdr:y>
    </cdr:to>
    <cdr:sp macro="" textlink="">
      <cdr:nvSpPr>
        <cdr:cNvPr id="6" name="TextBox 1"/>
        <cdr:cNvSpPr txBox="1"/>
      </cdr:nvSpPr>
      <cdr:spPr>
        <a:xfrm xmlns:a="http://schemas.openxmlformats.org/drawingml/2006/main">
          <a:off x="8218122" y="1774846"/>
          <a:ext cx="1078278" cy="3749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solidFill>
                <a:srgbClr val="434481"/>
              </a:solidFill>
              <a:latin typeface="Arial" pitchFamily="34" charset="0"/>
              <a:cs typeface="Arial" pitchFamily="34" charset="0"/>
            </a:rPr>
            <a:t>Scotland   </a:t>
          </a:r>
        </a:p>
      </cdr:txBody>
    </cdr:sp>
  </cdr:relSizeAnchor>
  <cdr:relSizeAnchor xmlns:cdr="http://schemas.openxmlformats.org/drawingml/2006/chartDrawing">
    <cdr:from>
      <cdr:x>0.04523</cdr:x>
      <cdr:y>0.75982</cdr:y>
    </cdr:from>
    <cdr:to>
      <cdr:x>0.08617</cdr:x>
      <cdr:y>0.81616</cdr:y>
    </cdr:to>
    <cdr:sp macro="" textlink="">
      <cdr:nvSpPr>
        <cdr:cNvPr id="8" name="TextBox 2"/>
        <cdr:cNvSpPr txBox="1"/>
      </cdr:nvSpPr>
      <cdr:spPr>
        <a:xfrm xmlns:a="http://schemas.openxmlformats.org/drawingml/2006/main">
          <a:off x="421573" y="4620729"/>
          <a:ext cx="381555" cy="3426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400">
              <a:solidFill>
                <a:sysClr val="windowText" lastClr="000000"/>
              </a:solidFill>
              <a:latin typeface="Arial" pitchFamily="34" charset="0"/>
              <a:cs typeface="Arial" pitchFamily="34" charset="0"/>
            </a:rPr>
            <a:t>⸗</a:t>
          </a:r>
        </a:p>
      </cdr:txBody>
    </cdr:sp>
  </cdr:relSizeAnchor>
  <cdr:relSizeAnchor xmlns:cdr="http://schemas.openxmlformats.org/drawingml/2006/chartDrawing">
    <cdr:from>
      <cdr:x>0.06453</cdr:x>
      <cdr:y>0.24888</cdr:y>
    </cdr:from>
    <cdr:to>
      <cdr:x>0.15887</cdr:x>
      <cdr:y>0.30751</cdr:y>
    </cdr:to>
    <cdr:sp macro="" textlink="">
      <cdr:nvSpPr>
        <cdr:cNvPr id="10" name="TextBox 1"/>
        <cdr:cNvSpPr txBox="1"/>
      </cdr:nvSpPr>
      <cdr:spPr>
        <a:xfrm xmlns:a="http://schemas.openxmlformats.org/drawingml/2006/main">
          <a:off x="601861" y="1515134"/>
          <a:ext cx="879835" cy="3569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GB" sz="1600" b="0">
              <a:solidFill>
                <a:srgbClr val="595959"/>
              </a:solidFill>
              <a:latin typeface="Arial" pitchFamily="34" charset="0"/>
              <a:cs typeface="Arial" pitchFamily="34" charset="0"/>
            </a:rPr>
            <a:t>Greece</a:t>
          </a:r>
        </a:p>
      </cdr:txBody>
    </cdr:sp>
  </cdr:relSizeAnchor>
  <cdr:relSizeAnchor xmlns:cdr="http://schemas.openxmlformats.org/drawingml/2006/chartDrawing">
    <cdr:from>
      <cdr:x>0.0672</cdr:x>
      <cdr:y>0.63539</cdr:y>
    </cdr:from>
    <cdr:to>
      <cdr:x>0.17805</cdr:x>
      <cdr:y>0.69402</cdr:y>
    </cdr:to>
    <cdr:sp macro="" textlink="">
      <cdr:nvSpPr>
        <cdr:cNvPr id="11" name="TextBox 1"/>
        <cdr:cNvSpPr txBox="1"/>
      </cdr:nvSpPr>
      <cdr:spPr>
        <a:xfrm xmlns:a="http://schemas.openxmlformats.org/drawingml/2006/main">
          <a:off x="626709" y="3868102"/>
          <a:ext cx="1033811" cy="3569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GB" sz="1600" b="0">
              <a:solidFill>
                <a:srgbClr val="595959"/>
              </a:solidFill>
              <a:latin typeface="Arial" pitchFamily="34" charset="0"/>
              <a:cs typeface="Arial" pitchFamily="34" charset="0"/>
            </a:rPr>
            <a:t>Estonia</a:t>
          </a:r>
        </a:p>
      </cdr:txBody>
    </cdr:sp>
  </cdr:relSizeAnchor>
  <cdr:relSizeAnchor xmlns:cdr="http://schemas.openxmlformats.org/drawingml/2006/chartDrawing">
    <cdr:from>
      <cdr:x>0.02673</cdr:x>
      <cdr:y>0.78918</cdr:y>
    </cdr:from>
    <cdr:to>
      <cdr:x>0.05641</cdr:x>
      <cdr:y>0.85803</cdr:y>
    </cdr:to>
    <cdr:sp macro="" textlink="">
      <cdr:nvSpPr>
        <cdr:cNvPr id="17" name="Rounded Rectangle 6"/>
        <cdr:cNvSpPr/>
      </cdr:nvSpPr>
      <cdr:spPr>
        <a:xfrm xmlns:a="http://schemas.openxmlformats.org/drawingml/2006/main">
          <a:off x="249116" y="4799277"/>
          <a:ext cx="276618" cy="418700"/>
        </a:xfrm>
        <a:prstGeom xmlns:a="http://schemas.openxmlformats.org/drawingml/2006/main" prst="round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0.02876</cdr:x>
      <cdr:y>0.79783</cdr:y>
    </cdr:from>
    <cdr:to>
      <cdr:x>0.057</cdr:x>
      <cdr:y>0.84545</cdr:y>
    </cdr:to>
    <cdr:sp macro="" textlink="">
      <cdr:nvSpPr>
        <cdr:cNvPr id="9" name="TextBox 8"/>
        <cdr:cNvSpPr txBox="1"/>
      </cdr:nvSpPr>
      <cdr:spPr>
        <a:xfrm xmlns:a="http://schemas.openxmlformats.org/drawingml/2006/main">
          <a:off x="268045" y="4851888"/>
          <a:ext cx="263192" cy="2895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200">
              <a:latin typeface="Arial" pitchFamily="34" charset="0"/>
              <a:cs typeface="Arial" pitchFamily="34" charset="0"/>
            </a:rPr>
            <a:t>0</a:t>
          </a:r>
        </a:p>
      </cdr:txBody>
    </cdr:sp>
  </cdr:relSizeAnchor>
  <cdr:relSizeAnchor xmlns:cdr="http://schemas.openxmlformats.org/drawingml/2006/chartDrawing">
    <cdr:from>
      <cdr:x>0.00341</cdr:x>
      <cdr:y>0.94992</cdr:y>
    </cdr:from>
    <cdr:to>
      <cdr:x>0.38519</cdr:x>
      <cdr:y>0.99687</cdr:y>
    </cdr:to>
    <cdr:sp macro="" textlink="">
      <cdr:nvSpPr>
        <cdr:cNvPr id="12" name="Text Box 2"/>
        <cdr:cNvSpPr txBox="1">
          <a:spLocks xmlns:a="http://schemas.openxmlformats.org/drawingml/2006/main" noChangeArrowheads="1"/>
        </cdr:cNvSpPr>
      </cdr:nvSpPr>
      <cdr:spPr bwMode="auto">
        <a:xfrm xmlns:a="http://schemas.openxmlformats.org/drawingml/2006/main">
          <a:off x="31750" y="5781662"/>
          <a:ext cx="3552816" cy="2857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ysClr val="windowText" lastClr="000000"/>
              </a:solidFill>
              <a:latin typeface="Arial"/>
              <a:cs typeface="Arial"/>
            </a:rPr>
            <a:t>Source</a:t>
          </a:r>
          <a:r>
            <a:rPr lang="en-GB" sz="800" b="0" i="0" u="none" strike="noStrike" baseline="0">
              <a:solidFill>
                <a:sysClr val="windowText" lastClr="000000"/>
              </a:solidFill>
              <a:latin typeface="Arial"/>
              <a:cs typeface="Arial"/>
            </a:rPr>
            <a:t>: Office for National Statistics and Eurostat (tps00025). </a:t>
          </a:r>
        </a:p>
        <a:p xmlns:a="http://schemas.openxmlformats.org/drawingml/2006/main">
          <a:pPr algn="l" rtl="0">
            <a:defRPr sz="1000"/>
          </a:pPr>
          <a:r>
            <a:rPr lang="en-GB" sz="800" b="0" i="0" u="none" strike="noStrike" baseline="0">
              <a:solidFill>
                <a:sysClr val="windowText" lastClr="000000"/>
              </a:solidFill>
              <a:latin typeface="Arial"/>
              <a:cs typeface="Arial"/>
            </a:rPr>
            <a:t>Note: The scale differs from the corresponding female figure.</a:t>
          </a:r>
          <a:endParaRPr lang="en-GB" sz="800">
            <a:solidFill>
              <a:sysClr val="windowText" lastClr="000000"/>
            </a:solidFill>
          </a:endParaRPr>
        </a:p>
      </cdr:txBody>
    </cdr:sp>
  </cdr:relSizeAnchor>
  <cdr:relSizeAnchor xmlns:cdr="http://schemas.openxmlformats.org/drawingml/2006/chartDrawing">
    <cdr:from>
      <cdr:x>0.82631</cdr:x>
      <cdr:y>0.69702</cdr:y>
    </cdr:from>
    <cdr:to>
      <cdr:x>0.96711</cdr:x>
      <cdr:y>0.82418</cdr:y>
    </cdr:to>
    <cdr:sp macro="" textlink="">
      <cdr:nvSpPr>
        <cdr:cNvPr id="3" name="TextBox 2"/>
        <cdr:cNvSpPr txBox="1"/>
      </cdr:nvSpPr>
      <cdr:spPr>
        <a:xfrm xmlns:a="http://schemas.openxmlformats.org/drawingml/2006/main">
          <a:off x="7658099" y="4229100"/>
          <a:ext cx="1304925" cy="771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0.79034</cdr:x>
      <cdr:y>0.69231</cdr:y>
    </cdr:from>
    <cdr:to>
      <cdr:x>0.97636</cdr:x>
      <cdr:y>0.83987</cdr:y>
    </cdr:to>
    <cdr:grpSp>
      <cdr:nvGrpSpPr>
        <cdr:cNvPr id="13" name="Group 12"/>
        <cdr:cNvGrpSpPr/>
      </cdr:nvGrpSpPr>
      <cdr:grpSpPr>
        <a:xfrm xmlns:a="http://schemas.openxmlformats.org/drawingml/2006/main">
          <a:off x="7339789" y="4207133"/>
          <a:ext cx="1727544" cy="896715"/>
          <a:chOff x="7324725" y="4200525"/>
          <a:chExt cx="1724025" cy="895350"/>
        </a:xfrm>
      </cdr:grpSpPr>
      <cdr:sp macro="" textlink="">
        <cdr:nvSpPr>
          <cdr:cNvPr id="4" name="TextBox 3"/>
          <cdr:cNvSpPr txBox="1"/>
        </cdr:nvSpPr>
        <cdr:spPr>
          <a:xfrm xmlns:a="http://schemas.openxmlformats.org/drawingml/2006/main">
            <a:off x="7620000" y="4200525"/>
            <a:ext cx="1428750" cy="895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EU15</a:t>
            </a:r>
            <a:r>
              <a:rPr lang="en-GB" sz="1100" baseline="0">
                <a:latin typeface="Arial" panose="020B0604020202020204" pitchFamily="34" charset="0"/>
                <a:cs typeface="Arial" panose="020B0604020202020204" pitchFamily="34" charset="0"/>
              </a:rPr>
              <a:t> Countries</a:t>
            </a:r>
          </a:p>
          <a:p xmlns:a="http://schemas.openxmlformats.org/drawingml/2006/main">
            <a:r>
              <a:rPr lang="en-GB" sz="1100" baseline="0">
                <a:latin typeface="Arial" panose="020B0604020202020204" pitchFamily="34" charset="0"/>
                <a:cs typeface="Arial" panose="020B0604020202020204" pitchFamily="34" charset="0"/>
              </a:rPr>
              <a:t>EU8 Countries</a:t>
            </a:r>
          </a:p>
          <a:p xmlns:a="http://schemas.openxmlformats.org/drawingml/2006/main">
            <a:r>
              <a:rPr lang="en-GB" sz="1100" baseline="0">
                <a:latin typeface="Arial" panose="020B0604020202020204" pitchFamily="34" charset="0"/>
                <a:cs typeface="Arial" panose="020B0604020202020204" pitchFamily="34" charset="0"/>
              </a:rPr>
              <a:t>EU2 Countries</a:t>
            </a:r>
          </a:p>
          <a:p xmlns:a="http://schemas.openxmlformats.org/drawingml/2006/main">
            <a:r>
              <a:rPr lang="en-GB" sz="1100" baseline="0">
                <a:latin typeface="Arial" panose="020B0604020202020204" pitchFamily="34" charset="0"/>
                <a:cs typeface="Arial" panose="020B0604020202020204" pitchFamily="34" charset="0"/>
              </a:rPr>
              <a:t>EU other Countries</a:t>
            </a:r>
            <a:endParaRPr lang="en-GB" sz="1100">
              <a:latin typeface="Arial" panose="020B0604020202020204" pitchFamily="34" charset="0"/>
              <a:cs typeface="Arial" panose="020B0604020202020204" pitchFamily="34" charset="0"/>
            </a:endParaRPr>
          </a:p>
        </cdr:txBody>
      </cdr:sp>
      <cdr:cxnSp macro="">
        <cdr:nvCxnSpPr>
          <cdr:cNvPr id="7" name="Straight Connector 6"/>
          <cdr:cNvCxnSpPr/>
        </cdr:nvCxnSpPr>
        <cdr:spPr bwMode="auto">
          <a:xfrm xmlns:a="http://schemas.openxmlformats.org/drawingml/2006/main">
            <a:off x="7324725" y="4305300"/>
            <a:ext cx="304800" cy="0"/>
          </a:xfrm>
          <a:prstGeom xmlns:a="http://schemas.openxmlformats.org/drawingml/2006/main" prst="line">
            <a:avLst/>
          </a:prstGeom>
          <a:noFill xmlns:a="http://schemas.openxmlformats.org/drawingml/2006/main"/>
          <a:ln xmlns:a="http://schemas.openxmlformats.org/drawingml/2006/main" w="19050" cap="flat" cmpd="sng" algn="ctr">
            <a:solidFill>
              <a:schemeClr val="accent2">
                <a:lumMod val="75000"/>
              </a:schemeClr>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4" name="Straight Connector 13"/>
          <cdr:cNvCxnSpPr/>
        </cdr:nvCxnSpPr>
        <cdr:spPr bwMode="auto">
          <a:xfrm xmlns:a="http://schemas.openxmlformats.org/drawingml/2006/main">
            <a:off x="7327900" y="4479925"/>
            <a:ext cx="304800"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5" name="Straight Connector 14"/>
          <cdr:cNvCxnSpPr/>
        </cdr:nvCxnSpPr>
        <cdr:spPr bwMode="auto">
          <a:xfrm xmlns:a="http://schemas.openxmlformats.org/drawingml/2006/main">
            <a:off x="7331075" y="4635500"/>
            <a:ext cx="304800" cy="0"/>
          </a:xfrm>
          <a:prstGeom xmlns:a="http://schemas.openxmlformats.org/drawingml/2006/main" prst="line">
            <a:avLst/>
          </a:prstGeom>
          <a:noFill xmlns:a="http://schemas.openxmlformats.org/drawingml/2006/main"/>
          <a:ln xmlns:a="http://schemas.openxmlformats.org/drawingml/2006/main" w="19050" cap="flat" cmpd="sng" algn="ctr">
            <a:solidFill>
              <a:srgbClr val="FFC00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6" name="Straight Connector 15"/>
          <cdr:cNvCxnSpPr/>
        </cdr:nvCxnSpPr>
        <cdr:spPr bwMode="auto">
          <a:xfrm xmlns:a="http://schemas.openxmlformats.org/drawingml/2006/main">
            <a:off x="7343775" y="4810125"/>
            <a:ext cx="304800" cy="0"/>
          </a:xfrm>
          <a:prstGeom xmlns:a="http://schemas.openxmlformats.org/drawingml/2006/main" prst="line">
            <a:avLst/>
          </a:prstGeom>
          <a:noFill xmlns:a="http://schemas.openxmlformats.org/drawingml/2006/main"/>
          <a:ln xmlns:a="http://schemas.openxmlformats.org/drawingml/2006/main" w="19050" cap="flat" cmpd="sng" algn="ctr">
            <a:solidFill>
              <a:schemeClr val="bg1">
                <a:lumMod val="50000"/>
              </a:schemeClr>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grpSp>
  </cdr:relSizeAnchor>
  <cdr:relSizeAnchor xmlns:cdr="http://schemas.openxmlformats.org/drawingml/2006/chartDrawing">
    <cdr:from>
      <cdr:x>0.88434</cdr:x>
      <cdr:y>0.49348</cdr:y>
    </cdr:from>
    <cdr:to>
      <cdr:x>0.99591</cdr:x>
      <cdr:y>0.55211</cdr:y>
    </cdr:to>
    <cdr:sp macro="" textlink="">
      <cdr:nvSpPr>
        <cdr:cNvPr id="18" name="TextBox 1"/>
        <cdr:cNvSpPr txBox="1"/>
      </cdr:nvSpPr>
      <cdr:spPr>
        <a:xfrm xmlns:a="http://schemas.openxmlformats.org/drawingml/2006/main">
          <a:off x="8229600" y="3003550"/>
          <a:ext cx="1038225" cy="35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1600" b="0">
              <a:solidFill>
                <a:srgbClr val="595959"/>
              </a:solidFill>
              <a:latin typeface="Arial" pitchFamily="34" charset="0"/>
              <a:cs typeface="Arial" pitchFamily="34" charset="0"/>
            </a:rPr>
            <a:t>Lithuania</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687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cdr:y>
    </cdr:from>
    <cdr:to>
      <cdr:x>1</cdr:x>
      <cdr:y>0.0782</cdr:y>
    </cdr:to>
    <cdr:sp macro="" textlink="">
      <cdr:nvSpPr>
        <cdr:cNvPr id="2" name="TextBox 1"/>
        <cdr:cNvSpPr txBox="1"/>
      </cdr:nvSpPr>
      <cdr:spPr>
        <a:xfrm xmlns:a="http://schemas.openxmlformats.org/drawingml/2006/main">
          <a:off x="0" y="0"/>
          <a:ext cx="9325429" cy="476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400" b="1">
              <a:effectLst/>
              <a:latin typeface="Arial" pitchFamily="34" charset="0"/>
              <a:ea typeface="+mn-ea"/>
              <a:cs typeface="Arial" pitchFamily="34" charset="0"/>
            </a:rPr>
            <a:t>Figure 2b: Life expectancy at birth in European Union countries, 1980-1982 to 2015-2017, females</a:t>
          </a:r>
        </a:p>
        <a:p xmlns:a="http://schemas.openxmlformats.org/drawingml/2006/main">
          <a:pPr algn="ctr"/>
          <a:endParaRPr lang="en-GB" sz="1400">
            <a:latin typeface="Arial" pitchFamily="34" charset="0"/>
            <a:cs typeface="Arial" pitchFamily="34" charset="0"/>
          </a:endParaRPr>
        </a:p>
      </cdr:txBody>
    </cdr:sp>
  </cdr:relSizeAnchor>
  <cdr:relSizeAnchor xmlns:cdr="http://schemas.openxmlformats.org/drawingml/2006/chartDrawing">
    <cdr:from>
      <cdr:x>0.89116</cdr:x>
      <cdr:y>0.49852</cdr:y>
    </cdr:from>
    <cdr:to>
      <cdr:x>0.99336</cdr:x>
      <cdr:y>0.55715</cdr:y>
    </cdr:to>
    <cdr:sp macro="" textlink="">
      <cdr:nvSpPr>
        <cdr:cNvPr id="4" name="TextBox 1"/>
        <cdr:cNvSpPr txBox="1"/>
      </cdr:nvSpPr>
      <cdr:spPr>
        <a:xfrm xmlns:a="http://schemas.openxmlformats.org/drawingml/2006/main">
          <a:off x="8293053" y="3034233"/>
          <a:ext cx="951065" cy="35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1600" b="0">
              <a:solidFill>
                <a:schemeClr val="tx1">
                  <a:lumMod val="65000"/>
                  <a:lumOff val="35000"/>
                </a:schemeClr>
              </a:solidFill>
              <a:latin typeface="Arial" pitchFamily="34" charset="0"/>
              <a:cs typeface="Arial" pitchFamily="34" charset="0"/>
            </a:rPr>
            <a:t>Bulgaria</a:t>
          </a:r>
        </a:p>
      </cdr:txBody>
    </cdr:sp>
  </cdr:relSizeAnchor>
  <cdr:relSizeAnchor xmlns:cdr="http://schemas.openxmlformats.org/drawingml/2006/chartDrawing">
    <cdr:from>
      <cdr:x>0.88262</cdr:x>
      <cdr:y>0.07235</cdr:y>
    </cdr:from>
    <cdr:to>
      <cdr:x>0.99167</cdr:x>
      <cdr:y>0.128</cdr:y>
    </cdr:to>
    <cdr:sp macro="" textlink="">
      <cdr:nvSpPr>
        <cdr:cNvPr id="5" name="TextBox 1"/>
        <cdr:cNvSpPr txBox="1"/>
      </cdr:nvSpPr>
      <cdr:spPr>
        <a:xfrm xmlns:a="http://schemas.openxmlformats.org/drawingml/2006/main">
          <a:off x="8213610" y="440377"/>
          <a:ext cx="1014811" cy="338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0">
              <a:solidFill>
                <a:schemeClr val="tx1">
                  <a:lumMod val="65000"/>
                  <a:lumOff val="35000"/>
                </a:schemeClr>
              </a:solidFill>
              <a:latin typeface="Arial" pitchFamily="34" charset="0"/>
              <a:cs typeface="Arial" pitchFamily="34" charset="0"/>
            </a:rPr>
            <a:t>Spain   </a:t>
          </a:r>
        </a:p>
      </cdr:txBody>
    </cdr:sp>
  </cdr:relSizeAnchor>
  <cdr:relSizeAnchor xmlns:cdr="http://schemas.openxmlformats.org/drawingml/2006/chartDrawing">
    <cdr:from>
      <cdr:x>0.88413</cdr:x>
      <cdr:y>0.38255</cdr:y>
    </cdr:from>
    <cdr:to>
      <cdr:x>1</cdr:x>
      <cdr:y>0.44415</cdr:y>
    </cdr:to>
    <cdr:sp macro="" textlink="">
      <cdr:nvSpPr>
        <cdr:cNvPr id="6" name="TextBox 1"/>
        <cdr:cNvSpPr txBox="1"/>
      </cdr:nvSpPr>
      <cdr:spPr>
        <a:xfrm xmlns:a="http://schemas.openxmlformats.org/drawingml/2006/main">
          <a:off x="8227647" y="2328381"/>
          <a:ext cx="1078278" cy="3749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solidFill>
                <a:srgbClr val="434481"/>
              </a:solidFill>
              <a:latin typeface="Arial" pitchFamily="34" charset="0"/>
              <a:cs typeface="Arial" pitchFamily="34" charset="0"/>
            </a:rPr>
            <a:t>Scotland   </a:t>
          </a:r>
        </a:p>
      </cdr:txBody>
    </cdr:sp>
  </cdr:relSizeAnchor>
  <cdr:relSizeAnchor xmlns:cdr="http://schemas.openxmlformats.org/drawingml/2006/chartDrawing">
    <cdr:from>
      <cdr:x>0.01363</cdr:x>
      <cdr:y>0.78918</cdr:y>
    </cdr:from>
    <cdr:to>
      <cdr:x>0.05641</cdr:x>
      <cdr:y>0.85803</cdr:y>
    </cdr:to>
    <cdr:sp macro="" textlink="">
      <cdr:nvSpPr>
        <cdr:cNvPr id="7" name="Rounded Rectangle 6"/>
        <cdr:cNvSpPr/>
      </cdr:nvSpPr>
      <cdr:spPr>
        <a:xfrm xmlns:a="http://schemas.openxmlformats.org/drawingml/2006/main">
          <a:off x="127000" y="4810827"/>
          <a:ext cx="398545" cy="419724"/>
        </a:xfrm>
        <a:prstGeom xmlns:a="http://schemas.openxmlformats.org/drawingml/2006/main" prst="round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0.04158</cdr:x>
      <cdr:y>0.75982</cdr:y>
    </cdr:from>
    <cdr:to>
      <cdr:x>0.08252</cdr:x>
      <cdr:y>0.81616</cdr:y>
    </cdr:to>
    <cdr:sp macro="" textlink="">
      <cdr:nvSpPr>
        <cdr:cNvPr id="8" name="TextBox 2"/>
        <cdr:cNvSpPr txBox="1"/>
      </cdr:nvSpPr>
      <cdr:spPr>
        <a:xfrm xmlns:a="http://schemas.openxmlformats.org/drawingml/2006/main">
          <a:off x="387486" y="4620729"/>
          <a:ext cx="381555" cy="3426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400">
              <a:solidFill>
                <a:sysClr val="windowText" lastClr="000000"/>
              </a:solidFill>
              <a:latin typeface="Arial" pitchFamily="34" charset="0"/>
              <a:cs typeface="Arial" pitchFamily="34" charset="0"/>
            </a:rPr>
            <a:t>⸗</a:t>
          </a:r>
        </a:p>
      </cdr:txBody>
    </cdr:sp>
  </cdr:relSizeAnchor>
  <cdr:relSizeAnchor xmlns:cdr="http://schemas.openxmlformats.org/drawingml/2006/chartDrawing">
    <cdr:from>
      <cdr:x>0.03505</cdr:x>
      <cdr:y>0.80506</cdr:y>
    </cdr:from>
    <cdr:to>
      <cdr:x>0.06329</cdr:x>
      <cdr:y>0.85268</cdr:y>
    </cdr:to>
    <cdr:sp macro="" textlink="">
      <cdr:nvSpPr>
        <cdr:cNvPr id="9" name="TextBox 8"/>
        <cdr:cNvSpPr txBox="1"/>
      </cdr:nvSpPr>
      <cdr:spPr>
        <a:xfrm xmlns:a="http://schemas.openxmlformats.org/drawingml/2006/main">
          <a:off x="326573" y="4907645"/>
          <a:ext cx="263072" cy="2902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200">
              <a:latin typeface="Arial" pitchFamily="34" charset="0"/>
              <a:cs typeface="Arial" pitchFamily="34" charset="0"/>
            </a:rPr>
            <a:t>0</a:t>
          </a:r>
        </a:p>
      </cdr:txBody>
    </cdr:sp>
  </cdr:relSizeAnchor>
  <cdr:relSizeAnchor xmlns:cdr="http://schemas.openxmlformats.org/drawingml/2006/chartDrawing">
    <cdr:from>
      <cdr:x>0.05723</cdr:x>
      <cdr:y>0.32317</cdr:y>
    </cdr:from>
    <cdr:to>
      <cdr:x>0.16628</cdr:x>
      <cdr:y>0.37882</cdr:y>
    </cdr:to>
    <cdr:sp macro="" textlink="">
      <cdr:nvSpPr>
        <cdr:cNvPr id="10" name="TextBox 1"/>
        <cdr:cNvSpPr txBox="1"/>
      </cdr:nvSpPr>
      <cdr:spPr>
        <a:xfrm xmlns:a="http://schemas.openxmlformats.org/drawingml/2006/main">
          <a:off x="533758" y="1967340"/>
          <a:ext cx="1017024" cy="3387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0">
              <a:solidFill>
                <a:schemeClr val="tx1">
                  <a:lumMod val="65000"/>
                  <a:lumOff val="35000"/>
                </a:schemeClr>
              </a:solidFill>
              <a:latin typeface="Arial" pitchFamily="34" charset="0"/>
              <a:cs typeface="Arial" pitchFamily="34" charset="0"/>
            </a:rPr>
            <a:t>Sweden  </a:t>
          </a:r>
        </a:p>
      </cdr:txBody>
    </cdr:sp>
  </cdr:relSizeAnchor>
  <cdr:relSizeAnchor xmlns:cdr="http://schemas.openxmlformats.org/drawingml/2006/chartDrawing">
    <cdr:from>
      <cdr:x>0.0599</cdr:x>
      <cdr:y>0.70784</cdr:y>
    </cdr:from>
    <cdr:to>
      <cdr:x>0.18648</cdr:x>
      <cdr:y>0.76334</cdr:y>
    </cdr:to>
    <cdr:sp macro="" textlink="">
      <cdr:nvSpPr>
        <cdr:cNvPr id="11" name="TextBox 1"/>
        <cdr:cNvSpPr txBox="1"/>
      </cdr:nvSpPr>
      <cdr:spPr>
        <a:xfrm xmlns:a="http://schemas.openxmlformats.org/drawingml/2006/main">
          <a:off x="558606" y="4309155"/>
          <a:ext cx="1180512" cy="337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0">
              <a:solidFill>
                <a:schemeClr val="tx1">
                  <a:lumMod val="65000"/>
                  <a:lumOff val="35000"/>
                </a:schemeClr>
              </a:solidFill>
              <a:latin typeface="Arial" pitchFamily="34" charset="0"/>
              <a:cs typeface="Arial" pitchFamily="34" charset="0"/>
            </a:rPr>
            <a:t>Romania </a:t>
          </a:r>
        </a:p>
      </cdr:txBody>
    </cdr:sp>
  </cdr:relSizeAnchor>
  <cdr:relSizeAnchor xmlns:cdr="http://schemas.openxmlformats.org/drawingml/2006/chartDrawing">
    <cdr:from>
      <cdr:x>0.00239</cdr:x>
      <cdr:y>0.95357</cdr:y>
    </cdr:from>
    <cdr:to>
      <cdr:x>0.38418</cdr:x>
      <cdr:y>1</cdr:y>
    </cdr:to>
    <cdr:sp macro="" textlink="">
      <cdr:nvSpPr>
        <cdr:cNvPr id="12" name="Text Box 2"/>
        <cdr:cNvSpPr txBox="1">
          <a:spLocks xmlns:a="http://schemas.openxmlformats.org/drawingml/2006/main" noChangeArrowheads="1"/>
        </cdr:cNvSpPr>
      </cdr:nvSpPr>
      <cdr:spPr bwMode="auto">
        <a:xfrm xmlns:a="http://schemas.openxmlformats.org/drawingml/2006/main">
          <a:off x="22225" y="5803880"/>
          <a:ext cx="3552909" cy="2825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ysClr val="windowText" lastClr="000000"/>
              </a:solidFill>
              <a:latin typeface="Arial"/>
              <a:cs typeface="Arial"/>
            </a:rPr>
            <a:t>Source</a:t>
          </a:r>
          <a:r>
            <a:rPr lang="en-GB" sz="800" b="0" i="0" u="none" strike="noStrike" baseline="0">
              <a:solidFill>
                <a:sysClr val="windowText" lastClr="000000"/>
              </a:solidFill>
              <a:latin typeface="Arial"/>
              <a:cs typeface="Arial"/>
            </a:rPr>
            <a:t>: Office for National Statistics and Eurostat (tps00025). </a:t>
          </a:r>
        </a:p>
        <a:p xmlns:a="http://schemas.openxmlformats.org/drawingml/2006/main">
          <a:pPr algn="l" rtl="0">
            <a:defRPr sz="1000"/>
          </a:pPr>
          <a:r>
            <a:rPr lang="en-GB" sz="800" b="0" i="0" u="none" strike="noStrike" baseline="0">
              <a:solidFill>
                <a:sysClr val="windowText" lastClr="000000"/>
              </a:solidFill>
              <a:latin typeface="Arial"/>
              <a:cs typeface="Arial"/>
            </a:rPr>
            <a:t>Note: The scale differs from the corresponding male figure.</a:t>
          </a:r>
          <a:endParaRPr lang="en-GB" sz="800">
            <a:solidFill>
              <a:sysClr val="windowText" lastClr="000000"/>
            </a:solidFill>
          </a:endParaRPr>
        </a:p>
      </cdr:txBody>
    </cdr:sp>
  </cdr:relSizeAnchor>
  <cdr:relSizeAnchor xmlns:cdr="http://schemas.openxmlformats.org/drawingml/2006/chartDrawing">
    <cdr:from>
      <cdr:x>0.7989</cdr:x>
      <cdr:y>0.7101</cdr:y>
    </cdr:from>
    <cdr:to>
      <cdr:x>0.98493</cdr:x>
      <cdr:y>0.85767</cdr:y>
    </cdr:to>
    <cdr:grpSp>
      <cdr:nvGrpSpPr>
        <cdr:cNvPr id="13" name="Group 12"/>
        <cdr:cNvGrpSpPr/>
      </cdr:nvGrpSpPr>
      <cdr:grpSpPr>
        <a:xfrm xmlns:a="http://schemas.openxmlformats.org/drawingml/2006/main">
          <a:off x="7419284" y="4315242"/>
          <a:ext cx="1727638" cy="896776"/>
          <a:chOff x="0" y="0"/>
          <a:chExt cx="1724025" cy="895350"/>
        </a:xfrm>
      </cdr:grpSpPr>
      <cdr:sp macro="" textlink="">
        <cdr:nvSpPr>
          <cdr:cNvPr id="14" name="TextBox 2"/>
          <cdr:cNvSpPr txBox="1"/>
        </cdr:nvSpPr>
        <cdr:spPr>
          <a:xfrm xmlns:a="http://schemas.openxmlformats.org/drawingml/2006/main">
            <a:off x="295275" y="0"/>
            <a:ext cx="1428750" cy="8953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EU15</a:t>
            </a:r>
            <a:r>
              <a:rPr lang="en-GB" sz="1100" baseline="0">
                <a:latin typeface="Arial" panose="020B0604020202020204" pitchFamily="34" charset="0"/>
                <a:cs typeface="Arial" panose="020B0604020202020204" pitchFamily="34" charset="0"/>
              </a:rPr>
              <a:t> Countries</a:t>
            </a:r>
          </a:p>
          <a:p xmlns:a="http://schemas.openxmlformats.org/drawingml/2006/main">
            <a:r>
              <a:rPr lang="en-GB" sz="1100" baseline="0">
                <a:latin typeface="Arial" panose="020B0604020202020204" pitchFamily="34" charset="0"/>
                <a:cs typeface="Arial" panose="020B0604020202020204" pitchFamily="34" charset="0"/>
              </a:rPr>
              <a:t>EU8 Countries</a:t>
            </a:r>
          </a:p>
          <a:p xmlns:a="http://schemas.openxmlformats.org/drawingml/2006/main">
            <a:r>
              <a:rPr lang="en-GB" sz="1100" baseline="0">
                <a:latin typeface="Arial" panose="020B0604020202020204" pitchFamily="34" charset="0"/>
                <a:cs typeface="Arial" panose="020B0604020202020204" pitchFamily="34" charset="0"/>
              </a:rPr>
              <a:t>EU2 Countries</a:t>
            </a:r>
          </a:p>
          <a:p xmlns:a="http://schemas.openxmlformats.org/drawingml/2006/main">
            <a:r>
              <a:rPr lang="en-GB" sz="1100" baseline="0">
                <a:latin typeface="Arial" panose="020B0604020202020204" pitchFamily="34" charset="0"/>
                <a:cs typeface="Arial" panose="020B0604020202020204" pitchFamily="34" charset="0"/>
              </a:rPr>
              <a:t>EU other Countries</a:t>
            </a:r>
            <a:endParaRPr lang="en-GB" sz="1100">
              <a:latin typeface="Arial" panose="020B0604020202020204" pitchFamily="34" charset="0"/>
              <a:cs typeface="Arial" panose="020B0604020202020204" pitchFamily="34" charset="0"/>
            </a:endParaRPr>
          </a:p>
        </cdr:txBody>
      </cdr:sp>
      <cdr:cxnSp macro="">
        <cdr:nvCxnSpPr>
          <cdr:cNvPr id="15" name="Straight Connector 14"/>
          <cdr:cNvCxnSpPr/>
        </cdr:nvCxnSpPr>
        <cdr:spPr bwMode="auto">
          <a:xfrm xmlns:a="http://schemas.openxmlformats.org/drawingml/2006/main">
            <a:off x="0" y="104775"/>
            <a:ext cx="304800" cy="0"/>
          </a:xfrm>
          <a:prstGeom xmlns:a="http://schemas.openxmlformats.org/drawingml/2006/main" prst="line">
            <a:avLst/>
          </a:prstGeom>
          <a:noFill xmlns:a="http://schemas.openxmlformats.org/drawingml/2006/main"/>
          <a:ln xmlns:a="http://schemas.openxmlformats.org/drawingml/2006/main" w="19050" cap="flat" cmpd="sng" algn="ctr">
            <a:solidFill>
              <a:schemeClr val="accent2">
                <a:lumMod val="75000"/>
              </a:schemeClr>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6" name="Straight Connector 15"/>
          <cdr:cNvCxnSpPr/>
        </cdr:nvCxnSpPr>
        <cdr:spPr bwMode="auto">
          <a:xfrm xmlns:a="http://schemas.openxmlformats.org/drawingml/2006/main">
            <a:off x="3175" y="279400"/>
            <a:ext cx="304800"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7" name="Straight Connector 16"/>
          <cdr:cNvCxnSpPr/>
        </cdr:nvCxnSpPr>
        <cdr:spPr bwMode="auto">
          <a:xfrm xmlns:a="http://schemas.openxmlformats.org/drawingml/2006/main">
            <a:off x="6350" y="434975"/>
            <a:ext cx="304800" cy="0"/>
          </a:xfrm>
          <a:prstGeom xmlns:a="http://schemas.openxmlformats.org/drawingml/2006/main" prst="line">
            <a:avLst/>
          </a:prstGeom>
          <a:noFill xmlns:a="http://schemas.openxmlformats.org/drawingml/2006/main"/>
          <a:ln xmlns:a="http://schemas.openxmlformats.org/drawingml/2006/main" w="19050" cap="flat" cmpd="sng" algn="ctr">
            <a:solidFill>
              <a:srgbClr val="FFC00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18" name="Straight Connector 17"/>
          <cdr:cNvCxnSpPr/>
        </cdr:nvCxnSpPr>
        <cdr:spPr bwMode="auto">
          <a:xfrm xmlns:a="http://schemas.openxmlformats.org/drawingml/2006/main">
            <a:off x="19050" y="609600"/>
            <a:ext cx="304800" cy="0"/>
          </a:xfrm>
          <a:prstGeom xmlns:a="http://schemas.openxmlformats.org/drawingml/2006/main" prst="line">
            <a:avLst/>
          </a:prstGeom>
          <a:noFill xmlns:a="http://schemas.openxmlformats.org/drawingml/2006/main"/>
          <a:ln xmlns:a="http://schemas.openxmlformats.org/drawingml/2006/main" w="19050" cap="flat" cmpd="sng" algn="ctr">
            <a:solidFill>
              <a:schemeClr val="bg1">
                <a:lumMod val="50000"/>
              </a:schemeClr>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grp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ROD\PROJECTN\2004_based\Sub-national%20projections\Publish\Booklet\BIRTHS%20chart%20%25%20chan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ts\phip\PH_Topics\Healthy_life_expectancy\Spring08\profiles08\HLE_2001CensusSAH(CHP)_5yr_9405yrreg_IMPUT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ro-scotland.gov.uk/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Ali SPSS raw data 9906"/>
      <sheetName val="Alldata"/>
      <sheetName val="Pivot"/>
      <sheetName val="paf_hle"/>
      <sheetName val="static summary+graphs"/>
      <sheetName val="graphs 9903"/>
      <sheetName val="new HLE (SAH - Good-Fair)"/>
    </sheetNames>
    <sheetDataSet>
      <sheetData sheetId="0" refreshError="1"/>
      <sheetData sheetId="1" refreshError="1"/>
      <sheetData sheetId="2" refreshError="1">
        <row r="47">
          <cell r="G47" t="str">
            <v>S03000001</v>
          </cell>
          <cell r="H47" t="str">
            <v>East Ayrshire Community Health Partnership</v>
          </cell>
        </row>
        <row r="48">
          <cell r="G48" t="str">
            <v>S03000002</v>
          </cell>
          <cell r="H48" t="str">
            <v>North Ayrshire Community Health Partnership</v>
          </cell>
        </row>
        <row r="49">
          <cell r="G49" t="str">
            <v>S03000003</v>
          </cell>
          <cell r="H49" t="str">
            <v>South Ayrshire Community Health Partnership</v>
          </cell>
        </row>
        <row r="50">
          <cell r="G50" t="str">
            <v>S03000004</v>
          </cell>
          <cell r="H50" t="str">
            <v>Scottish Borders Community Health &amp; Care Partnership</v>
          </cell>
        </row>
        <row r="51">
          <cell r="G51" t="str">
            <v>S03000005</v>
          </cell>
          <cell r="H51" t="str">
            <v>Dumfries &amp; Galloway Community Health Partnership</v>
          </cell>
        </row>
        <row r="52">
          <cell r="G52" t="str">
            <v>S03000006</v>
          </cell>
          <cell r="H52" t="str">
            <v>Dunfermline &amp; West Fife Community Health Partnership</v>
          </cell>
        </row>
        <row r="53">
          <cell r="G53" t="str">
            <v>S03000007</v>
          </cell>
          <cell r="H53" t="str">
            <v>Glenrothes &amp; North East Fife Community Health Partnership</v>
          </cell>
        </row>
        <row r="54">
          <cell r="G54" t="str">
            <v>S03000008</v>
          </cell>
          <cell r="H54" t="str">
            <v>Kirkcaldy &amp; Levenmouth Community Health Partnership</v>
          </cell>
        </row>
        <row r="55">
          <cell r="G55" t="str">
            <v>S03000009</v>
          </cell>
          <cell r="H55" t="str">
            <v>Clackmannanshire Community Health Partnership</v>
          </cell>
        </row>
        <row r="56">
          <cell r="G56" t="str">
            <v>S03000010</v>
          </cell>
          <cell r="H56" t="str">
            <v>Falkirk Community Health Partnership</v>
          </cell>
        </row>
        <row r="57">
          <cell r="G57" t="str">
            <v>S03000011</v>
          </cell>
          <cell r="H57" t="str">
            <v>Stirling Community Health Partnership</v>
          </cell>
        </row>
        <row r="58">
          <cell r="G58" t="str">
            <v>S03000012</v>
          </cell>
          <cell r="H58" t="str">
            <v>Aberdeen City Community Health Partnership</v>
          </cell>
        </row>
        <row r="59">
          <cell r="G59" t="str">
            <v>S03000013</v>
          </cell>
          <cell r="H59" t="str">
            <v>Aberdeenshire Community Health Partnership</v>
          </cell>
        </row>
        <row r="60">
          <cell r="G60" t="str">
            <v>S03000014</v>
          </cell>
          <cell r="H60" t="str">
            <v>Moray Community Health &amp; Social Care Partnership</v>
          </cell>
        </row>
        <row r="61">
          <cell r="G61" t="str">
            <v>S03000015</v>
          </cell>
          <cell r="H61" t="str">
            <v>East Dunbartonshire Community Health Partnership</v>
          </cell>
        </row>
        <row r="62">
          <cell r="G62" t="str">
            <v>S03000016</v>
          </cell>
          <cell r="H62" t="str">
            <v>East Glasgow Community Health &amp; Care Partnership</v>
          </cell>
        </row>
        <row r="63">
          <cell r="G63" t="str">
            <v>S03000017</v>
          </cell>
          <cell r="H63" t="str">
            <v>East Renfrewshire Community Health &amp; Care Partnership</v>
          </cell>
        </row>
        <row r="64">
          <cell r="G64" t="str">
            <v>S03000018</v>
          </cell>
          <cell r="H64" t="str">
            <v>Inverclyde Community Health Partnership</v>
          </cell>
        </row>
        <row r="65">
          <cell r="G65" t="str">
            <v>S03000019</v>
          </cell>
          <cell r="H65" t="str">
            <v>North Glasgow Community Health &amp; Care Partnership</v>
          </cell>
        </row>
        <row r="66">
          <cell r="G66" t="str">
            <v>S03000020</v>
          </cell>
          <cell r="H66" t="str">
            <v>Renfrewshire Community Health Partnership</v>
          </cell>
        </row>
        <row r="67">
          <cell r="G67" t="str">
            <v>S03000021</v>
          </cell>
          <cell r="H67" t="str">
            <v>South East Glasgow Community Health &amp; Care Partnership</v>
          </cell>
        </row>
        <row r="68">
          <cell r="G68" t="str">
            <v>S03000022</v>
          </cell>
          <cell r="H68" t="str">
            <v>South West Glasgow Community Health &amp; Care Partnership</v>
          </cell>
        </row>
        <row r="69">
          <cell r="G69" t="str">
            <v>S03000023</v>
          </cell>
          <cell r="H69" t="str">
            <v>West Dunbartonshire Community Health Partnership</v>
          </cell>
        </row>
        <row r="70">
          <cell r="G70" t="str">
            <v>S03000024</v>
          </cell>
          <cell r="H70" t="str">
            <v>West Glasgow Community Health &amp; Care Partnership</v>
          </cell>
        </row>
        <row r="71">
          <cell r="G71" t="str">
            <v>S03000025</v>
          </cell>
          <cell r="H71" t="str">
            <v>Argyll &amp; Bute Community Health Partnership</v>
          </cell>
        </row>
        <row r="72">
          <cell r="G72" t="str">
            <v>S03000026</v>
          </cell>
          <cell r="H72" t="str">
            <v>Mid Highland Community Health Partnership</v>
          </cell>
        </row>
        <row r="73">
          <cell r="G73" t="str">
            <v>S03000027</v>
          </cell>
          <cell r="H73" t="str">
            <v>North Highland Community Health Partnership</v>
          </cell>
        </row>
        <row r="74">
          <cell r="G74" t="str">
            <v>S03000028</v>
          </cell>
          <cell r="H74" t="str">
            <v>South East Highland Community Health Partnership</v>
          </cell>
        </row>
        <row r="75">
          <cell r="G75" t="str">
            <v>S03000029</v>
          </cell>
          <cell r="H75" t="str">
            <v>North Lanarkshire Community Health Partnership</v>
          </cell>
        </row>
        <row r="76">
          <cell r="G76" t="str">
            <v>S03000030</v>
          </cell>
          <cell r="H76" t="str">
            <v>South Lanarkshire Community Health Partnership</v>
          </cell>
        </row>
        <row r="77">
          <cell r="G77" t="str">
            <v>S03000031</v>
          </cell>
          <cell r="H77" t="str">
            <v>East Lothian Community Health Partnership</v>
          </cell>
        </row>
        <row r="78">
          <cell r="G78" t="str">
            <v>S03000032</v>
          </cell>
          <cell r="H78" t="str">
            <v>Midlothian Community Health Partnership</v>
          </cell>
        </row>
        <row r="79">
          <cell r="G79" t="str">
            <v>S03000035</v>
          </cell>
          <cell r="H79" t="str">
            <v>West Lothian Community Health &amp; Care Partnership</v>
          </cell>
        </row>
        <row r="80">
          <cell r="G80" t="str">
            <v>S03000036</v>
          </cell>
          <cell r="H80" t="str">
            <v>Orkney Community Health Partnership</v>
          </cell>
        </row>
        <row r="81">
          <cell r="G81" t="str">
            <v>S03000037</v>
          </cell>
          <cell r="H81" t="str">
            <v>Shetland Community Health Partnership</v>
          </cell>
        </row>
        <row r="82">
          <cell r="G82" t="str">
            <v>S03000038</v>
          </cell>
          <cell r="H82" t="str">
            <v>Angus Community Health Partnership</v>
          </cell>
        </row>
        <row r="83">
          <cell r="G83" t="str">
            <v>S03000039</v>
          </cell>
          <cell r="H83" t="str">
            <v>Dundee Community Health Partnership</v>
          </cell>
        </row>
        <row r="84">
          <cell r="G84" t="str">
            <v>S03000040</v>
          </cell>
          <cell r="H84" t="str">
            <v>Perth &amp; Kinross Community Health Partnership</v>
          </cell>
        </row>
        <row r="85">
          <cell r="G85" t="str">
            <v>S03000041</v>
          </cell>
          <cell r="H85" t="str">
            <v>Western Isles Community Health Partnership</v>
          </cell>
        </row>
        <row r="86">
          <cell r="G86" t="str">
            <v>S03000042</v>
          </cell>
          <cell r="H86" t="str">
            <v>Edinburgh Community Health Partnership</v>
          </cell>
        </row>
        <row r="87">
          <cell r="G87" t="str">
            <v>Scotland</v>
          </cell>
          <cell r="H87" t="str">
            <v>Scotland</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cap="flat" cmpd="sng" algn="ctr">
              <a:solidFill>
                <a:srgbClr xmlns:mc="http://schemas.openxmlformats.org/markup-compatibility/2006" val="FFFFFF" mc:Ignorable="a14" a14:legacySpreadsheetColorIndex="65"/>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cap="flat" cmpd="sng" algn="ctr">
              <a:solidFill>
                <a:srgbClr xmlns:mc="http://schemas.openxmlformats.org/markup-compatibility/2006" val="410000" mc:Ignorable="a14" a14:legacySpreadsheetColorIndex="65"/>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rscotland.gov.uk/statistics-and-data/statistics/statistics-by-theme/life-expectancy/life-expectancy-in-scottish-are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ns.gov.uk/ons/rel/lifetables/national-life-table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workbookViewId="0">
      <selection sqref="A1:G1"/>
    </sheetView>
  </sheetViews>
  <sheetFormatPr defaultRowHeight="12.75" customHeight="1" x14ac:dyDescent="0.2"/>
  <cols>
    <col min="1" max="1" width="10.5703125" style="98" customWidth="1"/>
    <col min="2" max="16384" width="9.140625" style="100"/>
  </cols>
  <sheetData>
    <row r="1" spans="1:16" ht="18" customHeight="1" x14ac:dyDescent="0.25">
      <c r="A1" s="249" t="s">
        <v>317</v>
      </c>
      <c r="B1" s="249"/>
      <c r="C1" s="249"/>
      <c r="D1" s="249"/>
      <c r="E1" s="249"/>
      <c r="F1" s="249"/>
      <c r="G1" s="249"/>
    </row>
    <row r="2" spans="1:16" ht="15" customHeight="1" x14ac:dyDescent="0.2"/>
    <row r="3" spans="1:16" ht="12.75" customHeight="1" x14ac:dyDescent="0.25">
      <c r="A3" s="11" t="s">
        <v>316</v>
      </c>
      <c r="B3" s="127"/>
      <c r="C3" s="127"/>
      <c r="D3" s="127"/>
      <c r="E3" s="127"/>
      <c r="F3" s="127"/>
      <c r="G3" s="127"/>
      <c r="H3" s="127"/>
      <c r="I3" s="127"/>
      <c r="J3" s="127"/>
      <c r="K3" s="127"/>
      <c r="L3" s="127"/>
      <c r="M3" s="127"/>
    </row>
    <row r="4" spans="1:16" ht="12.75" customHeight="1" x14ac:dyDescent="0.25">
      <c r="A4" s="127"/>
      <c r="B4" s="127"/>
      <c r="C4" s="127"/>
      <c r="D4" s="127"/>
      <c r="E4" s="127"/>
      <c r="F4" s="127"/>
      <c r="G4" s="127"/>
      <c r="H4" s="127"/>
      <c r="I4" s="127"/>
      <c r="J4" s="127"/>
      <c r="K4" s="127"/>
      <c r="L4" s="127"/>
      <c r="M4" s="127"/>
    </row>
    <row r="5" spans="1:16" s="127" customFormat="1" ht="12.75" customHeight="1" x14ac:dyDescent="0.25">
      <c r="A5" s="98" t="s">
        <v>319</v>
      </c>
      <c r="B5" s="253" t="s">
        <v>318</v>
      </c>
      <c r="C5" s="253"/>
      <c r="D5" s="253"/>
      <c r="E5" s="253"/>
      <c r="F5" s="253"/>
      <c r="G5" s="253"/>
      <c r="H5" s="253"/>
      <c r="I5" s="253"/>
      <c r="J5" s="253"/>
      <c r="K5" s="253"/>
      <c r="L5" s="253"/>
      <c r="M5" s="253"/>
    </row>
    <row r="6" spans="1:16" s="127" customFormat="1" ht="12.75" customHeight="1" x14ac:dyDescent="0.25">
      <c r="A6" s="98" t="s">
        <v>321</v>
      </c>
      <c r="B6" s="253" t="s">
        <v>320</v>
      </c>
      <c r="C6" s="253"/>
      <c r="D6" s="253"/>
      <c r="E6" s="253"/>
      <c r="F6" s="253"/>
      <c r="G6" s="253"/>
      <c r="H6" s="253"/>
      <c r="I6" s="253"/>
      <c r="J6" s="253"/>
      <c r="K6" s="253"/>
      <c r="L6" s="253"/>
      <c r="M6" s="253"/>
    </row>
    <row r="7" spans="1:16" s="127" customFormat="1" ht="12.75" customHeight="1" x14ac:dyDescent="0.25">
      <c r="A7" s="98" t="s">
        <v>323</v>
      </c>
      <c r="B7" s="254" t="s">
        <v>322</v>
      </c>
      <c r="C7" s="254"/>
      <c r="D7" s="254"/>
      <c r="E7" s="254"/>
      <c r="F7" s="254"/>
      <c r="G7" s="254"/>
      <c r="H7" s="254"/>
      <c r="I7" s="254"/>
      <c r="J7" s="254"/>
      <c r="K7" s="254"/>
      <c r="L7" s="254"/>
      <c r="M7" s="254"/>
    </row>
    <row r="8" spans="1:16" s="127" customFormat="1" ht="12.75" customHeight="1" x14ac:dyDescent="0.25">
      <c r="A8" s="98" t="s">
        <v>325</v>
      </c>
      <c r="B8" s="254" t="s">
        <v>324</v>
      </c>
      <c r="C8" s="254"/>
      <c r="D8" s="254"/>
      <c r="E8" s="254"/>
      <c r="F8" s="254"/>
      <c r="G8" s="254"/>
      <c r="H8" s="254"/>
      <c r="I8" s="254"/>
      <c r="J8" s="254"/>
      <c r="K8" s="254"/>
      <c r="L8" s="254"/>
      <c r="M8" s="254"/>
      <c r="N8" s="208"/>
    </row>
    <row r="9" spans="1:16" s="127" customFormat="1" ht="12.75" customHeight="1" x14ac:dyDescent="0.25">
      <c r="A9" s="98" t="s">
        <v>327</v>
      </c>
      <c r="B9" s="247" t="s">
        <v>326</v>
      </c>
      <c r="C9" s="247"/>
      <c r="D9" s="247"/>
      <c r="E9" s="247"/>
      <c r="F9" s="247"/>
      <c r="G9" s="247"/>
      <c r="H9" s="247"/>
      <c r="I9" s="247"/>
      <c r="J9" s="247"/>
      <c r="K9" s="247"/>
      <c r="L9" s="247"/>
      <c r="M9" s="247"/>
      <c r="N9" s="207"/>
    </row>
    <row r="10" spans="1:16" s="127" customFormat="1" ht="12.75" customHeight="1" x14ac:dyDescent="0.25">
      <c r="A10" s="98" t="s">
        <v>328</v>
      </c>
      <c r="B10" s="250" t="s">
        <v>349</v>
      </c>
      <c r="C10" s="250"/>
      <c r="D10" s="250"/>
      <c r="E10" s="250"/>
      <c r="F10" s="250"/>
      <c r="G10" s="250"/>
      <c r="H10" s="250"/>
      <c r="I10" s="250"/>
      <c r="J10" s="250"/>
      <c r="K10" s="250"/>
      <c r="L10" s="250"/>
      <c r="M10" s="250"/>
    </row>
    <row r="11" spans="1:16" s="127" customFormat="1" ht="12.75" customHeight="1" x14ac:dyDescent="0.25">
      <c r="A11" s="98" t="s">
        <v>330</v>
      </c>
      <c r="B11" s="251" t="s">
        <v>329</v>
      </c>
      <c r="C11" s="251"/>
      <c r="D11" s="251"/>
      <c r="E11" s="251"/>
      <c r="F11" s="251"/>
      <c r="G11" s="251"/>
      <c r="H11" s="251"/>
      <c r="I11" s="251"/>
      <c r="J11" s="251"/>
      <c r="K11" s="251"/>
      <c r="L11" s="251"/>
      <c r="M11" s="251"/>
    </row>
    <row r="12" spans="1:16" s="127" customFormat="1" ht="12.75" customHeight="1" x14ac:dyDescent="0.25">
      <c r="A12" s="98" t="s">
        <v>331</v>
      </c>
      <c r="B12" s="252" t="s">
        <v>350</v>
      </c>
      <c r="C12" s="252"/>
      <c r="D12" s="252"/>
      <c r="E12" s="252"/>
      <c r="F12" s="252"/>
      <c r="G12" s="252"/>
      <c r="H12" s="252"/>
      <c r="I12" s="252"/>
      <c r="J12" s="252"/>
      <c r="K12" s="252"/>
      <c r="L12" s="252"/>
      <c r="M12" s="252"/>
      <c r="N12" s="205"/>
      <c r="O12" s="205"/>
      <c r="P12" s="205"/>
    </row>
    <row r="13" spans="1:16" s="127" customFormat="1" ht="12.75" customHeight="1" x14ac:dyDescent="0.25">
      <c r="A13" s="98" t="s">
        <v>332</v>
      </c>
      <c r="B13" s="247" t="s">
        <v>348</v>
      </c>
      <c r="C13" s="247"/>
      <c r="D13" s="247"/>
      <c r="E13" s="247"/>
      <c r="F13" s="247"/>
      <c r="G13" s="247"/>
      <c r="H13" s="247"/>
      <c r="I13" s="247"/>
      <c r="J13" s="247"/>
      <c r="K13" s="247"/>
      <c r="L13" s="247"/>
      <c r="M13" s="247"/>
    </row>
    <row r="14" spans="1:16" s="127" customFormat="1" ht="12.75" customHeight="1" x14ac:dyDescent="0.25">
      <c r="A14" s="98" t="s">
        <v>334</v>
      </c>
      <c r="B14" s="247" t="s">
        <v>333</v>
      </c>
      <c r="C14" s="247"/>
      <c r="D14" s="247"/>
      <c r="E14" s="247"/>
      <c r="F14" s="247"/>
      <c r="G14" s="247"/>
      <c r="H14" s="247"/>
      <c r="I14" s="247"/>
      <c r="J14" s="247"/>
      <c r="K14" s="247"/>
      <c r="L14" s="247"/>
      <c r="M14" s="247"/>
    </row>
    <row r="15" spans="1:16" s="127" customFormat="1" ht="12.75" customHeight="1" x14ac:dyDescent="0.25">
      <c r="A15" s="98" t="s">
        <v>336</v>
      </c>
      <c r="B15" s="247" t="s">
        <v>335</v>
      </c>
      <c r="C15" s="247"/>
      <c r="D15" s="247"/>
      <c r="E15" s="247"/>
      <c r="F15" s="247"/>
      <c r="G15" s="247"/>
      <c r="H15" s="247"/>
      <c r="I15" s="247"/>
      <c r="J15" s="247"/>
      <c r="K15" s="247"/>
      <c r="L15" s="247"/>
      <c r="M15" s="247"/>
    </row>
    <row r="16" spans="1:16" ht="12.75" customHeight="1" x14ac:dyDescent="0.2">
      <c r="A16" s="11"/>
      <c r="B16" s="11"/>
      <c r="C16" s="11"/>
      <c r="D16" s="11"/>
      <c r="E16" s="11"/>
      <c r="F16" s="11"/>
      <c r="G16" s="11"/>
      <c r="H16" s="11"/>
      <c r="I16" s="11"/>
      <c r="J16" s="11"/>
      <c r="K16" s="11"/>
      <c r="L16" s="11"/>
      <c r="M16" s="11"/>
    </row>
    <row r="17" spans="1:13" ht="12.75" customHeight="1" x14ac:dyDescent="0.25">
      <c r="A17" s="248" t="s">
        <v>352</v>
      </c>
      <c r="B17" s="248"/>
      <c r="C17" s="248"/>
      <c r="D17" s="248"/>
      <c r="E17" s="248"/>
      <c r="F17" s="248"/>
      <c r="G17" s="248"/>
      <c r="H17" s="248"/>
      <c r="I17" s="248"/>
      <c r="J17" s="248"/>
      <c r="K17" s="248"/>
      <c r="L17" s="127"/>
      <c r="M17" s="127"/>
    </row>
    <row r="18" spans="1:13" ht="12.75" customHeight="1" x14ac:dyDescent="0.25">
      <c r="A18" s="206"/>
      <c r="B18" s="206"/>
      <c r="C18" s="206"/>
      <c r="D18" s="206"/>
      <c r="E18" s="206"/>
      <c r="F18" s="206"/>
      <c r="G18" s="206"/>
      <c r="H18" s="206"/>
      <c r="I18" s="206"/>
      <c r="J18" s="127"/>
      <c r="K18" s="127"/>
      <c r="L18" s="127"/>
      <c r="M18" s="127"/>
    </row>
    <row r="19" spans="1:13" ht="12.75" customHeight="1" x14ac:dyDescent="0.2">
      <c r="A19" s="245" t="s">
        <v>263</v>
      </c>
      <c r="B19" s="246"/>
    </row>
  </sheetData>
  <mergeCells count="14">
    <mergeCell ref="A19:B19"/>
    <mergeCell ref="B14:M14"/>
    <mergeCell ref="B15:M15"/>
    <mergeCell ref="A17:K17"/>
    <mergeCell ref="A1:G1"/>
    <mergeCell ref="B10:M10"/>
    <mergeCell ref="B11:M11"/>
    <mergeCell ref="B12:M12"/>
    <mergeCell ref="B13:M13"/>
    <mergeCell ref="B5:M5"/>
    <mergeCell ref="B6:M6"/>
    <mergeCell ref="B7:M7"/>
    <mergeCell ref="B8:M8"/>
    <mergeCell ref="B9:M9"/>
  </mergeCells>
  <hyperlinks>
    <hyperlink ref="B6:F6" location="'Fig 1a data'!A1" display="Figure 1a: Life expectancy at birth in council areas, Scotland1,  2001-2003  to 2015-2017, males and females"/>
    <hyperlink ref="B7:G7" location="'Fig 2a data'!A1" display="Figure 2a: Life expectancy at birth in European Union countries, 1980-1982 to 2015-2017, males"/>
    <hyperlink ref="B8:F8" location="'Fig 2b data'!A1" display="Figure 2b: Life expectancy at birth in European Union countries, 1980-1982 to 2015-2017, females"/>
    <hyperlink ref="B9" location="'Figure 3 data'!A1" display="Figure 3. Life expectancy at birth in Scotland's Council areas with 95% confidence intervals 2015-2017, males and females"/>
    <hyperlink ref="B10" location="'Fig 4 data'!A1" display="Figure 4: Life expectancy at birth, 95 per cent confidence intervals for NHS board areas1, 2015-2017, males and females"/>
    <hyperlink ref="B11" location="'Fig 5 data'!A1" display="Figure 5: Life expectancy at birth, 2015-2017 by Scottish Parlimentary constituencies, males and females"/>
    <hyperlink ref="B12" location="'Fig 6 Data'!A1" display="Figure 6: Life expectancy at birth in Scotland, 2015-2017, by SIMD1, males and females"/>
    <hyperlink ref="B13" location="'Fig 7 data'!A1" display="Figure 7: Life expectancy at birth in Scotland, 2015-2017 by urban-rural areas1, males and females"/>
    <hyperlink ref="B14" location="'Table 1'!A1" display="Table 1: Change in life expectancy at birth and age 65-69, 2005-2007 to 2015-2017, by council area, males and females"/>
    <hyperlink ref="B15" location="'Table 2'!A1" display="Table 2: The number of people expected to live until age 90 or older by council area, 2015-2017, males and females"/>
    <hyperlink ref="A17"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Normal="100" workbookViewId="0">
      <selection sqref="A1:J1"/>
    </sheetView>
  </sheetViews>
  <sheetFormatPr defaultRowHeight="12.75" x14ac:dyDescent="0.2"/>
  <cols>
    <col min="1" max="1" width="9.140625" style="98"/>
    <col min="2" max="2" width="13" style="98" customWidth="1"/>
    <col min="3" max="4" width="10.5703125" style="98" bestFit="1" customWidth="1"/>
    <col min="5" max="14" width="9.140625" style="12"/>
    <col min="15" max="16384" width="9.140625" style="98"/>
  </cols>
  <sheetData>
    <row r="1" spans="1:19" ht="18" customHeight="1" x14ac:dyDescent="0.2">
      <c r="A1" s="291" t="s">
        <v>314</v>
      </c>
      <c r="B1" s="291"/>
      <c r="C1" s="291"/>
      <c r="D1" s="291"/>
      <c r="E1" s="291"/>
      <c r="F1" s="291"/>
      <c r="G1" s="291"/>
      <c r="H1" s="291"/>
      <c r="I1" s="291"/>
      <c r="J1" s="291"/>
      <c r="L1" s="247" t="s">
        <v>337</v>
      </c>
      <c r="M1" s="247"/>
      <c r="P1" s="214"/>
      <c r="Q1" s="290"/>
      <c r="R1" s="290"/>
      <c r="S1" s="290"/>
    </row>
    <row r="3" spans="1:19" x14ac:dyDescent="0.2">
      <c r="A3" s="11" t="s">
        <v>151</v>
      </c>
    </row>
    <row r="4" spans="1:19" ht="25.5" x14ac:dyDescent="0.2">
      <c r="A4" s="111" t="s">
        <v>227</v>
      </c>
      <c r="B4" s="115" t="s">
        <v>228</v>
      </c>
      <c r="C4" s="111" t="s">
        <v>148</v>
      </c>
      <c r="D4" s="111" t="s">
        <v>149</v>
      </c>
    </row>
    <row r="5" spans="1:19" ht="15" customHeight="1" x14ac:dyDescent="0.2">
      <c r="A5" s="98" t="s">
        <v>107</v>
      </c>
      <c r="B5" s="133">
        <v>81.099999999999994</v>
      </c>
      <c r="C5" s="133">
        <v>81</v>
      </c>
      <c r="D5" s="133">
        <v>81.2</v>
      </c>
    </row>
    <row r="6" spans="1:19" ht="5.25" customHeight="1" x14ac:dyDescent="0.2">
      <c r="B6" s="133"/>
      <c r="C6" s="133"/>
      <c r="D6" s="133"/>
    </row>
    <row r="7" spans="1:19" ht="15.75" customHeight="1" x14ac:dyDescent="0.2">
      <c r="A7" s="98" t="s">
        <v>275</v>
      </c>
      <c r="B7" s="133">
        <v>75.7</v>
      </c>
      <c r="C7" s="133">
        <v>75.400000000000006</v>
      </c>
      <c r="D7" s="133">
        <v>76</v>
      </c>
      <c r="E7" s="12">
        <f t="shared" ref="E7:E16" si="0">D7-B7</f>
        <v>0.29999999999999716</v>
      </c>
    </row>
    <row r="8" spans="1:19" ht="19.5" customHeight="1" x14ac:dyDescent="0.2">
      <c r="A8" s="98" t="s">
        <v>276</v>
      </c>
      <c r="B8" s="133">
        <v>77.900000000000006</v>
      </c>
      <c r="C8" s="133">
        <v>77.599999999999994</v>
      </c>
      <c r="D8" s="133">
        <v>78.099999999999994</v>
      </c>
      <c r="E8" s="12">
        <f t="shared" si="0"/>
        <v>0.19999999999998863</v>
      </c>
      <c r="G8" s="12" t="s">
        <v>285</v>
      </c>
      <c r="I8" s="12" t="s">
        <v>286</v>
      </c>
    </row>
    <row r="9" spans="1:19" ht="18" customHeight="1" x14ac:dyDescent="0.2">
      <c r="A9" s="98" t="s">
        <v>277</v>
      </c>
      <c r="B9" s="133">
        <v>79</v>
      </c>
      <c r="C9" s="133">
        <v>78.7</v>
      </c>
      <c r="D9" s="133">
        <v>79.3</v>
      </c>
      <c r="E9" s="12">
        <f t="shared" si="0"/>
        <v>0.29999999999999716</v>
      </c>
      <c r="G9" s="145">
        <f>B16-B7</f>
        <v>9.5999999999999943</v>
      </c>
      <c r="I9" s="145">
        <f>B7-B22</f>
        <v>6</v>
      </c>
    </row>
    <row r="10" spans="1:19" ht="18" customHeight="1" x14ac:dyDescent="0.2">
      <c r="A10" s="98" t="s">
        <v>278</v>
      </c>
      <c r="B10" s="133">
        <v>80.3</v>
      </c>
      <c r="C10" s="133">
        <v>80</v>
      </c>
      <c r="D10" s="133">
        <v>80.599999999999994</v>
      </c>
      <c r="E10" s="12">
        <f t="shared" si="0"/>
        <v>0.29999999999999716</v>
      </c>
    </row>
    <row r="11" spans="1:19" ht="17.25" customHeight="1" x14ac:dyDescent="0.2">
      <c r="A11" s="98" t="s">
        <v>279</v>
      </c>
      <c r="B11" s="134">
        <v>81.2</v>
      </c>
      <c r="C11" s="134">
        <v>80.900000000000006</v>
      </c>
      <c r="D11" s="134">
        <v>81.400000000000006</v>
      </c>
      <c r="E11" s="146">
        <f t="shared" si="0"/>
        <v>0.20000000000000284</v>
      </c>
      <c r="I11" s="12" t="s">
        <v>287</v>
      </c>
    </row>
    <row r="12" spans="1:19" ht="17.25" customHeight="1" x14ac:dyDescent="0.2">
      <c r="A12" s="98" t="s">
        <v>280</v>
      </c>
      <c r="B12" s="134">
        <v>82</v>
      </c>
      <c r="C12" s="134">
        <v>81.8</v>
      </c>
      <c r="D12" s="134">
        <v>82.3</v>
      </c>
      <c r="E12" s="146">
        <f t="shared" si="0"/>
        <v>0.29999999999999716</v>
      </c>
      <c r="I12" s="145">
        <f>B16-B31</f>
        <v>2.5999999999999943</v>
      </c>
    </row>
    <row r="13" spans="1:19" ht="17.25" customHeight="1" x14ac:dyDescent="0.2">
      <c r="A13" s="98" t="s">
        <v>281</v>
      </c>
      <c r="B13" s="134">
        <v>82.3</v>
      </c>
      <c r="C13" s="134">
        <v>82.1</v>
      </c>
      <c r="D13" s="134">
        <v>82.6</v>
      </c>
      <c r="E13" s="146">
        <f t="shared" si="0"/>
        <v>0.29999999999999716</v>
      </c>
    </row>
    <row r="14" spans="1:19" ht="17.25" customHeight="1" x14ac:dyDescent="0.2">
      <c r="A14" s="98" t="s">
        <v>282</v>
      </c>
      <c r="B14" s="134">
        <v>83.5</v>
      </c>
      <c r="C14" s="134">
        <v>83.3</v>
      </c>
      <c r="D14" s="134">
        <v>83.8</v>
      </c>
      <c r="E14" s="146">
        <f t="shared" si="0"/>
        <v>0.29999999999999716</v>
      </c>
    </row>
    <row r="15" spans="1:19" ht="17.25" customHeight="1" x14ac:dyDescent="0.2">
      <c r="A15" s="98" t="s">
        <v>283</v>
      </c>
      <c r="B15" s="134">
        <v>84.1</v>
      </c>
      <c r="C15" s="134">
        <v>83.8</v>
      </c>
      <c r="D15" s="134">
        <v>84.3</v>
      </c>
      <c r="E15" s="146">
        <f t="shared" si="0"/>
        <v>0.20000000000000284</v>
      </c>
    </row>
    <row r="16" spans="1:19" ht="20.25" customHeight="1" x14ac:dyDescent="0.2">
      <c r="A16" s="98" t="s">
        <v>284</v>
      </c>
      <c r="B16" s="134">
        <v>85.3</v>
      </c>
      <c r="C16" s="134">
        <v>85.1</v>
      </c>
      <c r="D16" s="134">
        <v>85.6</v>
      </c>
      <c r="E16" s="146">
        <f t="shared" si="0"/>
        <v>0.29999999999999716</v>
      </c>
    </row>
    <row r="18" spans="1:14" x14ac:dyDescent="0.2">
      <c r="A18" s="11" t="s">
        <v>150</v>
      </c>
    </row>
    <row r="19" spans="1:14" ht="25.5" x14ac:dyDescent="0.2">
      <c r="A19" s="111" t="s">
        <v>227</v>
      </c>
      <c r="B19" s="115" t="s">
        <v>228</v>
      </c>
      <c r="C19" s="111" t="s">
        <v>148</v>
      </c>
      <c r="D19" s="111" t="s">
        <v>149</v>
      </c>
    </row>
    <row r="20" spans="1:14" ht="15.75" customHeight="1" x14ac:dyDescent="0.2">
      <c r="A20" s="98" t="s">
        <v>107</v>
      </c>
      <c r="B20" s="133">
        <v>77</v>
      </c>
      <c r="C20" s="133">
        <v>76.900000000000006</v>
      </c>
      <c r="D20" s="133">
        <v>77.099999999999994</v>
      </c>
    </row>
    <row r="21" spans="1:14" ht="6" customHeight="1" x14ac:dyDescent="0.2">
      <c r="B21" s="133"/>
      <c r="C21" s="133"/>
      <c r="D21" s="133"/>
    </row>
    <row r="22" spans="1:14" ht="14.25" customHeight="1" x14ac:dyDescent="0.2">
      <c r="A22" s="98" t="s">
        <v>275</v>
      </c>
      <c r="B22" s="134">
        <v>69.7</v>
      </c>
      <c r="C22" s="134">
        <v>69.400000000000006</v>
      </c>
      <c r="D22" s="134">
        <v>70</v>
      </c>
      <c r="N22" s="98"/>
    </row>
    <row r="23" spans="1:14" ht="17.25" customHeight="1" x14ac:dyDescent="0.2">
      <c r="A23" s="98" t="s">
        <v>276</v>
      </c>
      <c r="B23" s="134">
        <v>72.599999999999994</v>
      </c>
      <c r="C23" s="134">
        <v>72.3</v>
      </c>
      <c r="D23" s="134">
        <v>73</v>
      </c>
      <c r="F23" s="12" t="s">
        <v>285</v>
      </c>
      <c r="N23" s="98"/>
    </row>
    <row r="24" spans="1:14" ht="18" customHeight="1" x14ac:dyDescent="0.2">
      <c r="A24" s="98" t="s">
        <v>277</v>
      </c>
      <c r="B24" s="134">
        <v>74.400000000000006</v>
      </c>
      <c r="C24" s="134">
        <v>74</v>
      </c>
      <c r="D24" s="134">
        <v>74.7</v>
      </c>
      <c r="F24" s="145">
        <f>B31-B22</f>
        <v>13</v>
      </c>
      <c r="N24" s="98"/>
    </row>
    <row r="25" spans="1:14" ht="19.5" customHeight="1" x14ac:dyDescent="0.2">
      <c r="A25" s="98" t="s">
        <v>278</v>
      </c>
      <c r="B25" s="134">
        <v>76</v>
      </c>
      <c r="C25" s="134">
        <v>75.7</v>
      </c>
      <c r="D25" s="134">
        <v>76.3</v>
      </c>
      <c r="N25" s="98"/>
    </row>
    <row r="26" spans="1:14" ht="18" customHeight="1" x14ac:dyDescent="0.2">
      <c r="A26" s="98" t="s">
        <v>279</v>
      </c>
      <c r="B26" s="134">
        <v>76.900000000000006</v>
      </c>
      <c r="C26" s="134">
        <v>76.599999999999994</v>
      </c>
      <c r="D26" s="134">
        <v>77.099999999999994</v>
      </c>
      <c r="N26" s="98"/>
    </row>
    <row r="27" spans="1:14" ht="18" customHeight="1" x14ac:dyDescent="0.2">
      <c r="A27" s="98" t="s">
        <v>280</v>
      </c>
      <c r="B27" s="134">
        <v>78.3</v>
      </c>
      <c r="C27" s="134">
        <v>78</v>
      </c>
      <c r="D27" s="134">
        <v>78.599999999999994</v>
      </c>
      <c r="N27" s="98"/>
    </row>
    <row r="28" spans="1:14" ht="18" customHeight="1" x14ac:dyDescent="0.2">
      <c r="A28" s="98" t="s">
        <v>281</v>
      </c>
      <c r="B28" s="134">
        <v>79.7</v>
      </c>
      <c r="C28" s="134">
        <v>79.400000000000006</v>
      </c>
      <c r="D28" s="134">
        <v>79.900000000000006</v>
      </c>
      <c r="N28" s="98"/>
    </row>
    <row r="29" spans="1:14" ht="18" customHeight="1" x14ac:dyDescent="0.2">
      <c r="A29" s="98" t="s">
        <v>282</v>
      </c>
      <c r="B29" s="134">
        <v>80</v>
      </c>
      <c r="C29" s="134">
        <v>79.7</v>
      </c>
      <c r="D29" s="134">
        <v>80.3</v>
      </c>
      <c r="N29" s="98"/>
    </row>
    <row r="30" spans="1:14" ht="18" customHeight="1" x14ac:dyDescent="0.2">
      <c r="A30" s="98" t="s">
        <v>283</v>
      </c>
      <c r="B30" s="134">
        <v>81.2</v>
      </c>
      <c r="C30" s="134">
        <v>80.900000000000006</v>
      </c>
      <c r="D30" s="134">
        <v>81.5</v>
      </c>
      <c r="N30" s="98"/>
    </row>
    <row r="31" spans="1:14" ht="18" customHeight="1" x14ac:dyDescent="0.2">
      <c r="A31" s="98" t="s">
        <v>284</v>
      </c>
      <c r="B31" s="134">
        <v>82.7</v>
      </c>
      <c r="C31" s="134">
        <v>82.4</v>
      </c>
      <c r="D31" s="134">
        <v>82.9</v>
      </c>
      <c r="N31" s="98"/>
    </row>
    <row r="32" spans="1:14" ht="18" customHeight="1" x14ac:dyDescent="0.2">
      <c r="A32" s="122"/>
      <c r="B32" s="134"/>
      <c r="C32" s="134"/>
      <c r="D32" s="134"/>
    </row>
    <row r="33" spans="1:2" x14ac:dyDescent="0.2">
      <c r="A33" s="130" t="s">
        <v>231</v>
      </c>
    </row>
    <row r="34" spans="1:2" x14ac:dyDescent="0.2">
      <c r="A34" s="292" t="s">
        <v>355</v>
      </c>
      <c r="B34" s="292"/>
    </row>
    <row r="35" spans="1:2" x14ac:dyDescent="0.2">
      <c r="A35" s="289" t="s">
        <v>263</v>
      </c>
      <c r="B35" s="289"/>
    </row>
  </sheetData>
  <mergeCells count="5">
    <mergeCell ref="A35:B35"/>
    <mergeCell ref="Q1:S1"/>
    <mergeCell ref="A1:J1"/>
    <mergeCell ref="L1:M1"/>
    <mergeCell ref="A34:B34"/>
  </mergeCells>
  <hyperlinks>
    <hyperlink ref="L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sqref="A1:J1"/>
    </sheetView>
  </sheetViews>
  <sheetFormatPr defaultRowHeight="12.75" x14ac:dyDescent="0.2"/>
  <cols>
    <col min="1" max="1" width="24.42578125" style="100" customWidth="1"/>
    <col min="2" max="2" width="13" style="100" customWidth="1"/>
    <col min="3" max="5" width="9.140625" style="100"/>
    <col min="6" max="6" width="9.140625" style="12"/>
    <col min="7" max="15" width="9.140625" style="98"/>
    <col min="16" max="16384" width="9.140625" style="100"/>
  </cols>
  <sheetData>
    <row r="1" spans="1:14" ht="18" customHeight="1" x14ac:dyDescent="0.2">
      <c r="A1" s="293" t="s">
        <v>315</v>
      </c>
      <c r="B1" s="293"/>
      <c r="C1" s="293"/>
      <c r="D1" s="293"/>
      <c r="E1" s="293"/>
      <c r="F1" s="293"/>
      <c r="G1" s="293"/>
      <c r="H1" s="293"/>
      <c r="I1" s="293"/>
      <c r="J1" s="293"/>
      <c r="K1" s="215"/>
      <c r="L1" s="255" t="s">
        <v>337</v>
      </c>
      <c r="M1" s="255"/>
      <c r="N1" s="194"/>
    </row>
    <row r="2" spans="1:14" ht="15.75" x14ac:dyDescent="0.2">
      <c r="A2" s="107"/>
    </row>
    <row r="3" spans="1:14" x14ac:dyDescent="0.2">
      <c r="A3" s="108" t="s">
        <v>151</v>
      </c>
      <c r="B3" s="108"/>
      <c r="C3" s="108"/>
      <c r="D3" s="108"/>
      <c r="E3" s="108"/>
    </row>
    <row r="4" spans="1:14" ht="27.75" customHeight="1" x14ac:dyDescent="0.2">
      <c r="A4" s="108" t="s">
        <v>227</v>
      </c>
      <c r="B4" s="109" t="s">
        <v>228</v>
      </c>
      <c r="C4" s="110" t="s">
        <v>229</v>
      </c>
      <c r="D4" s="110" t="s">
        <v>230</v>
      </c>
      <c r="E4" s="110" t="s">
        <v>152</v>
      </c>
    </row>
    <row r="5" spans="1:14" x14ac:dyDescent="0.2">
      <c r="A5" s="100" t="s">
        <v>107</v>
      </c>
      <c r="B5" s="75">
        <v>81.099999999999994</v>
      </c>
      <c r="C5" s="75">
        <v>81</v>
      </c>
      <c r="D5" s="75">
        <v>81.2</v>
      </c>
      <c r="F5" s="12">
        <f>D5-B5</f>
        <v>0.10000000000000853</v>
      </c>
      <c r="H5" s="133"/>
    </row>
    <row r="6" spans="1:14" x14ac:dyDescent="0.2">
      <c r="A6" s="100" t="s">
        <v>153</v>
      </c>
      <c r="B6" s="75">
        <v>80.5</v>
      </c>
      <c r="C6" s="75">
        <v>80.3</v>
      </c>
      <c r="D6" s="75">
        <v>80.599999999999994</v>
      </c>
      <c r="E6" s="100">
        <v>6</v>
      </c>
      <c r="F6" s="12">
        <f t="shared" ref="F6:F11" si="0">D6-B6</f>
        <v>9.9999999999994316E-2</v>
      </c>
      <c r="H6" s="133"/>
    </row>
    <row r="7" spans="1:14" x14ac:dyDescent="0.2">
      <c r="A7" s="100" t="s">
        <v>154</v>
      </c>
      <c r="B7" s="75">
        <v>80.5</v>
      </c>
      <c r="C7" s="75">
        <v>80.400000000000006</v>
      </c>
      <c r="D7" s="75">
        <v>80.7</v>
      </c>
      <c r="E7" s="100">
        <v>5</v>
      </c>
      <c r="F7" s="12">
        <f t="shared" si="0"/>
        <v>0.20000000000000284</v>
      </c>
      <c r="H7" s="133"/>
    </row>
    <row r="8" spans="1:14" x14ac:dyDescent="0.2">
      <c r="A8" s="100" t="s">
        <v>155</v>
      </c>
      <c r="B8" s="75">
        <v>81.599999999999994</v>
      </c>
      <c r="C8" s="75">
        <v>81.3</v>
      </c>
      <c r="D8" s="75">
        <v>81.900000000000006</v>
      </c>
      <c r="E8" s="100">
        <v>3</v>
      </c>
      <c r="F8" s="12">
        <f t="shared" si="0"/>
        <v>0.30000000000001137</v>
      </c>
      <c r="H8" s="133"/>
    </row>
    <row r="9" spans="1:14" x14ac:dyDescent="0.2">
      <c r="A9" s="100" t="s">
        <v>156</v>
      </c>
      <c r="B9" s="75">
        <v>81.5</v>
      </c>
      <c r="C9" s="75">
        <v>81</v>
      </c>
      <c r="D9" s="75">
        <v>81.900000000000006</v>
      </c>
      <c r="E9" s="100">
        <v>4</v>
      </c>
      <c r="F9" s="12">
        <f t="shared" si="0"/>
        <v>0.40000000000000568</v>
      </c>
      <c r="H9" s="133"/>
    </row>
    <row r="10" spans="1:14" x14ac:dyDescent="0.2">
      <c r="A10" s="100" t="s">
        <v>157</v>
      </c>
      <c r="B10" s="75">
        <v>82.7</v>
      </c>
      <c r="C10" s="75">
        <v>82.5</v>
      </c>
      <c r="D10" s="75">
        <v>83</v>
      </c>
      <c r="E10" s="100">
        <v>2</v>
      </c>
      <c r="F10" s="12">
        <f t="shared" si="0"/>
        <v>0.29999999999999716</v>
      </c>
      <c r="H10" s="133"/>
    </row>
    <row r="11" spans="1:14" x14ac:dyDescent="0.2">
      <c r="A11" s="100" t="s">
        <v>158</v>
      </c>
      <c r="B11" s="75">
        <v>83.1</v>
      </c>
      <c r="C11" s="75">
        <v>82.7</v>
      </c>
      <c r="D11" s="75">
        <v>83.4</v>
      </c>
      <c r="E11" s="100">
        <v>1</v>
      </c>
      <c r="F11" s="12">
        <f t="shared" si="0"/>
        <v>0.30000000000001137</v>
      </c>
      <c r="H11" s="133"/>
    </row>
    <row r="12" spans="1:14" x14ac:dyDescent="0.2">
      <c r="B12" s="75"/>
      <c r="C12" s="75"/>
      <c r="D12" s="75"/>
      <c r="H12" s="133"/>
    </row>
    <row r="13" spans="1:14" x14ac:dyDescent="0.2">
      <c r="C13" s="75"/>
    </row>
    <row r="14" spans="1:14" x14ac:dyDescent="0.2">
      <c r="A14" s="11" t="s">
        <v>150</v>
      </c>
      <c r="B14" s="11"/>
      <c r="C14" s="11"/>
      <c r="D14" s="11"/>
      <c r="E14" s="11"/>
    </row>
    <row r="15" spans="1:14" ht="25.5" customHeight="1" x14ac:dyDescent="0.2">
      <c r="A15" s="111" t="s">
        <v>227</v>
      </c>
      <c r="B15" s="112" t="s">
        <v>228</v>
      </c>
      <c r="C15" s="113" t="s">
        <v>229</v>
      </c>
      <c r="D15" s="113" t="s">
        <v>230</v>
      </c>
      <c r="E15" s="113" t="s">
        <v>152</v>
      </c>
    </row>
    <row r="16" spans="1:14" x14ac:dyDescent="0.2">
      <c r="A16" s="100" t="s">
        <v>107</v>
      </c>
      <c r="B16" s="75">
        <v>77</v>
      </c>
      <c r="C16" s="75">
        <v>76.900000000000006</v>
      </c>
      <c r="D16" s="75">
        <v>77.099999999999994</v>
      </c>
      <c r="E16" s="114"/>
      <c r="F16" s="12">
        <f>D16-B16</f>
        <v>9.9999999999994316E-2</v>
      </c>
    </row>
    <row r="17" spans="1:6" x14ac:dyDescent="0.2">
      <c r="A17" s="100" t="s">
        <v>153</v>
      </c>
      <c r="B17" s="75">
        <v>75.900000000000006</v>
      </c>
      <c r="C17" s="75">
        <v>75.7</v>
      </c>
      <c r="D17" s="75">
        <v>76.099999999999994</v>
      </c>
      <c r="E17" s="114">
        <v>6</v>
      </c>
      <c r="F17" s="12">
        <f t="shared" ref="F17:F22" si="1">D17-B17</f>
        <v>0.19999999999998863</v>
      </c>
    </row>
    <row r="18" spans="1:6" x14ac:dyDescent="0.2">
      <c r="A18" s="100" t="s">
        <v>154</v>
      </c>
      <c r="B18" s="75">
        <v>76.5</v>
      </c>
      <c r="C18" s="75">
        <v>76.3</v>
      </c>
      <c r="D18" s="75">
        <v>76.7</v>
      </c>
      <c r="E18" s="114">
        <v>4</v>
      </c>
      <c r="F18" s="12">
        <f t="shared" si="1"/>
        <v>0.20000000000000284</v>
      </c>
    </row>
    <row r="19" spans="1:6" x14ac:dyDescent="0.2">
      <c r="A19" s="100" t="s">
        <v>155</v>
      </c>
      <c r="B19" s="75">
        <v>78.3</v>
      </c>
      <c r="C19" s="75">
        <v>78</v>
      </c>
      <c r="D19" s="75">
        <v>78.599999999999994</v>
      </c>
      <c r="E19" s="114">
        <v>3</v>
      </c>
      <c r="F19" s="12">
        <f t="shared" si="1"/>
        <v>0.29999999999999716</v>
      </c>
    </row>
    <row r="20" spans="1:6" x14ac:dyDescent="0.2">
      <c r="A20" s="100" t="s">
        <v>156</v>
      </c>
      <c r="B20" s="75">
        <v>76.400000000000006</v>
      </c>
      <c r="C20" s="75">
        <v>75.900000000000006</v>
      </c>
      <c r="D20" s="75">
        <v>76.900000000000006</v>
      </c>
      <c r="E20" s="114">
        <v>5</v>
      </c>
      <c r="F20" s="12">
        <f t="shared" si="1"/>
        <v>0.5</v>
      </c>
    </row>
    <row r="21" spans="1:6" x14ac:dyDescent="0.2">
      <c r="A21" s="100" t="s">
        <v>157</v>
      </c>
      <c r="B21" s="75">
        <v>79.5</v>
      </c>
      <c r="C21" s="75">
        <v>79.3</v>
      </c>
      <c r="D21" s="75">
        <v>79.8</v>
      </c>
      <c r="E21" s="114">
        <v>1</v>
      </c>
      <c r="F21" s="12">
        <f t="shared" si="1"/>
        <v>0.29999999999999716</v>
      </c>
    </row>
    <row r="22" spans="1:6" x14ac:dyDescent="0.2">
      <c r="A22" s="100" t="s">
        <v>158</v>
      </c>
      <c r="B22" s="75">
        <v>79.099999999999994</v>
      </c>
      <c r="C22" s="75">
        <v>78.7</v>
      </c>
      <c r="D22" s="75">
        <v>79.5</v>
      </c>
      <c r="E22" s="114">
        <v>2</v>
      </c>
      <c r="F22" s="12">
        <f t="shared" si="1"/>
        <v>0.40000000000000568</v>
      </c>
    </row>
    <row r="24" spans="1:6" x14ac:dyDescent="0.2">
      <c r="A24" s="130" t="s">
        <v>231</v>
      </c>
      <c r="C24" s="75"/>
    </row>
    <row r="25" spans="1:6" x14ac:dyDescent="0.2">
      <c r="A25" s="292" t="s">
        <v>356</v>
      </c>
      <c r="B25" s="292"/>
    </row>
    <row r="26" spans="1:6" x14ac:dyDescent="0.2">
      <c r="B26" s="106"/>
    </row>
    <row r="27" spans="1:6" x14ac:dyDescent="0.2">
      <c r="A27" s="106" t="s">
        <v>263</v>
      </c>
    </row>
  </sheetData>
  <mergeCells count="3">
    <mergeCell ref="A1:J1"/>
    <mergeCell ref="L1:M1"/>
    <mergeCell ref="A25:B25"/>
  </mergeCells>
  <hyperlinks>
    <hyperlink ref="L1" location="Contents!A1" display="Back to contents pag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election sqref="A1:I1"/>
    </sheetView>
  </sheetViews>
  <sheetFormatPr defaultRowHeight="15" x14ac:dyDescent="0.2"/>
  <cols>
    <col min="1" max="1" width="26.7109375" style="78" customWidth="1"/>
    <col min="2" max="2" width="13.7109375" style="104" customWidth="1"/>
    <col min="3" max="3" width="14.7109375" style="78" customWidth="1"/>
    <col min="4" max="4" width="13.7109375" style="102" customWidth="1"/>
    <col min="5" max="5" width="14.7109375" style="101" customWidth="1"/>
    <col min="6" max="6" width="13.7109375" style="78" customWidth="1"/>
    <col min="7" max="7" width="14.7109375" style="78" customWidth="1"/>
    <col min="8" max="8" width="13.7109375" style="78" customWidth="1"/>
    <col min="9" max="9" width="14.7109375" style="78" customWidth="1"/>
    <col min="10" max="16384" width="9.140625" style="78"/>
  </cols>
  <sheetData>
    <row r="1" spans="1:12" ht="18" customHeight="1" x14ac:dyDescent="0.25">
      <c r="A1" s="249" t="s">
        <v>307</v>
      </c>
      <c r="B1" s="249"/>
      <c r="C1" s="249"/>
      <c r="D1" s="249"/>
      <c r="E1" s="249"/>
      <c r="F1" s="249"/>
      <c r="G1" s="249"/>
      <c r="H1" s="249"/>
      <c r="I1" s="249"/>
      <c r="J1" s="243"/>
      <c r="K1" s="255" t="s">
        <v>337</v>
      </c>
      <c r="L1" s="255"/>
    </row>
    <row r="2" spans="1:12" x14ac:dyDescent="0.2">
      <c r="D2" s="101"/>
    </row>
    <row r="3" spans="1:12" ht="15" customHeight="1" x14ac:dyDescent="0.2">
      <c r="A3" s="216"/>
      <c r="B3" s="296" t="s">
        <v>344</v>
      </c>
      <c r="C3" s="294"/>
      <c r="D3" s="294"/>
      <c r="E3" s="295"/>
      <c r="F3" s="294" t="s">
        <v>345</v>
      </c>
      <c r="G3" s="294"/>
      <c r="H3" s="294"/>
      <c r="I3" s="295"/>
    </row>
    <row r="4" spans="1:12" ht="68.25" customHeight="1" x14ac:dyDescent="0.2">
      <c r="A4" s="217"/>
      <c r="B4" s="218" t="s">
        <v>288</v>
      </c>
      <c r="C4" s="219" t="s">
        <v>290</v>
      </c>
      <c r="D4" s="220" t="s">
        <v>289</v>
      </c>
      <c r="E4" s="221" t="s">
        <v>290</v>
      </c>
      <c r="F4" s="218" t="s">
        <v>288</v>
      </c>
      <c r="G4" s="219" t="s">
        <v>290</v>
      </c>
      <c r="H4" s="220" t="s">
        <v>289</v>
      </c>
      <c r="I4" s="221" t="s">
        <v>290</v>
      </c>
    </row>
    <row r="5" spans="1:12" ht="26.25" customHeight="1" x14ac:dyDescent="0.2">
      <c r="A5" s="222" t="s">
        <v>346</v>
      </c>
      <c r="B5" s="223">
        <v>77.02</v>
      </c>
      <c r="C5" s="224">
        <v>2.21</v>
      </c>
      <c r="D5" s="224">
        <v>17.420000000000002</v>
      </c>
      <c r="E5" s="224">
        <v>1.43</v>
      </c>
      <c r="F5" s="224">
        <v>81.08</v>
      </c>
      <c r="G5" s="224">
        <v>1.4</v>
      </c>
      <c r="H5" s="224">
        <v>19.690000000000001</v>
      </c>
      <c r="I5" s="225">
        <v>1.01</v>
      </c>
      <c r="J5"/>
      <c r="K5" s="124"/>
    </row>
    <row r="6" spans="1:12" ht="15" customHeight="1" x14ac:dyDescent="0.2">
      <c r="A6" s="226" t="s">
        <v>65</v>
      </c>
      <c r="B6" s="227">
        <v>76.900000000000006</v>
      </c>
      <c r="C6" s="228">
        <v>1.77</v>
      </c>
      <c r="D6" s="228">
        <v>17.260000000000002</v>
      </c>
      <c r="E6" s="228">
        <v>1.25</v>
      </c>
      <c r="F6" s="228">
        <v>81.05</v>
      </c>
      <c r="G6" s="228">
        <v>0.87</v>
      </c>
      <c r="H6" s="228">
        <v>19.78</v>
      </c>
      <c r="I6" s="229">
        <v>0.83</v>
      </c>
      <c r="K6" s="189"/>
      <c r="L6"/>
    </row>
    <row r="7" spans="1:12" ht="15" customHeight="1" x14ac:dyDescent="0.2">
      <c r="A7" s="230" t="s">
        <v>66</v>
      </c>
      <c r="B7" s="227">
        <v>79.14</v>
      </c>
      <c r="C7" s="228">
        <v>1.65</v>
      </c>
      <c r="D7" s="228">
        <v>18.2</v>
      </c>
      <c r="E7" s="228">
        <v>0.74</v>
      </c>
      <c r="F7" s="228">
        <v>82.57</v>
      </c>
      <c r="G7" s="228">
        <v>1.28</v>
      </c>
      <c r="H7" s="228">
        <v>20.38</v>
      </c>
      <c r="I7" s="229">
        <v>0.83</v>
      </c>
      <c r="K7" s="189"/>
      <c r="L7" s="124"/>
    </row>
    <row r="8" spans="1:12" ht="15" customHeight="1" x14ac:dyDescent="0.2">
      <c r="A8" s="230" t="s">
        <v>67</v>
      </c>
      <c r="B8" s="227">
        <v>78.16</v>
      </c>
      <c r="C8" s="228">
        <v>2.1</v>
      </c>
      <c r="D8" s="228">
        <v>17.96</v>
      </c>
      <c r="E8" s="228">
        <v>1.21</v>
      </c>
      <c r="F8" s="228">
        <v>81.63</v>
      </c>
      <c r="G8" s="228">
        <v>0.94</v>
      </c>
      <c r="H8" s="228">
        <v>20.59</v>
      </c>
      <c r="I8" s="229">
        <v>1.2</v>
      </c>
      <c r="K8" s="189"/>
      <c r="L8" s="124"/>
    </row>
    <row r="9" spans="1:12" ht="15" customHeight="1" x14ac:dyDescent="0.2">
      <c r="A9" s="230" t="s">
        <v>138</v>
      </c>
      <c r="B9" s="227">
        <v>77.36</v>
      </c>
      <c r="C9" s="228">
        <v>1.37</v>
      </c>
      <c r="D9" s="228">
        <v>17.55</v>
      </c>
      <c r="E9" s="228">
        <v>0.66</v>
      </c>
      <c r="F9" s="228">
        <v>82.24</v>
      </c>
      <c r="G9" s="228">
        <v>2.2799999999999998</v>
      </c>
      <c r="H9" s="228">
        <v>20.66</v>
      </c>
      <c r="I9" s="229">
        <v>1.38</v>
      </c>
      <c r="K9" s="189"/>
      <c r="L9" s="124"/>
    </row>
    <row r="10" spans="1:12" ht="15" customHeight="1" x14ac:dyDescent="0.2">
      <c r="A10" s="230" t="s">
        <v>139</v>
      </c>
      <c r="B10" s="227">
        <v>77.97</v>
      </c>
      <c r="C10" s="228">
        <v>2.06</v>
      </c>
      <c r="D10" s="228">
        <v>18.02</v>
      </c>
      <c r="E10" s="228">
        <v>1.41</v>
      </c>
      <c r="F10" s="228">
        <v>82.33</v>
      </c>
      <c r="G10" s="228">
        <v>1.56</v>
      </c>
      <c r="H10" s="228">
        <v>20.5</v>
      </c>
      <c r="I10" s="229">
        <v>0.8</v>
      </c>
      <c r="K10" s="189"/>
      <c r="L10" s="124"/>
    </row>
    <row r="11" spans="1:12" ht="15" customHeight="1" x14ac:dyDescent="0.2">
      <c r="A11" s="230" t="s">
        <v>8</v>
      </c>
      <c r="B11" s="227">
        <v>76.67</v>
      </c>
      <c r="C11" s="228">
        <v>2.59</v>
      </c>
      <c r="D11" s="228">
        <v>17.61</v>
      </c>
      <c r="E11" s="228">
        <v>2.15</v>
      </c>
      <c r="F11" s="228">
        <v>80.2</v>
      </c>
      <c r="G11" s="228">
        <v>0.83</v>
      </c>
      <c r="H11" s="228">
        <v>18.96</v>
      </c>
      <c r="I11" s="229">
        <v>0.49</v>
      </c>
      <c r="K11" s="189"/>
      <c r="L11" s="124"/>
    </row>
    <row r="12" spans="1:12" ht="15" customHeight="1" x14ac:dyDescent="0.2">
      <c r="A12" s="230" t="s">
        <v>140</v>
      </c>
      <c r="B12" s="227">
        <v>77.849999999999994</v>
      </c>
      <c r="C12" s="228">
        <v>1.67</v>
      </c>
      <c r="D12" s="228">
        <v>17.98</v>
      </c>
      <c r="E12" s="228">
        <v>1.2</v>
      </c>
      <c r="F12" s="228">
        <v>81.77</v>
      </c>
      <c r="G12" s="228">
        <v>1.52</v>
      </c>
      <c r="H12" s="228">
        <v>20.12</v>
      </c>
      <c r="I12" s="229">
        <v>1.3</v>
      </c>
      <c r="K12" s="189"/>
      <c r="L12" s="124"/>
    </row>
    <row r="13" spans="1:12" ht="15" customHeight="1" x14ac:dyDescent="0.2">
      <c r="A13" s="230" t="s">
        <v>68</v>
      </c>
      <c r="B13" s="227">
        <v>73.94</v>
      </c>
      <c r="C13" s="228">
        <v>0.37</v>
      </c>
      <c r="D13" s="228">
        <v>16.739999999999998</v>
      </c>
      <c r="E13" s="228">
        <v>0.54</v>
      </c>
      <c r="F13" s="228">
        <v>79.36</v>
      </c>
      <c r="G13" s="228">
        <v>0.22</v>
      </c>
      <c r="H13" s="228">
        <v>19.04</v>
      </c>
      <c r="I13" s="229">
        <v>-0.01</v>
      </c>
      <c r="K13" s="189"/>
      <c r="L13" s="124"/>
    </row>
    <row r="14" spans="1:12" ht="15" customHeight="1" x14ac:dyDescent="0.2">
      <c r="A14" s="230" t="s">
        <v>69</v>
      </c>
      <c r="B14" s="227">
        <v>76.42</v>
      </c>
      <c r="C14" s="228">
        <v>2.41</v>
      </c>
      <c r="D14" s="228">
        <v>16.86</v>
      </c>
      <c r="E14" s="228">
        <v>1.48</v>
      </c>
      <c r="F14" s="228">
        <v>79.959999999999994</v>
      </c>
      <c r="G14" s="228">
        <v>2.12</v>
      </c>
      <c r="H14" s="228">
        <v>18.68</v>
      </c>
      <c r="I14" s="229">
        <v>1.02</v>
      </c>
      <c r="K14" s="189"/>
      <c r="L14" s="124"/>
    </row>
    <row r="15" spans="1:12" ht="15" customHeight="1" x14ac:dyDescent="0.2">
      <c r="A15" s="230" t="s">
        <v>70</v>
      </c>
      <c r="B15" s="227">
        <v>80.08</v>
      </c>
      <c r="C15" s="228">
        <v>2.14</v>
      </c>
      <c r="D15" s="228">
        <v>19.32</v>
      </c>
      <c r="E15" s="228">
        <v>2.0499999999999998</v>
      </c>
      <c r="F15" s="228">
        <v>83.33</v>
      </c>
      <c r="G15" s="228">
        <v>1.1200000000000001</v>
      </c>
      <c r="H15" s="228">
        <v>21.07</v>
      </c>
      <c r="I15" s="229">
        <v>1.0900000000000001</v>
      </c>
      <c r="K15" s="189"/>
      <c r="L15" s="124"/>
    </row>
    <row r="16" spans="1:12" ht="15" customHeight="1" x14ac:dyDescent="0.2">
      <c r="A16" s="230" t="s">
        <v>71</v>
      </c>
      <c r="B16" s="227">
        <v>78.28</v>
      </c>
      <c r="C16" s="228">
        <v>2.08</v>
      </c>
      <c r="D16" s="228">
        <v>17.96</v>
      </c>
      <c r="E16" s="228">
        <v>1.69</v>
      </c>
      <c r="F16" s="228">
        <v>82.52</v>
      </c>
      <c r="G16" s="228">
        <v>1.58</v>
      </c>
      <c r="H16" s="228">
        <v>20.38</v>
      </c>
      <c r="I16" s="229">
        <v>1.17</v>
      </c>
      <c r="K16" s="189"/>
      <c r="L16" s="124"/>
    </row>
    <row r="17" spans="1:12" ht="15" customHeight="1" x14ac:dyDescent="0.2">
      <c r="A17" s="230" t="s">
        <v>72</v>
      </c>
      <c r="B17" s="227">
        <v>80.5</v>
      </c>
      <c r="C17" s="228">
        <v>3.05</v>
      </c>
      <c r="D17" s="228">
        <v>19.04</v>
      </c>
      <c r="E17" s="228">
        <v>1.76</v>
      </c>
      <c r="F17" s="228">
        <v>83.75</v>
      </c>
      <c r="G17" s="228">
        <v>1.38</v>
      </c>
      <c r="H17" s="228">
        <v>21.12</v>
      </c>
      <c r="I17" s="229">
        <v>0.86</v>
      </c>
      <c r="K17" s="189"/>
      <c r="L17" s="124"/>
    </row>
    <row r="18" spans="1:12" ht="15" customHeight="1" x14ac:dyDescent="0.2">
      <c r="A18" s="230" t="s">
        <v>73</v>
      </c>
      <c r="B18" s="227">
        <v>77.19</v>
      </c>
      <c r="C18" s="228">
        <v>2.27</v>
      </c>
      <c r="D18" s="228">
        <v>17.43</v>
      </c>
      <c r="E18" s="228">
        <v>1.58</v>
      </c>
      <c r="F18" s="228">
        <v>80.510000000000005</v>
      </c>
      <c r="G18" s="228">
        <v>1.08</v>
      </c>
      <c r="H18" s="228">
        <v>19.22</v>
      </c>
      <c r="I18" s="229">
        <v>1.1299999999999999</v>
      </c>
      <c r="K18" s="189"/>
      <c r="L18" s="124"/>
    </row>
    <row r="19" spans="1:12" ht="15" customHeight="1" x14ac:dyDescent="0.2">
      <c r="A19" s="230" t="s">
        <v>74</v>
      </c>
      <c r="B19" s="227">
        <v>77.19</v>
      </c>
      <c r="C19" s="228">
        <v>1.42</v>
      </c>
      <c r="D19" s="228">
        <v>17.55</v>
      </c>
      <c r="E19" s="228">
        <v>1</v>
      </c>
      <c r="F19" s="228">
        <v>80.81</v>
      </c>
      <c r="G19" s="228">
        <v>0.72</v>
      </c>
      <c r="H19" s="228">
        <v>19.71</v>
      </c>
      <c r="I19" s="229">
        <v>0.69</v>
      </c>
      <c r="K19" s="189"/>
      <c r="L19" s="124"/>
    </row>
    <row r="20" spans="1:12" ht="15" customHeight="1" x14ac:dyDescent="0.2">
      <c r="A20" s="230" t="s">
        <v>75</v>
      </c>
      <c r="B20" s="227">
        <v>73.349999999999994</v>
      </c>
      <c r="C20" s="228">
        <v>2.64</v>
      </c>
      <c r="D20" s="228">
        <v>15.23</v>
      </c>
      <c r="E20" s="228">
        <v>1.33</v>
      </c>
      <c r="F20" s="228">
        <v>78.73</v>
      </c>
      <c r="G20" s="228">
        <v>1.74</v>
      </c>
      <c r="H20" s="228">
        <v>18.14</v>
      </c>
      <c r="I20" s="229">
        <v>0.85</v>
      </c>
      <c r="K20" s="189"/>
      <c r="L20" s="124"/>
    </row>
    <row r="21" spans="1:12" ht="15" customHeight="1" x14ac:dyDescent="0.2">
      <c r="A21" s="230" t="s">
        <v>76</v>
      </c>
      <c r="B21" s="227">
        <v>77.760000000000005</v>
      </c>
      <c r="C21" s="228">
        <v>1.85</v>
      </c>
      <c r="D21" s="228">
        <v>18.27</v>
      </c>
      <c r="E21" s="228">
        <v>1.61</v>
      </c>
      <c r="F21" s="228">
        <v>82.6</v>
      </c>
      <c r="G21" s="228">
        <v>2.0099999999999998</v>
      </c>
      <c r="H21" s="228">
        <v>20.77</v>
      </c>
      <c r="I21" s="229">
        <v>1.38</v>
      </c>
      <c r="K21" s="189"/>
      <c r="L21" s="124"/>
    </row>
    <row r="22" spans="1:12" ht="15" customHeight="1" x14ac:dyDescent="0.2">
      <c r="A22" s="230" t="s">
        <v>77</v>
      </c>
      <c r="B22" s="227">
        <v>75.16</v>
      </c>
      <c r="C22" s="228">
        <v>2.58</v>
      </c>
      <c r="D22" s="228">
        <v>16.13</v>
      </c>
      <c r="E22" s="228">
        <v>0.95</v>
      </c>
      <c r="F22" s="228">
        <v>79.680000000000007</v>
      </c>
      <c r="G22" s="228">
        <v>1.53</v>
      </c>
      <c r="H22" s="228">
        <v>19.309999999999999</v>
      </c>
      <c r="I22" s="229">
        <v>1.0900000000000001</v>
      </c>
      <c r="K22" s="189"/>
      <c r="L22" s="124"/>
    </row>
    <row r="23" spans="1:12" ht="15" customHeight="1" x14ac:dyDescent="0.2">
      <c r="A23" s="230" t="s">
        <v>78</v>
      </c>
      <c r="B23" s="227">
        <v>77.88</v>
      </c>
      <c r="C23" s="228">
        <v>1.9</v>
      </c>
      <c r="D23" s="228">
        <v>17.46</v>
      </c>
      <c r="E23" s="228">
        <v>1.1599999999999999</v>
      </c>
      <c r="F23" s="228">
        <v>81.63</v>
      </c>
      <c r="G23" s="228">
        <v>1.9</v>
      </c>
      <c r="H23" s="228">
        <v>19.78</v>
      </c>
      <c r="I23" s="229">
        <v>1.62</v>
      </c>
      <c r="K23" s="189"/>
      <c r="L23" s="124"/>
    </row>
    <row r="24" spans="1:12" ht="15" customHeight="1" x14ac:dyDescent="0.2">
      <c r="A24" s="230" t="s">
        <v>79</v>
      </c>
      <c r="B24" s="227">
        <v>78.69</v>
      </c>
      <c r="C24" s="228">
        <v>2.69</v>
      </c>
      <c r="D24" s="228">
        <v>17.93</v>
      </c>
      <c r="E24" s="228">
        <v>1.6</v>
      </c>
      <c r="F24" s="228">
        <v>81.93</v>
      </c>
      <c r="G24" s="228">
        <v>1.57</v>
      </c>
      <c r="H24" s="228">
        <v>20.21</v>
      </c>
      <c r="I24" s="229">
        <v>1.29</v>
      </c>
      <c r="K24" s="189"/>
      <c r="L24" s="124"/>
    </row>
    <row r="25" spans="1:12" ht="15" customHeight="1" x14ac:dyDescent="0.2">
      <c r="A25" s="230" t="s">
        <v>141</v>
      </c>
      <c r="B25" s="227">
        <v>76.81</v>
      </c>
      <c r="C25" s="228">
        <v>3.59</v>
      </c>
      <c r="D25" s="228">
        <v>17.45</v>
      </c>
      <c r="E25" s="228">
        <v>1.76</v>
      </c>
      <c r="F25" s="228">
        <v>82.77</v>
      </c>
      <c r="G25" s="228">
        <v>2.4</v>
      </c>
      <c r="H25" s="228">
        <v>20.95</v>
      </c>
      <c r="I25" s="229">
        <v>1.1200000000000001</v>
      </c>
      <c r="K25" s="189"/>
      <c r="L25" s="124"/>
    </row>
    <row r="26" spans="1:12" ht="15" customHeight="1" x14ac:dyDescent="0.2">
      <c r="A26" s="230" t="s">
        <v>80</v>
      </c>
      <c r="B26" s="227">
        <v>76.06</v>
      </c>
      <c r="C26" s="228">
        <v>2.25</v>
      </c>
      <c r="D26" s="228">
        <v>17.260000000000002</v>
      </c>
      <c r="E26" s="228">
        <v>1.83</v>
      </c>
      <c r="F26" s="228">
        <v>80.16</v>
      </c>
      <c r="G26" s="228">
        <v>1.1399999999999999</v>
      </c>
      <c r="H26" s="228">
        <v>19.34</v>
      </c>
      <c r="I26" s="229">
        <v>0.86</v>
      </c>
      <c r="K26" s="189"/>
      <c r="L26" s="124"/>
    </row>
    <row r="27" spans="1:12" ht="15" customHeight="1" x14ac:dyDescent="0.2">
      <c r="A27" s="230" t="s">
        <v>81</v>
      </c>
      <c r="B27" s="227">
        <v>75.290000000000006</v>
      </c>
      <c r="C27" s="228">
        <v>2.4700000000000002</v>
      </c>
      <c r="D27" s="228">
        <v>16.170000000000002</v>
      </c>
      <c r="E27" s="228">
        <v>1.3</v>
      </c>
      <c r="F27" s="228">
        <v>79.42</v>
      </c>
      <c r="G27" s="228">
        <v>1.06</v>
      </c>
      <c r="H27" s="228">
        <v>18.510000000000002</v>
      </c>
      <c r="I27" s="229">
        <v>0.76</v>
      </c>
      <c r="K27" s="189"/>
      <c r="L27" s="124"/>
    </row>
    <row r="28" spans="1:12" ht="15" customHeight="1" x14ac:dyDescent="0.2">
      <c r="A28" s="230" t="s">
        <v>82</v>
      </c>
      <c r="B28" s="227">
        <v>79.52</v>
      </c>
      <c r="C28" s="228">
        <v>4.1900000000000004</v>
      </c>
      <c r="D28" s="228">
        <v>19.46</v>
      </c>
      <c r="E28" s="228">
        <v>2.91</v>
      </c>
      <c r="F28" s="228">
        <v>81.69</v>
      </c>
      <c r="G28" s="228">
        <v>0.13</v>
      </c>
      <c r="H28" s="228">
        <v>20.12</v>
      </c>
      <c r="I28" s="229">
        <v>0.59</v>
      </c>
      <c r="K28" s="189"/>
      <c r="L28" s="124"/>
    </row>
    <row r="29" spans="1:12" ht="15" customHeight="1" x14ac:dyDescent="0.2">
      <c r="A29" s="230" t="s">
        <v>142</v>
      </c>
      <c r="B29" s="227">
        <v>79.33</v>
      </c>
      <c r="C29" s="228">
        <v>2.62</v>
      </c>
      <c r="D29" s="228">
        <v>19.12</v>
      </c>
      <c r="E29" s="228">
        <v>1.77</v>
      </c>
      <c r="F29" s="228">
        <v>82.46</v>
      </c>
      <c r="G29" s="228">
        <v>1.36</v>
      </c>
      <c r="H29" s="228">
        <v>20.88</v>
      </c>
      <c r="I29" s="229">
        <v>1.25</v>
      </c>
      <c r="K29" s="189"/>
      <c r="L29" s="124"/>
    </row>
    <row r="30" spans="1:12" ht="15" customHeight="1" x14ac:dyDescent="0.2">
      <c r="A30" s="230" t="s">
        <v>83</v>
      </c>
      <c r="B30" s="227">
        <v>76.17</v>
      </c>
      <c r="C30" s="228">
        <v>2.46</v>
      </c>
      <c r="D30" s="228">
        <v>16.63</v>
      </c>
      <c r="E30" s="228">
        <v>1.45</v>
      </c>
      <c r="F30" s="228">
        <v>80.22</v>
      </c>
      <c r="G30" s="228">
        <v>1.33</v>
      </c>
      <c r="H30" s="228">
        <v>18.899999999999999</v>
      </c>
      <c r="I30" s="229">
        <v>1</v>
      </c>
      <c r="K30" s="189"/>
      <c r="L30" s="124"/>
    </row>
    <row r="31" spans="1:12" ht="15" customHeight="1" x14ac:dyDescent="0.2">
      <c r="A31" s="230" t="s">
        <v>84</v>
      </c>
      <c r="B31" s="227">
        <v>78.95</v>
      </c>
      <c r="C31" s="228">
        <v>2.27</v>
      </c>
      <c r="D31" s="228">
        <v>18.57</v>
      </c>
      <c r="E31" s="228">
        <v>1.84</v>
      </c>
      <c r="F31" s="228">
        <v>82.36</v>
      </c>
      <c r="G31" s="228">
        <v>1.47</v>
      </c>
      <c r="H31" s="228">
        <v>20.56</v>
      </c>
      <c r="I31" s="229">
        <v>1.24</v>
      </c>
      <c r="K31" s="189"/>
      <c r="L31" s="124"/>
    </row>
    <row r="32" spans="1:12" ht="15" customHeight="1" x14ac:dyDescent="0.2">
      <c r="A32" s="230" t="s">
        <v>85</v>
      </c>
      <c r="B32" s="227">
        <v>78.290000000000006</v>
      </c>
      <c r="C32" s="228">
        <v>2.59</v>
      </c>
      <c r="D32" s="228">
        <v>17.420000000000002</v>
      </c>
      <c r="E32" s="228">
        <v>-0.39</v>
      </c>
      <c r="F32" s="228">
        <v>83.19</v>
      </c>
      <c r="G32" s="228">
        <v>0.68</v>
      </c>
      <c r="H32" s="228">
        <v>20.32</v>
      </c>
      <c r="I32" s="229">
        <v>-0.5</v>
      </c>
      <c r="K32" s="189"/>
      <c r="L32" s="124"/>
    </row>
    <row r="33" spans="1:12" ht="15" customHeight="1" x14ac:dyDescent="0.2">
      <c r="A33" s="230" t="s">
        <v>86</v>
      </c>
      <c r="B33" s="227">
        <v>77.180000000000007</v>
      </c>
      <c r="C33" s="228">
        <v>1.58</v>
      </c>
      <c r="D33" s="228">
        <v>18</v>
      </c>
      <c r="E33" s="228">
        <v>1.33</v>
      </c>
      <c r="F33" s="228">
        <v>81.14</v>
      </c>
      <c r="G33" s="228">
        <v>0.59</v>
      </c>
      <c r="H33" s="228">
        <v>20.14</v>
      </c>
      <c r="I33" s="229">
        <v>1.02</v>
      </c>
      <c r="K33" s="189"/>
      <c r="L33" s="124"/>
    </row>
    <row r="34" spans="1:12" ht="15" customHeight="1" x14ac:dyDescent="0.2">
      <c r="A34" s="230" t="s">
        <v>87</v>
      </c>
      <c r="B34" s="227">
        <v>76.8</v>
      </c>
      <c r="C34" s="228">
        <v>2.4700000000000002</v>
      </c>
      <c r="D34" s="228">
        <v>17.2</v>
      </c>
      <c r="E34" s="228">
        <v>1.77</v>
      </c>
      <c r="F34" s="228">
        <v>80.7</v>
      </c>
      <c r="G34" s="228">
        <v>1.25</v>
      </c>
      <c r="H34" s="228">
        <v>19.12</v>
      </c>
      <c r="I34" s="229">
        <v>0.79</v>
      </c>
      <c r="K34" s="189"/>
      <c r="L34" s="124"/>
    </row>
    <row r="35" spans="1:12" ht="15" customHeight="1" x14ac:dyDescent="0.2">
      <c r="A35" s="230" t="s">
        <v>88</v>
      </c>
      <c r="B35" s="227">
        <v>78.83</v>
      </c>
      <c r="C35" s="228">
        <v>1.94</v>
      </c>
      <c r="D35" s="228">
        <v>18.13</v>
      </c>
      <c r="E35" s="228">
        <v>1.55</v>
      </c>
      <c r="F35" s="228">
        <v>82.57</v>
      </c>
      <c r="G35" s="228">
        <v>1.73</v>
      </c>
      <c r="H35" s="228">
        <v>20.72</v>
      </c>
      <c r="I35" s="229">
        <v>1.78</v>
      </c>
      <c r="K35" s="189"/>
      <c r="L35" s="124"/>
    </row>
    <row r="36" spans="1:12" ht="15" customHeight="1" x14ac:dyDescent="0.2">
      <c r="A36" s="230" t="s">
        <v>89</v>
      </c>
      <c r="B36" s="227">
        <v>75.040000000000006</v>
      </c>
      <c r="C36" s="228">
        <v>3.09</v>
      </c>
      <c r="D36" s="228">
        <v>16.43</v>
      </c>
      <c r="E36" s="228">
        <v>1.39</v>
      </c>
      <c r="F36" s="228">
        <v>79.09</v>
      </c>
      <c r="G36" s="228">
        <v>1.21</v>
      </c>
      <c r="H36" s="228">
        <v>18.52</v>
      </c>
      <c r="I36" s="229">
        <v>0.95</v>
      </c>
      <c r="K36" s="189"/>
      <c r="L36" s="124"/>
    </row>
    <row r="37" spans="1:12" ht="15" customHeight="1" x14ac:dyDescent="0.2">
      <c r="A37" s="226" t="s">
        <v>90</v>
      </c>
      <c r="B37" s="231">
        <v>78.08</v>
      </c>
      <c r="C37" s="228">
        <v>2.72</v>
      </c>
      <c r="D37" s="228">
        <v>17.489999999999998</v>
      </c>
      <c r="E37" s="228">
        <v>1.56</v>
      </c>
      <c r="F37" s="228">
        <v>80.97</v>
      </c>
      <c r="G37" s="228">
        <v>2.06</v>
      </c>
      <c r="H37" s="228">
        <v>19.29</v>
      </c>
      <c r="I37" s="229">
        <v>1.65</v>
      </c>
      <c r="K37" s="189"/>
      <c r="L37" s="124"/>
    </row>
    <row r="38" spans="1:12" ht="6.75" customHeight="1" x14ac:dyDescent="0.2">
      <c r="A38" s="232"/>
      <c r="B38" s="233"/>
      <c r="C38" s="233"/>
      <c r="D38" s="234"/>
      <c r="E38" s="234"/>
      <c r="F38" s="233"/>
      <c r="G38" s="233"/>
      <c r="H38" s="233"/>
      <c r="I38" s="235"/>
    </row>
    <row r="39" spans="1:12" ht="11.25" customHeight="1" x14ac:dyDescent="0.2">
      <c r="A39" s="122"/>
      <c r="B39" s="231"/>
      <c r="C39" s="231"/>
      <c r="D39" s="231"/>
      <c r="E39" s="231"/>
      <c r="F39" s="231"/>
      <c r="G39" s="231"/>
      <c r="H39" s="231"/>
      <c r="I39" s="231"/>
    </row>
    <row r="40" spans="1:12" ht="11.25" customHeight="1" x14ac:dyDescent="0.2">
      <c r="A40" s="8" t="s">
        <v>231</v>
      </c>
      <c r="B40" s="6"/>
      <c r="C40" s="6"/>
      <c r="D40" s="6"/>
      <c r="E40" s="6"/>
      <c r="F40" s="6"/>
      <c r="G40" s="6"/>
      <c r="H40" s="6"/>
      <c r="I40" s="39"/>
      <c r="J40" s="39"/>
    </row>
    <row r="41" spans="1:12" ht="11.25" customHeight="1" x14ac:dyDescent="0.2">
      <c r="A41" s="297" t="s">
        <v>354</v>
      </c>
      <c r="B41" s="297"/>
      <c r="C41" s="297"/>
      <c r="D41" s="297"/>
      <c r="E41" s="297"/>
      <c r="F41" s="297"/>
      <c r="G41" s="297"/>
      <c r="H41" s="297"/>
      <c r="I41" s="297"/>
      <c r="J41" s="236"/>
    </row>
    <row r="42" spans="1:12" ht="11.25" customHeight="1" x14ac:dyDescent="0.2">
      <c r="A42" s="297"/>
      <c r="B42" s="297"/>
      <c r="C42" s="297"/>
      <c r="D42" s="297"/>
      <c r="E42" s="297"/>
      <c r="F42" s="297"/>
      <c r="G42" s="297"/>
      <c r="H42" s="297"/>
      <c r="I42" s="297"/>
      <c r="J42" s="236"/>
    </row>
    <row r="43" spans="1:12" ht="11.25" customHeight="1" x14ac:dyDescent="0.2">
      <c r="A43" s="25"/>
      <c r="B43" s="25"/>
      <c r="C43" s="25"/>
      <c r="D43" s="25"/>
      <c r="E43" s="25"/>
      <c r="F43" s="25"/>
      <c r="G43" s="25"/>
      <c r="H43" s="25"/>
      <c r="I43" s="99"/>
      <c r="J43" s="99"/>
    </row>
    <row r="44" spans="1:12" ht="11.25" customHeight="1" x14ac:dyDescent="0.2">
      <c r="A44" s="244" t="s">
        <v>263</v>
      </c>
    </row>
    <row r="45" spans="1:12" ht="11.25" customHeight="1" x14ac:dyDescent="0.2"/>
    <row r="46" spans="1:12" ht="11.25" customHeight="1" x14ac:dyDescent="0.2"/>
    <row r="47" spans="1:12" ht="11.25" customHeight="1" x14ac:dyDescent="0.2"/>
    <row r="48" spans="1:12"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sheetData>
  <mergeCells count="5">
    <mergeCell ref="F3:I3"/>
    <mergeCell ref="B3:E3"/>
    <mergeCell ref="A1:I1"/>
    <mergeCell ref="A41:I42"/>
    <mergeCell ref="K1:L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workbookViewId="0">
      <selection sqref="A1:D2"/>
    </sheetView>
  </sheetViews>
  <sheetFormatPr defaultRowHeight="15" x14ac:dyDescent="0.2"/>
  <cols>
    <col min="1" max="1" width="25.85546875" style="78" customWidth="1"/>
    <col min="2" max="3" width="17.7109375" style="78" customWidth="1"/>
    <col min="4" max="16384" width="9.140625" style="78"/>
  </cols>
  <sheetData>
    <row r="1" spans="1:21" ht="15.75" customHeight="1" x14ac:dyDescent="0.2">
      <c r="A1" s="302" t="s">
        <v>308</v>
      </c>
      <c r="B1" s="302"/>
      <c r="C1" s="302"/>
      <c r="D1" s="302"/>
      <c r="F1" s="254" t="s">
        <v>337</v>
      </c>
      <c r="G1" s="254"/>
      <c r="H1" s="204"/>
    </row>
    <row r="2" spans="1:21" x14ac:dyDescent="0.2">
      <c r="A2" s="302"/>
      <c r="B2" s="302"/>
      <c r="C2" s="302"/>
      <c r="D2" s="302"/>
    </row>
    <row r="4" spans="1:21" ht="39" customHeight="1" x14ac:dyDescent="0.2">
      <c r="A4" s="300" t="s">
        <v>232</v>
      </c>
      <c r="B4" s="298" t="s">
        <v>258</v>
      </c>
      <c r="C4" s="299"/>
      <c r="F4" s="104"/>
      <c r="G4" s="104"/>
      <c r="H4" s="104"/>
      <c r="I4" s="104"/>
      <c r="J4" s="104"/>
      <c r="K4" s="104"/>
      <c r="L4" s="104"/>
      <c r="M4" s="104"/>
      <c r="N4" s="104"/>
      <c r="O4" s="104"/>
      <c r="P4" s="104"/>
      <c r="Q4" s="104"/>
      <c r="R4" s="104"/>
      <c r="S4" s="104"/>
      <c r="T4" s="104"/>
      <c r="U4" s="100"/>
    </row>
    <row r="5" spans="1:21" ht="20.25" customHeight="1" x14ac:dyDescent="0.2">
      <c r="A5" s="301"/>
      <c r="B5" s="237" t="s">
        <v>150</v>
      </c>
      <c r="C5" s="238" t="s">
        <v>151</v>
      </c>
      <c r="F5" s="104"/>
      <c r="G5" s="104"/>
      <c r="H5" s="104"/>
      <c r="I5" s="104"/>
      <c r="J5" s="104"/>
      <c r="K5" s="104"/>
      <c r="L5" s="104"/>
      <c r="M5" s="104"/>
      <c r="N5" s="104"/>
      <c r="O5" s="104"/>
      <c r="P5" s="104"/>
      <c r="Q5" s="104"/>
      <c r="R5" s="104"/>
      <c r="S5" s="104"/>
      <c r="T5" s="104"/>
      <c r="U5" s="100"/>
    </row>
    <row r="6" spans="1:21" ht="21.75" customHeight="1" x14ac:dyDescent="0.2">
      <c r="A6" s="239" t="s">
        <v>347</v>
      </c>
      <c r="B6" s="240" t="s">
        <v>253</v>
      </c>
      <c r="C6" s="241" t="s">
        <v>240</v>
      </c>
      <c r="F6" s="104"/>
      <c r="G6" s="104"/>
      <c r="H6" s="104"/>
      <c r="I6" s="104"/>
      <c r="J6" s="104"/>
      <c r="K6" s="104"/>
      <c r="L6" s="104"/>
      <c r="M6" s="104"/>
      <c r="N6" s="104"/>
      <c r="O6" s="104"/>
      <c r="P6" s="104"/>
      <c r="Q6" s="104"/>
      <c r="R6" s="104"/>
      <c r="S6" s="104"/>
      <c r="T6" s="104"/>
      <c r="U6" s="100"/>
    </row>
    <row r="7" spans="1:21" ht="15" customHeight="1" x14ac:dyDescent="0.2">
      <c r="A7" s="226" t="s">
        <v>65</v>
      </c>
      <c r="B7" s="217" t="s">
        <v>291</v>
      </c>
      <c r="C7" s="242" t="s">
        <v>240</v>
      </c>
      <c r="F7" s="104"/>
      <c r="G7" s="104"/>
      <c r="H7" s="104"/>
      <c r="I7" s="104"/>
      <c r="J7" s="104"/>
      <c r="K7" s="104"/>
      <c r="L7" s="104"/>
      <c r="M7" s="104"/>
      <c r="N7" s="104"/>
      <c r="O7" s="104"/>
      <c r="P7" s="104"/>
      <c r="Q7" s="104"/>
      <c r="R7" s="104"/>
      <c r="S7" s="104"/>
      <c r="T7" s="104"/>
      <c r="U7" s="100"/>
    </row>
    <row r="8" spans="1:21" ht="15" customHeight="1" x14ac:dyDescent="0.2">
      <c r="A8" s="226" t="s">
        <v>66</v>
      </c>
      <c r="B8" s="217" t="s">
        <v>292</v>
      </c>
      <c r="C8" s="242" t="s">
        <v>236</v>
      </c>
      <c r="F8" s="104"/>
      <c r="G8" s="104"/>
      <c r="H8" s="104"/>
      <c r="I8" s="104"/>
      <c r="J8" s="104"/>
      <c r="K8" s="104"/>
      <c r="L8" s="104"/>
      <c r="M8" s="104"/>
      <c r="N8" s="104"/>
      <c r="O8" s="104"/>
      <c r="P8" s="104"/>
      <c r="Q8" s="104"/>
      <c r="R8" s="104"/>
      <c r="S8" s="104"/>
      <c r="T8" s="104"/>
      <c r="U8" s="100"/>
    </row>
    <row r="9" spans="1:21" ht="15" customHeight="1" x14ac:dyDescent="0.2">
      <c r="A9" s="226" t="s">
        <v>67</v>
      </c>
      <c r="B9" s="217" t="s">
        <v>292</v>
      </c>
      <c r="C9" s="242" t="s">
        <v>238</v>
      </c>
      <c r="F9" s="104"/>
      <c r="G9" s="104"/>
      <c r="H9" s="104"/>
      <c r="I9" s="104"/>
      <c r="J9" s="104"/>
      <c r="K9" s="104"/>
      <c r="L9" s="104"/>
      <c r="M9" s="104"/>
      <c r="N9" s="104"/>
      <c r="O9" s="104"/>
      <c r="P9" s="104"/>
      <c r="Q9" s="104"/>
      <c r="R9" s="104"/>
      <c r="S9" s="104"/>
      <c r="T9" s="104"/>
      <c r="U9" s="100"/>
    </row>
    <row r="10" spans="1:21" ht="15" customHeight="1" x14ac:dyDescent="0.2">
      <c r="A10" s="226" t="s">
        <v>138</v>
      </c>
      <c r="B10" s="217" t="s">
        <v>253</v>
      </c>
      <c r="C10" s="242" t="s">
        <v>236</v>
      </c>
      <c r="F10" s="104"/>
      <c r="G10" s="104"/>
      <c r="H10" s="104"/>
      <c r="I10" s="104"/>
      <c r="J10" s="104"/>
      <c r="K10" s="104"/>
      <c r="L10" s="104"/>
      <c r="M10" s="104"/>
      <c r="N10" s="104"/>
      <c r="O10" s="104"/>
      <c r="P10" s="104"/>
      <c r="Q10" s="104"/>
      <c r="R10" s="104"/>
      <c r="S10" s="104"/>
      <c r="T10" s="104"/>
      <c r="U10" s="100"/>
    </row>
    <row r="11" spans="1:21" ht="15" customHeight="1" x14ac:dyDescent="0.2">
      <c r="A11" s="226" t="s">
        <v>139</v>
      </c>
      <c r="B11" s="217" t="s">
        <v>292</v>
      </c>
      <c r="C11" s="242" t="s">
        <v>234</v>
      </c>
      <c r="F11" s="104"/>
      <c r="G11" s="104"/>
      <c r="H11" s="104"/>
      <c r="I11" s="104"/>
      <c r="J11" s="104"/>
      <c r="K11" s="104"/>
      <c r="L11" s="104"/>
      <c r="M11" s="104"/>
      <c r="N11" s="104"/>
      <c r="O11" s="104"/>
      <c r="P11" s="104"/>
      <c r="Q11" s="104"/>
      <c r="R11" s="104"/>
      <c r="S11" s="104"/>
      <c r="T11" s="104"/>
      <c r="U11" s="100"/>
    </row>
    <row r="12" spans="1:21" ht="15" customHeight="1" x14ac:dyDescent="0.2">
      <c r="A12" s="226" t="s">
        <v>8</v>
      </c>
      <c r="B12" s="217" t="s">
        <v>293</v>
      </c>
      <c r="C12" s="242" t="s">
        <v>244</v>
      </c>
      <c r="F12" s="104"/>
      <c r="G12" s="104"/>
      <c r="H12" s="104"/>
      <c r="I12" s="104"/>
      <c r="J12" s="104"/>
      <c r="K12" s="104"/>
      <c r="L12" s="104"/>
      <c r="M12" s="104"/>
      <c r="N12" s="104"/>
      <c r="O12" s="104"/>
      <c r="P12" s="104"/>
      <c r="Q12" s="104"/>
      <c r="R12" s="104"/>
      <c r="S12" s="104"/>
      <c r="T12" s="104"/>
      <c r="U12" s="100"/>
    </row>
    <row r="13" spans="1:21" ht="15" customHeight="1" x14ac:dyDescent="0.2">
      <c r="A13" s="226" t="s">
        <v>140</v>
      </c>
      <c r="B13" s="217" t="s">
        <v>251</v>
      </c>
      <c r="C13" s="242" t="s">
        <v>237</v>
      </c>
      <c r="F13" s="104"/>
      <c r="G13" s="104"/>
      <c r="H13" s="104"/>
      <c r="I13" s="104"/>
      <c r="J13" s="104"/>
      <c r="K13" s="104"/>
      <c r="L13" s="104"/>
      <c r="M13" s="104"/>
      <c r="N13" s="104"/>
      <c r="O13" s="104"/>
      <c r="P13" s="104"/>
      <c r="Q13" s="104"/>
      <c r="R13" s="104"/>
      <c r="S13" s="104"/>
      <c r="T13" s="104"/>
      <c r="U13" s="100"/>
    </row>
    <row r="14" spans="1:21" ht="15" customHeight="1" x14ac:dyDescent="0.2">
      <c r="A14" s="226" t="s">
        <v>68</v>
      </c>
      <c r="B14" s="217" t="s">
        <v>294</v>
      </c>
      <c r="C14" s="242" t="s">
        <v>242</v>
      </c>
      <c r="F14" s="104"/>
      <c r="G14" s="104"/>
      <c r="H14" s="104"/>
      <c r="I14" s="104"/>
      <c r="J14" s="104"/>
      <c r="K14" s="104"/>
      <c r="L14" s="104"/>
      <c r="M14" s="104"/>
      <c r="N14" s="104"/>
      <c r="O14" s="104"/>
      <c r="P14" s="104"/>
      <c r="Q14" s="104"/>
      <c r="R14" s="104"/>
      <c r="S14" s="104"/>
      <c r="T14" s="104"/>
      <c r="U14" s="100"/>
    </row>
    <row r="15" spans="1:21" ht="15" customHeight="1" x14ac:dyDescent="0.2">
      <c r="A15" s="226" t="s">
        <v>69</v>
      </c>
      <c r="B15" s="217" t="s">
        <v>295</v>
      </c>
      <c r="C15" s="242" t="s">
        <v>246</v>
      </c>
      <c r="F15" s="104"/>
      <c r="G15" s="104"/>
      <c r="H15" s="104"/>
      <c r="I15" s="104"/>
      <c r="J15" s="104"/>
      <c r="K15" s="104"/>
      <c r="L15" s="104"/>
      <c r="M15" s="104"/>
      <c r="N15" s="104"/>
      <c r="O15" s="104"/>
      <c r="P15" s="104"/>
      <c r="Q15" s="104"/>
      <c r="R15" s="104"/>
      <c r="S15" s="104"/>
      <c r="T15" s="104"/>
      <c r="U15" s="100"/>
    </row>
    <row r="16" spans="1:21" ht="15" customHeight="1" x14ac:dyDescent="0.2">
      <c r="A16" s="226" t="s">
        <v>70</v>
      </c>
      <c r="B16" s="217" t="s">
        <v>296</v>
      </c>
      <c r="C16" s="242" t="s">
        <v>233</v>
      </c>
      <c r="F16" s="104"/>
      <c r="G16" s="104"/>
      <c r="H16" s="104"/>
      <c r="I16" s="104"/>
      <c r="J16" s="104"/>
      <c r="K16" s="104"/>
      <c r="L16" s="104"/>
      <c r="M16" s="104"/>
      <c r="N16" s="104"/>
      <c r="O16" s="104"/>
      <c r="P16" s="104"/>
      <c r="Q16" s="104"/>
      <c r="R16" s="104"/>
      <c r="S16" s="104"/>
      <c r="T16" s="104"/>
      <c r="U16" s="100"/>
    </row>
    <row r="17" spans="1:21" ht="15" customHeight="1" x14ac:dyDescent="0.2">
      <c r="A17" s="226" t="s">
        <v>71</v>
      </c>
      <c r="B17" s="217" t="s">
        <v>250</v>
      </c>
      <c r="C17" s="242" t="s">
        <v>235</v>
      </c>
      <c r="F17" s="104"/>
      <c r="G17" s="104"/>
      <c r="H17" s="104"/>
      <c r="I17" s="104"/>
      <c r="J17" s="104"/>
      <c r="K17" s="104"/>
      <c r="L17" s="104"/>
      <c r="M17" s="104"/>
      <c r="N17" s="104"/>
      <c r="O17" s="104"/>
      <c r="P17" s="104"/>
      <c r="Q17" s="104"/>
      <c r="R17" s="104"/>
      <c r="S17" s="104"/>
      <c r="T17" s="104"/>
      <c r="U17" s="100"/>
    </row>
    <row r="18" spans="1:21" ht="15" customHeight="1" x14ac:dyDescent="0.2">
      <c r="A18" s="226" t="s">
        <v>72</v>
      </c>
      <c r="B18" s="217" t="s">
        <v>243</v>
      </c>
      <c r="C18" s="242" t="s">
        <v>297</v>
      </c>
      <c r="F18" s="104"/>
      <c r="G18" s="104"/>
      <c r="H18" s="104"/>
      <c r="I18" s="104"/>
      <c r="J18" s="104"/>
      <c r="K18" s="104"/>
      <c r="L18" s="104"/>
      <c r="M18" s="104"/>
      <c r="N18" s="104"/>
      <c r="O18" s="104"/>
      <c r="P18" s="104"/>
      <c r="Q18" s="104"/>
      <c r="R18" s="104"/>
      <c r="S18" s="104"/>
      <c r="T18" s="104"/>
      <c r="U18" s="100"/>
    </row>
    <row r="19" spans="1:21" ht="15" customHeight="1" x14ac:dyDescent="0.2">
      <c r="A19" s="226" t="s">
        <v>73</v>
      </c>
      <c r="B19" s="217" t="s">
        <v>254</v>
      </c>
      <c r="C19" s="242" t="s">
        <v>242</v>
      </c>
      <c r="F19" s="104"/>
      <c r="G19" s="104"/>
      <c r="H19" s="104"/>
      <c r="I19" s="104"/>
      <c r="J19" s="104"/>
      <c r="K19" s="104"/>
      <c r="L19" s="104"/>
      <c r="M19" s="104"/>
      <c r="N19" s="104"/>
      <c r="O19" s="104"/>
      <c r="P19" s="104"/>
      <c r="Q19" s="104"/>
      <c r="R19" s="104"/>
      <c r="S19" s="104"/>
      <c r="T19" s="104"/>
      <c r="U19" s="100"/>
    </row>
    <row r="20" spans="1:21" ht="15" customHeight="1" x14ac:dyDescent="0.2">
      <c r="A20" s="226" t="s">
        <v>74</v>
      </c>
      <c r="B20" s="217" t="s">
        <v>298</v>
      </c>
      <c r="C20" s="242" t="s">
        <v>240</v>
      </c>
      <c r="F20" s="104"/>
      <c r="G20" s="104"/>
      <c r="H20" s="104"/>
      <c r="I20" s="104"/>
      <c r="J20" s="104"/>
      <c r="K20" s="104"/>
      <c r="L20" s="104"/>
      <c r="M20" s="104"/>
      <c r="N20" s="104"/>
      <c r="O20" s="104"/>
      <c r="P20" s="104"/>
      <c r="Q20" s="104"/>
      <c r="R20" s="104"/>
      <c r="S20" s="104"/>
      <c r="T20" s="104"/>
      <c r="U20" s="100"/>
    </row>
    <row r="21" spans="1:21" ht="15" customHeight="1" x14ac:dyDescent="0.2">
      <c r="A21" s="226" t="s">
        <v>75</v>
      </c>
      <c r="B21" s="217" t="s">
        <v>299</v>
      </c>
      <c r="C21" s="242" t="s">
        <v>247</v>
      </c>
      <c r="F21" s="104"/>
      <c r="G21" s="104"/>
      <c r="H21" s="104"/>
      <c r="I21" s="104"/>
      <c r="J21" s="104"/>
      <c r="K21" s="104"/>
      <c r="L21" s="104"/>
      <c r="M21" s="104"/>
      <c r="N21" s="104"/>
      <c r="O21" s="104"/>
      <c r="P21" s="104"/>
      <c r="Q21" s="104"/>
      <c r="R21" s="104"/>
      <c r="S21" s="104"/>
      <c r="T21" s="104"/>
      <c r="U21" s="100"/>
    </row>
    <row r="22" spans="1:21" ht="15" customHeight="1" x14ac:dyDescent="0.2">
      <c r="A22" s="226" t="s">
        <v>76</v>
      </c>
      <c r="B22" s="217" t="s">
        <v>249</v>
      </c>
      <c r="C22" s="242" t="s">
        <v>234</v>
      </c>
      <c r="F22" s="104"/>
      <c r="G22" s="104"/>
      <c r="H22" s="104"/>
      <c r="I22" s="104"/>
      <c r="J22" s="104"/>
      <c r="K22" s="104"/>
      <c r="L22" s="104"/>
      <c r="M22" s="104"/>
      <c r="N22" s="104"/>
      <c r="O22" s="104"/>
      <c r="P22" s="104"/>
      <c r="Q22" s="104"/>
      <c r="R22" s="104"/>
      <c r="S22" s="104"/>
      <c r="T22" s="104"/>
      <c r="U22" s="100"/>
    </row>
    <row r="23" spans="1:21" ht="15" customHeight="1" x14ac:dyDescent="0.2">
      <c r="A23" s="226" t="s">
        <v>77</v>
      </c>
      <c r="B23" s="217" t="s">
        <v>300</v>
      </c>
      <c r="C23" s="242" t="s">
        <v>243</v>
      </c>
      <c r="F23" s="104"/>
      <c r="G23" s="104"/>
      <c r="H23" s="104"/>
      <c r="I23" s="104"/>
      <c r="J23" s="104"/>
      <c r="K23" s="104"/>
      <c r="L23" s="104"/>
      <c r="M23" s="104"/>
      <c r="N23" s="104"/>
      <c r="O23" s="104"/>
      <c r="P23" s="104"/>
      <c r="Q23" s="104"/>
      <c r="R23" s="104"/>
      <c r="S23" s="104"/>
      <c r="T23" s="104"/>
      <c r="U23" s="100"/>
    </row>
    <row r="24" spans="1:21" ht="15" customHeight="1" x14ac:dyDescent="0.2">
      <c r="A24" s="226" t="s">
        <v>78</v>
      </c>
      <c r="B24" s="217" t="s">
        <v>298</v>
      </c>
      <c r="C24" s="242" t="s">
        <v>241</v>
      </c>
      <c r="F24" s="104"/>
      <c r="G24" s="104"/>
      <c r="H24" s="104"/>
      <c r="I24" s="104"/>
      <c r="J24" s="104"/>
      <c r="K24" s="104"/>
      <c r="L24" s="104"/>
      <c r="M24" s="104"/>
      <c r="N24" s="104"/>
      <c r="O24" s="104"/>
      <c r="P24" s="104"/>
      <c r="Q24" s="104"/>
      <c r="R24" s="104"/>
      <c r="S24" s="104"/>
      <c r="T24" s="104"/>
      <c r="U24" s="100"/>
    </row>
    <row r="25" spans="1:21" ht="15" customHeight="1" x14ac:dyDescent="0.2">
      <c r="A25" s="226" t="s">
        <v>79</v>
      </c>
      <c r="B25" s="217" t="s">
        <v>247</v>
      </c>
      <c r="C25" s="242" t="s">
        <v>237</v>
      </c>
      <c r="F25" s="104"/>
      <c r="G25" s="104"/>
      <c r="H25" s="104"/>
      <c r="I25" s="104"/>
      <c r="J25" s="104"/>
      <c r="K25" s="104"/>
      <c r="L25" s="104"/>
      <c r="M25" s="104"/>
      <c r="N25" s="104"/>
      <c r="O25" s="104"/>
      <c r="P25" s="104"/>
      <c r="Q25" s="104"/>
      <c r="R25" s="104"/>
      <c r="S25" s="104"/>
      <c r="T25" s="104"/>
      <c r="U25" s="100"/>
    </row>
    <row r="26" spans="1:21" ht="15" customHeight="1" x14ac:dyDescent="0.2">
      <c r="A26" s="226" t="s">
        <v>141</v>
      </c>
      <c r="B26" s="217" t="s">
        <v>251</v>
      </c>
      <c r="C26" s="242" t="s">
        <v>234</v>
      </c>
      <c r="F26" s="104"/>
      <c r="G26" s="104"/>
      <c r="H26" s="104"/>
      <c r="I26" s="104"/>
      <c r="J26" s="104"/>
      <c r="K26" s="104"/>
      <c r="L26" s="104"/>
      <c r="M26" s="104"/>
      <c r="N26" s="104"/>
      <c r="O26" s="104"/>
      <c r="P26" s="104"/>
      <c r="Q26" s="104"/>
      <c r="R26" s="104"/>
      <c r="S26" s="104"/>
      <c r="T26" s="104"/>
      <c r="U26" s="100"/>
    </row>
    <row r="27" spans="1:21" ht="15" customHeight="1" x14ac:dyDescent="0.2">
      <c r="A27" s="226" t="s">
        <v>80</v>
      </c>
      <c r="B27" s="217" t="s">
        <v>256</v>
      </c>
      <c r="C27" s="242" t="s">
        <v>296</v>
      </c>
      <c r="F27" s="104"/>
      <c r="G27" s="104"/>
      <c r="H27" s="104"/>
      <c r="I27" s="104"/>
      <c r="J27" s="104"/>
      <c r="K27" s="104"/>
      <c r="L27" s="104"/>
      <c r="M27" s="104"/>
      <c r="N27" s="104"/>
      <c r="O27" s="104"/>
      <c r="P27" s="104"/>
      <c r="Q27" s="104"/>
      <c r="R27" s="104"/>
      <c r="S27" s="104"/>
      <c r="T27" s="104"/>
      <c r="U27" s="100"/>
    </row>
    <row r="28" spans="1:21" ht="15" customHeight="1" x14ac:dyDescent="0.2">
      <c r="A28" s="226" t="s">
        <v>81</v>
      </c>
      <c r="B28" s="217" t="s">
        <v>301</v>
      </c>
      <c r="C28" s="242" t="s">
        <v>247</v>
      </c>
      <c r="F28" s="104"/>
      <c r="G28" s="104"/>
      <c r="H28" s="104"/>
      <c r="I28" s="104"/>
      <c r="J28" s="104"/>
      <c r="K28" s="104"/>
      <c r="L28" s="104"/>
      <c r="M28" s="104"/>
      <c r="N28" s="104"/>
      <c r="O28" s="104"/>
      <c r="P28" s="104"/>
      <c r="Q28" s="104"/>
      <c r="R28" s="104"/>
      <c r="S28" s="104"/>
      <c r="T28" s="104"/>
      <c r="U28" s="100"/>
    </row>
    <row r="29" spans="1:21" ht="15" customHeight="1" x14ac:dyDescent="0.2">
      <c r="A29" s="226" t="s">
        <v>82</v>
      </c>
      <c r="B29" s="217" t="s">
        <v>239</v>
      </c>
      <c r="C29" s="242" t="s">
        <v>237</v>
      </c>
      <c r="F29" s="104"/>
      <c r="G29" s="104"/>
      <c r="H29" s="104"/>
      <c r="I29" s="104"/>
      <c r="J29" s="104"/>
      <c r="K29" s="104"/>
      <c r="L29" s="104"/>
      <c r="M29" s="104"/>
      <c r="N29" s="104"/>
      <c r="O29" s="104"/>
      <c r="P29" s="104"/>
      <c r="Q29" s="104"/>
      <c r="R29" s="104"/>
      <c r="S29" s="104"/>
      <c r="T29" s="104"/>
      <c r="U29" s="100"/>
    </row>
    <row r="30" spans="1:21" ht="15" customHeight="1" x14ac:dyDescent="0.2">
      <c r="A30" s="226" t="s">
        <v>142</v>
      </c>
      <c r="B30" s="217" t="s">
        <v>243</v>
      </c>
      <c r="C30" s="242" t="s">
        <v>233</v>
      </c>
      <c r="F30" s="104"/>
      <c r="G30" s="104"/>
      <c r="H30" s="104"/>
      <c r="I30" s="104"/>
      <c r="J30" s="104"/>
      <c r="K30" s="104"/>
      <c r="L30" s="104"/>
      <c r="M30" s="104"/>
      <c r="N30" s="104"/>
      <c r="O30" s="104"/>
      <c r="P30" s="104"/>
      <c r="Q30" s="104"/>
      <c r="R30" s="104"/>
      <c r="S30" s="104"/>
      <c r="T30" s="104"/>
      <c r="U30" s="100"/>
    </row>
    <row r="31" spans="1:21" ht="15" customHeight="1" x14ac:dyDescent="0.2">
      <c r="A31" s="226" t="s">
        <v>83</v>
      </c>
      <c r="B31" s="217" t="s">
        <v>257</v>
      </c>
      <c r="C31" s="242" t="s">
        <v>248</v>
      </c>
      <c r="F31" s="104"/>
      <c r="G31" s="104"/>
      <c r="H31" s="104"/>
      <c r="I31" s="104"/>
      <c r="J31" s="104"/>
      <c r="K31" s="104"/>
      <c r="L31" s="104"/>
      <c r="M31" s="104"/>
      <c r="N31" s="104"/>
      <c r="O31" s="104"/>
      <c r="P31" s="104"/>
      <c r="Q31" s="104"/>
      <c r="R31" s="104"/>
      <c r="S31" s="104"/>
      <c r="T31" s="104"/>
      <c r="U31" s="100"/>
    </row>
    <row r="32" spans="1:21" ht="15" customHeight="1" x14ac:dyDescent="0.2">
      <c r="A32" s="226" t="s">
        <v>84</v>
      </c>
      <c r="B32" s="217" t="s">
        <v>247</v>
      </c>
      <c r="C32" s="242" t="s">
        <v>235</v>
      </c>
      <c r="F32" s="104"/>
      <c r="G32" s="104"/>
      <c r="H32" s="104"/>
      <c r="I32" s="104"/>
      <c r="J32" s="104"/>
      <c r="K32" s="104"/>
      <c r="L32" s="104"/>
      <c r="M32" s="104"/>
      <c r="N32" s="104"/>
      <c r="O32" s="104"/>
      <c r="P32" s="104"/>
      <c r="Q32" s="104"/>
      <c r="R32" s="104"/>
      <c r="S32" s="104"/>
      <c r="T32" s="104"/>
      <c r="U32" s="100"/>
    </row>
    <row r="33" spans="1:21" ht="15" customHeight="1" x14ac:dyDescent="0.2">
      <c r="A33" s="226" t="s">
        <v>85</v>
      </c>
      <c r="B33" s="217" t="s">
        <v>255</v>
      </c>
      <c r="C33" s="242" t="s">
        <v>237</v>
      </c>
      <c r="F33" s="104"/>
      <c r="G33" s="104"/>
      <c r="H33" s="104"/>
      <c r="I33" s="104"/>
      <c r="J33" s="104"/>
      <c r="K33" s="104"/>
      <c r="L33" s="104"/>
      <c r="M33" s="104"/>
      <c r="N33" s="104"/>
      <c r="O33" s="104"/>
      <c r="P33" s="104"/>
      <c r="Q33" s="104"/>
      <c r="R33" s="104"/>
      <c r="S33" s="104"/>
      <c r="T33" s="104"/>
      <c r="U33" s="100"/>
    </row>
    <row r="34" spans="1:21" ht="15" customHeight="1" x14ac:dyDescent="0.2">
      <c r="A34" s="226" t="s">
        <v>86</v>
      </c>
      <c r="B34" s="217" t="s">
        <v>251</v>
      </c>
      <c r="C34" s="242" t="s">
        <v>240</v>
      </c>
      <c r="F34" s="104"/>
      <c r="G34" s="104"/>
      <c r="H34" s="104"/>
      <c r="I34" s="104"/>
      <c r="J34" s="104"/>
      <c r="K34" s="104"/>
      <c r="L34" s="104"/>
      <c r="M34" s="104"/>
      <c r="N34" s="104"/>
      <c r="O34" s="104"/>
      <c r="P34" s="104"/>
      <c r="Q34" s="104"/>
      <c r="R34" s="104"/>
      <c r="S34" s="104"/>
      <c r="T34" s="104"/>
      <c r="U34" s="100"/>
    </row>
    <row r="35" spans="1:21" ht="15" customHeight="1" x14ac:dyDescent="0.2">
      <c r="A35" s="226" t="s">
        <v>87</v>
      </c>
      <c r="B35" s="217" t="s">
        <v>254</v>
      </c>
      <c r="C35" s="242" t="s">
        <v>244</v>
      </c>
      <c r="F35" s="104"/>
      <c r="G35" s="104"/>
      <c r="H35" s="104"/>
      <c r="I35" s="104"/>
      <c r="J35" s="104"/>
      <c r="K35" s="104"/>
      <c r="L35" s="104"/>
      <c r="M35" s="104"/>
      <c r="N35" s="104"/>
      <c r="O35" s="104"/>
      <c r="P35" s="104"/>
      <c r="Q35" s="104"/>
      <c r="R35" s="104"/>
      <c r="S35" s="104"/>
      <c r="T35" s="104"/>
      <c r="U35" s="100"/>
    </row>
    <row r="36" spans="1:21" ht="15" customHeight="1" x14ac:dyDescent="0.2">
      <c r="A36" s="226" t="s">
        <v>88</v>
      </c>
      <c r="B36" s="217" t="s">
        <v>302</v>
      </c>
      <c r="C36" s="242" t="s">
        <v>236</v>
      </c>
      <c r="F36" s="104"/>
      <c r="G36" s="104"/>
      <c r="H36" s="104"/>
      <c r="I36" s="104"/>
      <c r="J36" s="104"/>
      <c r="K36" s="104"/>
      <c r="L36" s="104"/>
      <c r="M36" s="104"/>
      <c r="N36" s="104"/>
      <c r="O36" s="104"/>
      <c r="P36" s="104"/>
      <c r="Q36" s="104"/>
      <c r="R36" s="104"/>
      <c r="S36" s="104"/>
      <c r="U36" s="100"/>
    </row>
    <row r="37" spans="1:21" ht="15" customHeight="1" x14ac:dyDescent="0.2">
      <c r="A37" s="226" t="s">
        <v>89</v>
      </c>
      <c r="B37" s="217" t="s">
        <v>303</v>
      </c>
      <c r="C37" s="242" t="s">
        <v>245</v>
      </c>
      <c r="F37" s="104"/>
      <c r="G37" s="104"/>
      <c r="H37" s="104"/>
      <c r="I37" s="104"/>
      <c r="J37" s="104"/>
      <c r="K37" s="104"/>
      <c r="L37" s="104"/>
      <c r="M37" s="104"/>
      <c r="N37" s="104"/>
      <c r="O37" s="104"/>
      <c r="P37" s="104"/>
      <c r="Q37" s="104"/>
      <c r="R37" s="104"/>
      <c r="S37" s="104"/>
      <c r="U37" s="100"/>
    </row>
    <row r="38" spans="1:21" ht="15" customHeight="1" x14ac:dyDescent="0.2">
      <c r="A38" s="226" t="s">
        <v>90</v>
      </c>
      <c r="B38" s="217" t="s">
        <v>252</v>
      </c>
      <c r="C38" s="242" t="s">
        <v>248</v>
      </c>
      <c r="F38" s="104"/>
      <c r="G38" s="104"/>
      <c r="H38" s="104"/>
      <c r="I38" s="104"/>
      <c r="J38" s="104"/>
      <c r="K38" s="104"/>
      <c r="L38" s="104"/>
      <c r="M38" s="104"/>
      <c r="N38" s="104"/>
      <c r="O38" s="104"/>
      <c r="P38" s="104"/>
      <c r="Q38" s="104"/>
      <c r="R38" s="104"/>
      <c r="S38" s="104"/>
      <c r="T38" s="104"/>
      <c r="U38" s="100"/>
    </row>
    <row r="39" spans="1:21" ht="6" customHeight="1" x14ac:dyDescent="0.2">
      <c r="A39" s="103"/>
      <c r="B39" s="129"/>
      <c r="C39" s="128"/>
      <c r="F39" s="104"/>
      <c r="G39" s="104"/>
      <c r="H39" s="104"/>
      <c r="I39" s="104"/>
      <c r="J39" s="104"/>
      <c r="K39" s="104"/>
      <c r="L39" s="104"/>
      <c r="M39" s="104"/>
      <c r="N39" s="104"/>
      <c r="O39" s="104"/>
      <c r="P39" s="104"/>
      <c r="Q39" s="104"/>
      <c r="R39" s="104"/>
      <c r="S39" s="104"/>
      <c r="T39" s="104"/>
      <c r="U39" s="100"/>
    </row>
    <row r="40" spans="1:21" x14ac:dyDescent="0.2">
      <c r="F40" s="104"/>
      <c r="G40" s="104"/>
      <c r="H40" s="104"/>
      <c r="I40" s="104"/>
      <c r="J40" s="104"/>
      <c r="K40" s="104"/>
      <c r="L40" s="104"/>
      <c r="M40" s="104"/>
      <c r="N40" s="104"/>
      <c r="O40" s="104"/>
      <c r="P40" s="104"/>
      <c r="Q40" s="104"/>
      <c r="R40" s="104"/>
      <c r="S40" s="104"/>
      <c r="T40" s="104"/>
      <c r="U40" s="100"/>
    </row>
    <row r="41" spans="1:21" ht="11.25" customHeight="1" x14ac:dyDescent="0.2">
      <c r="A41" s="130" t="s">
        <v>231</v>
      </c>
      <c r="B41" s="28"/>
      <c r="C41" s="28"/>
      <c r="D41" s="28"/>
      <c r="F41" s="28"/>
      <c r="G41" s="28"/>
      <c r="H41" s="28"/>
      <c r="I41" s="39"/>
      <c r="J41" s="39"/>
      <c r="T41" s="104"/>
      <c r="U41" s="100"/>
    </row>
    <row r="42" spans="1:21" ht="11.25" customHeight="1" x14ac:dyDescent="0.2">
      <c r="A42" s="303" t="s">
        <v>259</v>
      </c>
      <c r="B42" s="303"/>
      <c r="C42" s="303"/>
      <c r="D42" s="303"/>
      <c r="E42" s="303"/>
      <c r="F42" s="303"/>
      <c r="G42" s="303"/>
      <c r="H42" s="203"/>
      <c r="I42" s="203"/>
      <c r="J42" s="203"/>
      <c r="T42" s="104"/>
      <c r="U42" s="100"/>
    </row>
    <row r="43" spans="1:21" ht="11.25" customHeight="1" x14ac:dyDescent="0.2">
      <c r="A43" s="303"/>
      <c r="B43" s="303"/>
      <c r="C43" s="303"/>
      <c r="D43" s="303"/>
      <c r="E43" s="303"/>
      <c r="F43" s="303"/>
      <c r="G43" s="303"/>
      <c r="H43" s="201"/>
      <c r="I43" s="201"/>
      <c r="J43" s="201"/>
      <c r="U43" s="100"/>
    </row>
    <row r="44" spans="1:21" ht="11.25" customHeight="1" x14ac:dyDescent="0.2">
      <c r="A44" s="303"/>
      <c r="B44" s="303"/>
      <c r="C44" s="303"/>
      <c r="D44" s="303"/>
      <c r="E44" s="303"/>
      <c r="F44" s="303"/>
      <c r="G44" s="303"/>
      <c r="U44" s="100"/>
    </row>
    <row r="45" spans="1:21" ht="11.25" customHeight="1" x14ac:dyDescent="0.2">
      <c r="U45" s="100"/>
    </row>
    <row r="46" spans="1:21" ht="11.25" customHeight="1" x14ac:dyDescent="0.2">
      <c r="A46" s="244" t="s">
        <v>263</v>
      </c>
      <c r="U46" s="100"/>
    </row>
    <row r="47" spans="1:21" ht="11.25" customHeight="1" x14ac:dyDescent="0.2">
      <c r="U47" s="100"/>
    </row>
    <row r="48" spans="1:21" ht="11.25" customHeight="1" x14ac:dyDescent="0.2">
      <c r="U48" s="100"/>
    </row>
    <row r="49" spans="21:21" ht="11.25" customHeight="1" x14ac:dyDescent="0.2">
      <c r="U49" s="100"/>
    </row>
    <row r="50" spans="21:21" ht="11.25" customHeight="1" x14ac:dyDescent="0.2">
      <c r="U50" s="100"/>
    </row>
    <row r="51" spans="21:21" ht="11.25" customHeight="1" x14ac:dyDescent="0.2">
      <c r="U51" s="100"/>
    </row>
    <row r="52" spans="21:21" ht="11.25" customHeight="1" x14ac:dyDescent="0.2">
      <c r="U52" s="100"/>
    </row>
    <row r="53" spans="21:21" ht="11.25" customHeight="1" x14ac:dyDescent="0.2">
      <c r="U53" s="100"/>
    </row>
    <row r="54" spans="21:21" ht="11.25" customHeight="1" x14ac:dyDescent="0.2">
      <c r="U54" s="100"/>
    </row>
    <row r="55" spans="21:21" ht="11.25" customHeight="1" x14ac:dyDescent="0.2">
      <c r="U55" s="100"/>
    </row>
    <row r="56" spans="21:21" ht="11.25" customHeight="1" x14ac:dyDescent="0.2">
      <c r="U56" s="100"/>
    </row>
    <row r="57" spans="21:21" ht="11.25" customHeight="1" x14ac:dyDescent="0.2">
      <c r="U57" s="100"/>
    </row>
    <row r="58" spans="21:21" ht="11.25" customHeight="1" x14ac:dyDescent="0.2">
      <c r="U58" s="100"/>
    </row>
    <row r="59" spans="21:21" ht="11.25" customHeight="1" x14ac:dyDescent="0.2">
      <c r="U59" s="100"/>
    </row>
    <row r="60" spans="21:21" ht="11.25" customHeight="1" x14ac:dyDescent="0.2">
      <c r="U60" s="100"/>
    </row>
    <row r="61" spans="21:21" ht="11.25" customHeight="1" x14ac:dyDescent="0.2">
      <c r="U61" s="100"/>
    </row>
    <row r="62" spans="21:21" ht="11.25" customHeight="1" x14ac:dyDescent="0.2">
      <c r="U62" s="100"/>
    </row>
    <row r="63" spans="21:21" ht="11.25" customHeight="1" x14ac:dyDescent="0.2">
      <c r="U63" s="100"/>
    </row>
    <row r="64" spans="21:21" ht="11.25" customHeight="1" x14ac:dyDescent="0.2">
      <c r="U64" s="100"/>
    </row>
    <row r="65" spans="21:21" ht="11.25" customHeight="1" x14ac:dyDescent="0.2">
      <c r="U65" s="100"/>
    </row>
    <row r="66" spans="21:21" ht="11.25" customHeight="1" x14ac:dyDescent="0.2">
      <c r="U66" s="100"/>
    </row>
    <row r="67" spans="21:21" ht="11.25" customHeight="1" x14ac:dyDescent="0.2">
      <c r="U67" s="100"/>
    </row>
    <row r="68" spans="21:21" ht="11.25" customHeight="1" x14ac:dyDescent="0.2">
      <c r="U68" s="100"/>
    </row>
    <row r="69" spans="21:21" ht="11.25" customHeight="1" x14ac:dyDescent="0.2">
      <c r="U69" s="100"/>
    </row>
    <row r="70" spans="21:21" ht="11.25" customHeight="1" x14ac:dyDescent="0.2"/>
    <row r="71" spans="21:21" ht="11.25" customHeight="1" x14ac:dyDescent="0.2"/>
    <row r="72" spans="21:21" ht="11.25" customHeight="1" x14ac:dyDescent="0.2"/>
    <row r="73" spans="21:21" ht="11.25" customHeight="1" x14ac:dyDescent="0.2"/>
    <row r="74" spans="21:21" ht="11.25" customHeight="1" x14ac:dyDescent="0.2"/>
    <row r="75" spans="21:21" ht="11.25" customHeight="1" x14ac:dyDescent="0.2"/>
    <row r="76" spans="21:21" ht="11.25" customHeight="1" x14ac:dyDescent="0.2"/>
    <row r="77" spans="21:21" ht="11.25" customHeight="1" x14ac:dyDescent="0.2"/>
    <row r="78" spans="21:21" ht="11.25" customHeight="1" x14ac:dyDescent="0.2"/>
    <row r="79" spans="21:21" ht="11.25" customHeight="1" x14ac:dyDescent="0.2"/>
    <row r="80" spans="21:2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sheetData>
  <sortState ref="T38:X70">
    <sortCondition ref="T38:T70"/>
  </sortState>
  <mergeCells count="5">
    <mergeCell ref="B4:C4"/>
    <mergeCell ref="A4:A5"/>
    <mergeCell ref="A1:D2"/>
    <mergeCell ref="F1:G1"/>
    <mergeCell ref="A42:G44"/>
  </mergeCells>
  <hyperlinks>
    <hyperlink ref="F1" location="Contents!A1" display="Back to contents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5"/>
  <sheetViews>
    <sheetView workbookViewId="0">
      <selection sqref="A1:K1"/>
    </sheetView>
  </sheetViews>
  <sheetFormatPr defaultRowHeight="12.75" x14ac:dyDescent="0.2"/>
  <cols>
    <col min="1" max="1" width="9.140625" style="17"/>
    <col min="2" max="2" width="10.7109375" style="17" customWidth="1"/>
    <col min="3" max="3" width="11.28515625" style="17" customWidth="1"/>
    <col min="4" max="16384" width="9.140625" style="17"/>
  </cols>
  <sheetData>
    <row r="1" spans="1:15" s="2" customFormat="1" ht="18" customHeight="1" x14ac:dyDescent="0.25">
      <c r="A1" s="257" t="s">
        <v>309</v>
      </c>
      <c r="B1" s="257"/>
      <c r="C1" s="257"/>
      <c r="D1" s="257"/>
      <c r="E1" s="257"/>
      <c r="F1" s="257"/>
      <c r="G1" s="257"/>
      <c r="H1" s="257"/>
      <c r="I1" s="257"/>
      <c r="J1" s="257"/>
      <c r="K1" s="257"/>
      <c r="L1" s="196"/>
      <c r="M1" s="255" t="s">
        <v>337</v>
      </c>
      <c r="N1" s="255"/>
      <c r="O1" s="194"/>
    </row>
    <row r="2" spans="1:15" ht="12.75" customHeight="1" x14ac:dyDescent="0.2"/>
    <row r="3" spans="1:15" x14ac:dyDescent="0.2">
      <c r="A3" s="33"/>
      <c r="B3" s="4" t="s">
        <v>126</v>
      </c>
      <c r="C3" s="4" t="s">
        <v>127</v>
      </c>
    </row>
    <row r="4" spans="1:15" ht="24" customHeight="1" x14ac:dyDescent="0.2">
      <c r="A4" s="34" t="s">
        <v>122</v>
      </c>
      <c r="B4" s="29">
        <v>69.11</v>
      </c>
      <c r="C4" s="21">
        <v>75.31</v>
      </c>
      <c r="E4" s="16"/>
      <c r="F4" s="16"/>
      <c r="G4" s="16"/>
    </row>
    <row r="5" spans="1:15" ht="15" customHeight="1" x14ac:dyDescent="0.2">
      <c r="A5" s="34" t="s">
        <v>9</v>
      </c>
      <c r="B5" s="29">
        <v>69.34</v>
      </c>
      <c r="C5" s="21">
        <v>75.47</v>
      </c>
      <c r="E5" s="16"/>
      <c r="F5" s="27"/>
      <c r="G5" s="27"/>
    </row>
    <row r="6" spans="1:15" ht="15" customHeight="1" x14ac:dyDescent="0.2">
      <c r="A6" s="34" t="s">
        <v>10</v>
      </c>
      <c r="B6" s="29">
        <v>69.599999999999994</v>
      </c>
      <c r="C6" s="21">
        <v>75.62</v>
      </c>
      <c r="E6" s="16"/>
      <c r="F6" s="27"/>
      <c r="G6" s="27"/>
    </row>
    <row r="7" spans="1:15" ht="15" customHeight="1" x14ac:dyDescent="0.2">
      <c r="A7" s="34" t="s">
        <v>11</v>
      </c>
      <c r="B7" s="29">
        <v>69.87</v>
      </c>
      <c r="C7" s="21">
        <v>75.819999999999993</v>
      </c>
      <c r="E7" s="16"/>
      <c r="F7" s="27"/>
      <c r="G7" s="27"/>
    </row>
    <row r="8" spans="1:15" ht="15" customHeight="1" x14ac:dyDescent="0.2">
      <c r="A8" s="34" t="s">
        <v>12</v>
      </c>
      <c r="B8" s="29">
        <v>70.010000000000005</v>
      </c>
      <c r="C8" s="21">
        <v>76</v>
      </c>
      <c r="E8" s="16"/>
      <c r="F8" s="27"/>
      <c r="G8" s="27"/>
    </row>
    <row r="9" spans="1:15" ht="24" customHeight="1" x14ac:dyDescent="0.2">
      <c r="A9" s="34" t="s">
        <v>13</v>
      </c>
      <c r="B9" s="29">
        <v>70.209999999999994</v>
      </c>
      <c r="C9" s="21">
        <v>76.209999999999994</v>
      </c>
      <c r="E9" s="16"/>
      <c r="F9" s="27"/>
      <c r="G9" s="27"/>
    </row>
    <row r="10" spans="1:15" ht="15" customHeight="1" x14ac:dyDescent="0.2">
      <c r="A10" s="34" t="s">
        <v>14</v>
      </c>
      <c r="B10" s="29">
        <v>70.349999999999994</v>
      </c>
      <c r="C10" s="21">
        <v>76.47</v>
      </c>
      <c r="E10" s="16"/>
      <c r="F10" s="27"/>
      <c r="G10" s="27"/>
    </row>
    <row r="11" spans="1:15" ht="15" customHeight="1" x14ac:dyDescent="0.2">
      <c r="A11" s="34" t="s">
        <v>15</v>
      </c>
      <c r="B11" s="29">
        <v>70.55</v>
      </c>
      <c r="C11" s="21">
        <v>76.5</v>
      </c>
      <c r="E11" s="16"/>
      <c r="F11" s="27"/>
      <c r="G11" s="27"/>
    </row>
    <row r="12" spans="1:15" ht="15" customHeight="1" x14ac:dyDescent="0.2">
      <c r="A12" s="34" t="s">
        <v>16</v>
      </c>
      <c r="B12" s="29">
        <v>70.760000000000005</v>
      </c>
      <c r="C12" s="21">
        <v>76.599999999999994</v>
      </c>
      <c r="E12" s="16"/>
      <c r="F12" s="27"/>
      <c r="G12" s="27"/>
    </row>
    <row r="13" spans="1:15" ht="15" customHeight="1" x14ac:dyDescent="0.2">
      <c r="A13" s="34" t="s">
        <v>17</v>
      </c>
      <c r="B13" s="29">
        <v>71.06</v>
      </c>
      <c r="C13" s="21">
        <v>76.739999999999995</v>
      </c>
      <c r="E13" s="16"/>
      <c r="F13" s="27"/>
      <c r="G13" s="27"/>
    </row>
    <row r="14" spans="1:15" ht="24" customHeight="1" x14ac:dyDescent="0.2">
      <c r="A14" s="34" t="s">
        <v>18</v>
      </c>
      <c r="B14" s="29">
        <v>71.38</v>
      </c>
      <c r="C14" s="21">
        <v>77.11</v>
      </c>
      <c r="E14" s="16"/>
      <c r="F14" s="27"/>
      <c r="G14" s="27"/>
    </row>
    <row r="15" spans="1:15" ht="15" customHeight="1" x14ac:dyDescent="0.2">
      <c r="A15" s="34" t="s">
        <v>19</v>
      </c>
      <c r="B15" s="29">
        <v>71.47</v>
      </c>
      <c r="C15" s="21">
        <v>77.12</v>
      </c>
      <c r="E15" s="16"/>
      <c r="F15" s="27"/>
      <c r="G15" s="27"/>
    </row>
    <row r="16" spans="1:15" ht="15" customHeight="1" x14ac:dyDescent="0.2">
      <c r="A16" s="15" t="s">
        <v>20</v>
      </c>
      <c r="B16" s="27">
        <v>71.7</v>
      </c>
      <c r="C16" s="16">
        <v>77.31</v>
      </c>
      <c r="E16" s="16"/>
      <c r="F16" s="27"/>
      <c r="G16" s="27"/>
    </row>
    <row r="17" spans="1:7" ht="15" customHeight="1" x14ac:dyDescent="0.2">
      <c r="A17" s="15" t="s">
        <v>21</v>
      </c>
      <c r="B17" s="27">
        <v>71.88</v>
      </c>
      <c r="C17" s="16">
        <v>77.44</v>
      </c>
      <c r="E17" s="16"/>
      <c r="F17" s="27"/>
      <c r="G17" s="27"/>
    </row>
    <row r="18" spans="1:7" ht="15" customHeight="1" x14ac:dyDescent="0.2">
      <c r="A18" s="15" t="s">
        <v>22</v>
      </c>
      <c r="B18" s="27">
        <v>72.08</v>
      </c>
      <c r="C18" s="16">
        <v>77.73</v>
      </c>
      <c r="E18" s="16"/>
      <c r="F18" s="27"/>
      <c r="G18" s="27"/>
    </row>
    <row r="19" spans="1:7" ht="24" customHeight="1" x14ac:dyDescent="0.2">
      <c r="A19" s="15" t="s">
        <v>23</v>
      </c>
      <c r="B19" s="27">
        <v>72.23</v>
      </c>
      <c r="C19" s="16">
        <v>77.849999999999994</v>
      </c>
      <c r="E19" s="16"/>
      <c r="F19" s="27"/>
      <c r="G19" s="27"/>
    </row>
    <row r="20" spans="1:7" ht="15" customHeight="1" x14ac:dyDescent="0.2">
      <c r="A20" s="15" t="s">
        <v>24</v>
      </c>
      <c r="B20" s="27">
        <v>72.400000000000006</v>
      </c>
      <c r="C20" s="16">
        <v>78.040000000000006</v>
      </c>
      <c r="E20" s="16"/>
      <c r="F20" s="27"/>
      <c r="G20" s="27"/>
    </row>
    <row r="21" spans="1:7" ht="15" customHeight="1" x14ac:dyDescent="0.2">
      <c r="A21" s="15" t="s">
        <v>25</v>
      </c>
      <c r="B21" s="27">
        <v>72.64</v>
      </c>
      <c r="C21" s="16">
        <v>78.180000000000007</v>
      </c>
      <c r="E21" s="16"/>
      <c r="F21" s="27"/>
      <c r="G21" s="27"/>
    </row>
    <row r="22" spans="1:7" ht="15" customHeight="1" x14ac:dyDescent="0.2">
      <c r="A22" s="15" t="s">
        <v>26</v>
      </c>
      <c r="B22" s="27">
        <v>72.84</v>
      </c>
      <c r="C22" s="16">
        <v>78.349999999999994</v>
      </c>
      <c r="E22" s="16"/>
      <c r="F22" s="27"/>
      <c r="G22" s="27"/>
    </row>
    <row r="23" spans="1:7" ht="15" customHeight="1" x14ac:dyDescent="0.2">
      <c r="A23" s="15" t="s">
        <v>27</v>
      </c>
      <c r="B23" s="27">
        <v>73.099999999999994</v>
      </c>
      <c r="C23" s="16">
        <v>78.56</v>
      </c>
      <c r="E23" s="16"/>
      <c r="F23" s="27"/>
      <c r="G23" s="27"/>
    </row>
    <row r="24" spans="1:7" ht="24" customHeight="1" x14ac:dyDescent="0.2">
      <c r="A24" s="15" t="s">
        <v>28</v>
      </c>
      <c r="B24" s="27">
        <v>73.31</v>
      </c>
      <c r="C24" s="16">
        <v>78.78</v>
      </c>
      <c r="E24" s="16"/>
      <c r="F24" s="27"/>
      <c r="G24" s="27"/>
    </row>
    <row r="25" spans="1:7" ht="15" customHeight="1" x14ac:dyDescent="0.2">
      <c r="A25" s="15" t="s">
        <v>29</v>
      </c>
      <c r="B25" s="27">
        <v>73.5</v>
      </c>
      <c r="C25" s="16">
        <v>78.86</v>
      </c>
      <c r="E25" s="16"/>
      <c r="F25" s="27"/>
      <c r="G25" s="27"/>
    </row>
    <row r="26" spans="1:7" ht="15" customHeight="1" x14ac:dyDescent="0.2">
      <c r="A26" s="15" t="s">
        <v>30</v>
      </c>
      <c r="B26" s="27">
        <v>73.78</v>
      </c>
      <c r="C26" s="16">
        <v>79.05</v>
      </c>
      <c r="E26" s="16"/>
      <c r="F26" s="27"/>
      <c r="G26" s="27"/>
    </row>
    <row r="27" spans="1:7" ht="15" customHeight="1" x14ac:dyDescent="0.2">
      <c r="A27" s="15" t="s">
        <v>31</v>
      </c>
      <c r="B27" s="27">
        <v>74.22</v>
      </c>
      <c r="C27" s="16">
        <v>79.239999999999995</v>
      </c>
      <c r="E27" s="16"/>
      <c r="F27" s="27"/>
      <c r="G27" s="27"/>
    </row>
    <row r="28" spans="1:7" ht="15" customHeight="1" x14ac:dyDescent="0.2">
      <c r="A28" s="15" t="s">
        <v>32</v>
      </c>
      <c r="B28" s="27">
        <v>74.59</v>
      </c>
      <c r="C28" s="16">
        <v>79.540000000000006</v>
      </c>
      <c r="E28" s="16"/>
      <c r="F28" s="27"/>
      <c r="G28" s="27"/>
    </row>
    <row r="29" spans="1:7" ht="24" customHeight="1" x14ac:dyDescent="0.2">
      <c r="A29" s="15" t="s">
        <v>33</v>
      </c>
      <c r="B29" s="27">
        <v>74.790000000000006</v>
      </c>
      <c r="C29" s="16">
        <v>79.680000000000007</v>
      </c>
      <c r="E29" s="16"/>
      <c r="F29" s="27"/>
      <c r="G29" s="27"/>
    </row>
    <row r="30" spans="1:7" ht="15" customHeight="1" x14ac:dyDescent="0.2">
      <c r="A30" s="15" t="s">
        <v>34</v>
      </c>
      <c r="B30" s="27">
        <v>74.989999999999995</v>
      </c>
      <c r="C30" s="16">
        <v>79.83</v>
      </c>
      <c r="E30" s="16"/>
      <c r="F30" s="27"/>
      <c r="G30" s="27"/>
    </row>
    <row r="31" spans="1:7" ht="15" customHeight="1" x14ac:dyDescent="0.2">
      <c r="A31" s="15" t="s">
        <v>35</v>
      </c>
      <c r="B31" s="27">
        <v>75.34</v>
      </c>
      <c r="C31" s="16">
        <v>80.05</v>
      </c>
      <c r="E31" s="16"/>
      <c r="F31" s="27"/>
      <c r="G31" s="27"/>
    </row>
    <row r="32" spans="1:7" ht="15" customHeight="1" x14ac:dyDescent="0.2">
      <c r="A32" s="15" t="s">
        <v>105</v>
      </c>
      <c r="B32" s="27">
        <v>75.8</v>
      </c>
      <c r="C32" s="16">
        <v>80.31</v>
      </c>
      <c r="E32" s="16"/>
      <c r="F32" s="27"/>
      <c r="G32" s="27"/>
    </row>
    <row r="33" spans="1:7" ht="15" customHeight="1" x14ac:dyDescent="0.2">
      <c r="A33" s="15" t="s">
        <v>110</v>
      </c>
      <c r="B33" s="27">
        <v>76.209999999999994</v>
      </c>
      <c r="C33" s="16">
        <v>80.62</v>
      </c>
      <c r="E33" s="16"/>
      <c r="F33" s="27"/>
      <c r="G33" s="27"/>
    </row>
    <row r="34" spans="1:7" ht="21.75" customHeight="1" x14ac:dyDescent="0.2">
      <c r="A34" s="15" t="s">
        <v>111</v>
      </c>
      <c r="B34" s="27">
        <v>76.510000000000005</v>
      </c>
      <c r="C34" s="16">
        <v>80.75</v>
      </c>
      <c r="E34" s="16"/>
      <c r="F34" s="27"/>
      <c r="G34" s="27"/>
    </row>
    <row r="35" spans="1:7" ht="15.75" customHeight="1" x14ac:dyDescent="0.2">
      <c r="A35" s="15" t="s">
        <v>119</v>
      </c>
      <c r="B35" s="16">
        <v>76.77</v>
      </c>
      <c r="C35" s="16">
        <v>80.89</v>
      </c>
      <c r="E35" s="16"/>
      <c r="F35" s="27"/>
      <c r="G35" s="27"/>
    </row>
    <row r="36" spans="1:7" ht="15.75" customHeight="1" x14ac:dyDescent="0.2">
      <c r="A36" s="15" t="s">
        <v>123</v>
      </c>
      <c r="B36" s="16">
        <v>77.05</v>
      </c>
      <c r="C36" s="16">
        <v>81.06</v>
      </c>
      <c r="E36" s="16"/>
      <c r="F36" s="27"/>
      <c r="G36" s="27"/>
    </row>
    <row r="37" spans="1:7" ht="15.75" customHeight="1" x14ac:dyDescent="0.2">
      <c r="A37" s="15" t="s">
        <v>133</v>
      </c>
      <c r="B37" s="16">
        <v>77.09</v>
      </c>
      <c r="C37" s="16">
        <v>81.14</v>
      </c>
      <c r="E37" s="16"/>
      <c r="F37" s="27"/>
      <c r="G37" s="27"/>
    </row>
    <row r="38" spans="1:7" ht="15" customHeight="1" x14ac:dyDescent="0.2">
      <c r="A38" s="126" t="s">
        <v>147</v>
      </c>
      <c r="B38" s="16">
        <v>77.069999999999993</v>
      </c>
      <c r="C38" s="16">
        <v>81.150000000000006</v>
      </c>
      <c r="E38" s="16"/>
      <c r="F38" s="27"/>
      <c r="G38" s="27"/>
    </row>
    <row r="39" spans="1:7" ht="15" customHeight="1" x14ac:dyDescent="0.2">
      <c r="A39" s="92" t="s">
        <v>262</v>
      </c>
      <c r="B39" s="24">
        <v>77.02</v>
      </c>
      <c r="C39" s="24">
        <v>81.09</v>
      </c>
      <c r="E39" s="16"/>
      <c r="F39" s="27"/>
      <c r="G39" s="27"/>
    </row>
    <row r="40" spans="1:7" ht="12.75" customHeight="1" x14ac:dyDescent="0.2">
      <c r="A40" s="15"/>
      <c r="B40" s="16"/>
      <c r="C40" s="16"/>
      <c r="E40" s="16"/>
      <c r="F40" s="27"/>
      <c r="G40" s="27"/>
    </row>
    <row r="41" spans="1:7" ht="12.75" customHeight="1" x14ac:dyDescent="0.2">
      <c r="A41" s="256" t="s">
        <v>260</v>
      </c>
      <c r="B41" s="256"/>
      <c r="C41" s="256"/>
      <c r="D41" s="256"/>
      <c r="E41" s="195"/>
      <c r="F41" s="195"/>
      <c r="G41" s="27"/>
    </row>
    <row r="42" spans="1:7" ht="12.75" customHeight="1" x14ac:dyDescent="0.2"/>
    <row r="43" spans="1:7" ht="12.75" customHeight="1" x14ac:dyDescent="0.2">
      <c r="A43" s="245" t="s">
        <v>263</v>
      </c>
      <c r="B43" s="246"/>
    </row>
    <row r="45" spans="1:7" x14ac:dyDescent="0.2">
      <c r="B45" s="131"/>
    </row>
  </sheetData>
  <mergeCells count="4">
    <mergeCell ref="M1:N1"/>
    <mergeCell ref="A41:D41"/>
    <mergeCell ref="A43:B43"/>
    <mergeCell ref="A1:K1"/>
  </mergeCells>
  <phoneticPr fontId="18" type="noConversion"/>
  <hyperlinks>
    <hyperlink ref="M1" location="Contents!A1" display="Back to contents page"/>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83"/>
  <sheetViews>
    <sheetView zoomScaleNormal="100" workbookViewId="0">
      <selection sqref="A1:G1"/>
    </sheetView>
  </sheetViews>
  <sheetFormatPr defaultRowHeight="12.75" x14ac:dyDescent="0.2"/>
  <cols>
    <col min="1" max="1" width="33.140625" style="15" customWidth="1"/>
    <col min="2" max="40" width="15.7109375" style="15" customWidth="1"/>
    <col min="41" max="41" width="14.42578125" style="15" customWidth="1"/>
    <col min="42" max="42" width="13.85546875" style="15" customWidth="1"/>
    <col min="43" max="43" width="14.85546875" style="15" customWidth="1"/>
    <col min="44" max="44" width="9.140625" style="15"/>
    <col min="45" max="45" width="14.42578125" style="15" bestFit="1" customWidth="1"/>
    <col min="46" max="46" width="14.7109375" style="15" bestFit="1" customWidth="1"/>
    <col min="47" max="16384" width="9.140625" style="15"/>
  </cols>
  <sheetData>
    <row r="1" spans="1:46" s="26" customFormat="1" ht="18" customHeight="1" x14ac:dyDescent="0.25">
      <c r="A1" s="257" t="s">
        <v>310</v>
      </c>
      <c r="B1" s="257"/>
      <c r="C1" s="257"/>
      <c r="D1" s="257"/>
      <c r="E1" s="257"/>
      <c r="F1" s="257"/>
      <c r="G1" s="257"/>
      <c r="H1" s="194"/>
      <c r="I1" s="194" t="s">
        <v>337</v>
      </c>
      <c r="J1" s="2"/>
      <c r="K1" s="2"/>
      <c r="L1" s="2"/>
      <c r="M1" s="2"/>
      <c r="N1" s="2"/>
      <c r="O1" s="2"/>
      <c r="P1" s="2"/>
      <c r="Q1" s="2"/>
      <c r="R1" s="2"/>
      <c r="S1" s="2"/>
      <c r="T1" s="2"/>
      <c r="W1" s="2"/>
      <c r="AL1" s="88"/>
      <c r="AM1" s="88"/>
      <c r="AN1" s="88"/>
    </row>
    <row r="2" spans="1:46" x14ac:dyDescent="0.2">
      <c r="A2" s="17"/>
      <c r="B2" s="17"/>
      <c r="C2" s="17"/>
      <c r="D2" s="17"/>
      <c r="E2" s="17"/>
      <c r="F2" s="17"/>
      <c r="G2" s="17"/>
      <c r="H2" s="17"/>
      <c r="I2" s="17"/>
      <c r="J2" s="17"/>
      <c r="K2" s="17"/>
      <c r="L2" s="17"/>
      <c r="M2" s="17"/>
      <c r="N2" s="17"/>
      <c r="O2" s="17"/>
      <c r="P2" s="17"/>
      <c r="Q2" s="17"/>
      <c r="R2" s="17"/>
      <c r="S2" s="17"/>
      <c r="T2" s="17"/>
      <c r="W2" s="17"/>
      <c r="AL2" s="89"/>
      <c r="AM2" s="89"/>
      <c r="AN2" s="89"/>
    </row>
    <row r="3" spans="1:46" ht="12.75" customHeight="1" x14ac:dyDescent="0.2">
      <c r="A3" s="5" t="s">
        <v>115</v>
      </c>
      <c r="B3" s="258" t="s">
        <v>0</v>
      </c>
      <c r="C3" s="258"/>
      <c r="D3" s="258"/>
      <c r="E3" s="258" t="s">
        <v>1</v>
      </c>
      <c r="F3" s="258"/>
      <c r="G3" s="258"/>
      <c r="H3" s="258" t="s">
        <v>2</v>
      </c>
      <c r="I3" s="258"/>
      <c r="J3" s="258"/>
      <c r="K3" s="258" t="s">
        <v>3</v>
      </c>
      <c r="L3" s="258"/>
      <c r="M3" s="258"/>
      <c r="N3" s="258" t="s">
        <v>4</v>
      </c>
      <c r="O3" s="258"/>
      <c r="P3" s="258"/>
      <c r="Q3" s="258" t="s">
        <v>5</v>
      </c>
      <c r="R3" s="258"/>
      <c r="S3" s="258"/>
      <c r="T3" s="258" t="s">
        <v>6</v>
      </c>
      <c r="U3" s="258"/>
      <c r="V3" s="258"/>
      <c r="W3" s="258" t="s">
        <v>104</v>
      </c>
      <c r="X3" s="258"/>
      <c r="Y3" s="258"/>
      <c r="Z3" s="258" t="s">
        <v>112</v>
      </c>
      <c r="AA3" s="258"/>
      <c r="AB3" s="258"/>
      <c r="AC3" s="258" t="s">
        <v>113</v>
      </c>
      <c r="AD3" s="258"/>
      <c r="AE3" s="258"/>
      <c r="AF3" s="258" t="s">
        <v>120</v>
      </c>
      <c r="AG3" s="258"/>
      <c r="AH3" s="258"/>
      <c r="AI3" s="262" t="s">
        <v>124</v>
      </c>
      <c r="AJ3" s="262"/>
      <c r="AK3" s="262"/>
      <c r="AL3" s="262" t="s">
        <v>134</v>
      </c>
      <c r="AM3" s="262"/>
      <c r="AN3" s="262"/>
      <c r="AO3" s="266" t="s">
        <v>146</v>
      </c>
      <c r="AP3" s="262"/>
      <c r="AQ3" s="262"/>
      <c r="AR3" s="266" t="s">
        <v>261</v>
      </c>
      <c r="AS3" s="262"/>
      <c r="AT3" s="262"/>
    </row>
    <row r="4" spans="1:46" ht="12.75" customHeight="1" x14ac:dyDescent="0.2">
      <c r="A4" s="3"/>
      <c r="B4" s="259" t="s">
        <v>116</v>
      </c>
      <c r="C4" s="259"/>
      <c r="D4" s="259"/>
      <c r="E4" s="259" t="s">
        <v>116</v>
      </c>
      <c r="F4" s="259"/>
      <c r="G4" s="259"/>
      <c r="H4" s="259" t="s">
        <v>116</v>
      </c>
      <c r="I4" s="259"/>
      <c r="J4" s="259"/>
      <c r="K4" s="259" t="s">
        <v>116</v>
      </c>
      <c r="L4" s="259"/>
      <c r="M4" s="259"/>
      <c r="N4" s="259" t="s">
        <v>116</v>
      </c>
      <c r="O4" s="259"/>
      <c r="P4" s="259"/>
      <c r="Q4" s="259" t="s">
        <v>116</v>
      </c>
      <c r="R4" s="259"/>
      <c r="S4" s="259"/>
      <c r="T4" s="259" t="s">
        <v>116</v>
      </c>
      <c r="U4" s="259"/>
      <c r="V4" s="259"/>
      <c r="W4" s="259" t="s">
        <v>116</v>
      </c>
      <c r="X4" s="259"/>
      <c r="Y4" s="259"/>
      <c r="Z4" s="259" t="s">
        <v>116</v>
      </c>
      <c r="AA4" s="259"/>
      <c r="AB4" s="259"/>
      <c r="AC4" s="259" t="s">
        <v>116</v>
      </c>
      <c r="AD4" s="259"/>
      <c r="AE4" s="259"/>
      <c r="AF4" s="259" t="s">
        <v>116</v>
      </c>
      <c r="AG4" s="259"/>
      <c r="AH4" s="259"/>
      <c r="AI4" s="263" t="s">
        <v>116</v>
      </c>
      <c r="AJ4" s="263"/>
      <c r="AK4" s="263"/>
      <c r="AL4" s="263" t="s">
        <v>116</v>
      </c>
      <c r="AM4" s="263"/>
      <c r="AN4" s="263"/>
      <c r="AO4" s="263" t="s">
        <v>116</v>
      </c>
      <c r="AP4" s="263"/>
      <c r="AQ4" s="263"/>
      <c r="AR4" s="263" t="s">
        <v>116</v>
      </c>
      <c r="AS4" s="263"/>
      <c r="AT4" s="263"/>
    </row>
    <row r="5" spans="1:46" ht="12.75" customHeight="1" x14ac:dyDescent="0.2">
      <c r="A5" s="125" t="s">
        <v>232</v>
      </c>
      <c r="B5" s="79" t="s">
        <v>126</v>
      </c>
      <c r="C5" s="79" t="s">
        <v>128</v>
      </c>
      <c r="D5" s="79" t="s">
        <v>129</v>
      </c>
      <c r="E5" s="79" t="s">
        <v>126</v>
      </c>
      <c r="F5" s="79" t="s">
        <v>128</v>
      </c>
      <c r="G5" s="79" t="s">
        <v>129</v>
      </c>
      <c r="H5" s="79" t="s">
        <v>126</v>
      </c>
      <c r="I5" s="79" t="s">
        <v>128</v>
      </c>
      <c r="J5" s="79" t="s">
        <v>129</v>
      </c>
      <c r="K5" s="79" t="s">
        <v>126</v>
      </c>
      <c r="L5" s="79" t="s">
        <v>128</v>
      </c>
      <c r="M5" s="79" t="s">
        <v>129</v>
      </c>
      <c r="N5" s="79" t="s">
        <v>126</v>
      </c>
      <c r="O5" s="79" t="s">
        <v>128</v>
      </c>
      <c r="P5" s="79" t="s">
        <v>129</v>
      </c>
      <c r="Q5" s="79" t="s">
        <v>126</v>
      </c>
      <c r="R5" s="79" t="s">
        <v>128</v>
      </c>
      <c r="S5" s="79" t="s">
        <v>129</v>
      </c>
      <c r="T5" s="79" t="s">
        <v>126</v>
      </c>
      <c r="U5" s="79" t="s">
        <v>128</v>
      </c>
      <c r="V5" s="79" t="s">
        <v>129</v>
      </c>
      <c r="W5" s="79" t="s">
        <v>126</v>
      </c>
      <c r="X5" s="79" t="s">
        <v>128</v>
      </c>
      <c r="Y5" s="79" t="s">
        <v>129</v>
      </c>
      <c r="Z5" s="79" t="s">
        <v>126</v>
      </c>
      <c r="AA5" s="79" t="s">
        <v>128</v>
      </c>
      <c r="AB5" s="79" t="s">
        <v>129</v>
      </c>
      <c r="AC5" s="79" t="s">
        <v>126</v>
      </c>
      <c r="AD5" s="79" t="s">
        <v>128</v>
      </c>
      <c r="AE5" s="79" t="s">
        <v>129</v>
      </c>
      <c r="AF5" s="79" t="s">
        <v>126</v>
      </c>
      <c r="AG5" s="79" t="s">
        <v>128</v>
      </c>
      <c r="AH5" s="79" t="s">
        <v>129</v>
      </c>
      <c r="AI5" s="79" t="s">
        <v>126</v>
      </c>
      <c r="AJ5" s="79" t="s">
        <v>128</v>
      </c>
      <c r="AK5" s="79" t="s">
        <v>129</v>
      </c>
      <c r="AL5" s="79" t="s">
        <v>126</v>
      </c>
      <c r="AM5" s="79" t="s">
        <v>128</v>
      </c>
      <c r="AN5" s="79" t="s">
        <v>129</v>
      </c>
      <c r="AO5" s="79" t="s">
        <v>126</v>
      </c>
      <c r="AP5" s="79" t="s">
        <v>128</v>
      </c>
      <c r="AQ5" s="79" t="s">
        <v>129</v>
      </c>
      <c r="AR5" s="79" t="s">
        <v>126</v>
      </c>
      <c r="AS5" s="79" t="s">
        <v>128</v>
      </c>
      <c r="AT5" s="79" t="s">
        <v>129</v>
      </c>
    </row>
    <row r="6" spans="1:46" s="3" customFormat="1" ht="12.75" customHeight="1" x14ac:dyDescent="0.2">
      <c r="A6" s="71" t="s">
        <v>7</v>
      </c>
      <c r="B6" s="71">
        <v>73.489829999999998</v>
      </c>
      <c r="C6" s="71">
        <v>73.388999999999996</v>
      </c>
      <c r="D6" s="71">
        <v>73.59066</v>
      </c>
      <c r="E6" s="71">
        <v>73.764420000000001</v>
      </c>
      <c r="F6" s="71">
        <v>73.663960000000003</v>
      </c>
      <c r="G6" s="71">
        <v>73.864869999999996</v>
      </c>
      <c r="H6" s="71">
        <v>74.210099999999997</v>
      </c>
      <c r="I6" s="71">
        <v>74.110500000000002</v>
      </c>
      <c r="J6" s="71">
        <v>74.309709999999995</v>
      </c>
      <c r="K6" s="71">
        <v>74.586489999999998</v>
      </c>
      <c r="L6" s="71">
        <v>74.486320000000006</v>
      </c>
      <c r="M6" s="71">
        <v>74.68665</v>
      </c>
      <c r="N6" s="71">
        <v>74.793300000000002</v>
      </c>
      <c r="O6" s="71">
        <v>74.693240000000003</v>
      </c>
      <c r="P6" s="71">
        <v>74.893360000000001</v>
      </c>
      <c r="Q6" s="71">
        <v>74.989670000000004</v>
      </c>
      <c r="R6" s="71">
        <v>74.889750000000006</v>
      </c>
      <c r="S6" s="71">
        <v>75.089600000000004</v>
      </c>
      <c r="T6" s="71">
        <v>75.343459999999993</v>
      </c>
      <c r="U6" s="71">
        <v>75.244320000000002</v>
      </c>
      <c r="V6" s="71">
        <v>75.442599999999999</v>
      </c>
      <c r="W6" s="71">
        <v>75.796769999999995</v>
      </c>
      <c r="X6" s="71">
        <v>75.698490000000007</v>
      </c>
      <c r="Y6" s="71">
        <v>75.895049999999998</v>
      </c>
      <c r="Z6" s="80">
        <v>76.222830000000002</v>
      </c>
      <c r="AA6" s="80">
        <v>76.124979999999994</v>
      </c>
      <c r="AB6" s="80">
        <v>76.320670000000007</v>
      </c>
      <c r="AC6" s="80">
        <v>76.528919999999999</v>
      </c>
      <c r="AD6" s="80">
        <v>76.431610000000006</v>
      </c>
      <c r="AE6" s="80">
        <v>76.626230000000007</v>
      </c>
      <c r="AF6" s="80">
        <v>76.804839999999999</v>
      </c>
      <c r="AG6" s="80">
        <v>76.708349999999996</v>
      </c>
      <c r="AH6" s="80">
        <v>76.901340000000005</v>
      </c>
      <c r="AI6" s="80">
        <v>77.081477242886379</v>
      </c>
      <c r="AJ6" s="80">
        <v>76.985858160951381</v>
      </c>
      <c r="AK6" s="80">
        <v>77.177096324821377</v>
      </c>
      <c r="AL6" s="80">
        <v>77.116362329423694</v>
      </c>
      <c r="AM6" s="80">
        <v>77.022066461036289</v>
      </c>
      <c r="AN6" s="80">
        <v>77.2106581978111</v>
      </c>
      <c r="AO6" s="71">
        <v>77.089146333104949</v>
      </c>
      <c r="AP6" s="71">
        <v>76.994521235287763</v>
      </c>
      <c r="AQ6" s="71">
        <v>77.183771430922135</v>
      </c>
      <c r="AR6" s="80">
        <v>77.020663912378694</v>
      </c>
      <c r="AS6" s="80">
        <v>76.9262065874467</v>
      </c>
      <c r="AT6" s="80">
        <v>77.115121237310802</v>
      </c>
    </row>
    <row r="7" spans="1:46" ht="24" customHeight="1" x14ac:dyDescent="0.2">
      <c r="A7" s="72" t="s">
        <v>65</v>
      </c>
      <c r="B7" s="81">
        <v>74.129490000000004</v>
      </c>
      <c r="C7" s="81">
        <v>73.632649999999998</v>
      </c>
      <c r="D7" s="81">
        <v>74.626339999999999</v>
      </c>
      <c r="E7" s="81">
        <v>74.390919999999994</v>
      </c>
      <c r="F7" s="81">
        <v>73.889409999999998</v>
      </c>
      <c r="G7" s="81">
        <v>74.892430000000004</v>
      </c>
      <c r="H7" s="81">
        <v>74.894090000000006</v>
      </c>
      <c r="I7" s="81">
        <v>74.397750000000002</v>
      </c>
      <c r="J7" s="81">
        <v>75.390420000000006</v>
      </c>
      <c r="K7" s="81">
        <v>74.841809999999995</v>
      </c>
      <c r="L7" s="81">
        <v>74.338560000000001</v>
      </c>
      <c r="M7" s="81">
        <v>75.345060000000004</v>
      </c>
      <c r="N7" s="81">
        <v>75.119299999999996</v>
      </c>
      <c r="O7" s="81">
        <v>74.638409999999993</v>
      </c>
      <c r="P7" s="81">
        <v>75.600179999999995</v>
      </c>
      <c r="Q7" s="81">
        <v>75.289609999999996</v>
      </c>
      <c r="R7" s="81">
        <v>74.811229999999995</v>
      </c>
      <c r="S7" s="81">
        <v>75.767989999999998</v>
      </c>
      <c r="T7" s="81">
        <v>75.598320000000001</v>
      </c>
      <c r="U7" s="81">
        <v>75.128569999999996</v>
      </c>
      <c r="V7" s="81">
        <v>76.068070000000006</v>
      </c>
      <c r="W7" s="81">
        <v>76.132339999999999</v>
      </c>
      <c r="X7" s="81">
        <v>75.654319999999998</v>
      </c>
      <c r="Y7" s="81">
        <v>76.610370000000003</v>
      </c>
      <c r="Z7" s="81">
        <v>76.546090000000007</v>
      </c>
      <c r="AA7" s="81">
        <v>76.063900000000004</v>
      </c>
      <c r="AB7" s="81">
        <v>77.028279999999995</v>
      </c>
      <c r="AC7" s="81">
        <v>77.004980000000003</v>
      </c>
      <c r="AD7" s="81">
        <v>76.53434</v>
      </c>
      <c r="AE7" s="81">
        <v>77.475620000000006</v>
      </c>
      <c r="AF7" s="81">
        <v>77.029150000000001</v>
      </c>
      <c r="AG7" s="81">
        <v>76.555580000000006</v>
      </c>
      <c r="AH7" s="81">
        <v>77.50273</v>
      </c>
      <c r="AI7" s="81">
        <v>76.729534122330691</v>
      </c>
      <c r="AJ7" s="81">
        <v>76.251564189193147</v>
      </c>
      <c r="AK7" s="81">
        <v>77.207504055468235</v>
      </c>
      <c r="AL7" s="81">
        <v>76.572591124754311</v>
      </c>
      <c r="AM7" s="81">
        <v>76.103046405181743</v>
      </c>
      <c r="AN7" s="81">
        <v>77.042135844326879</v>
      </c>
      <c r="AO7" s="16">
        <v>76.403066059757364</v>
      </c>
      <c r="AP7" s="16">
        <v>75.928989728955756</v>
      </c>
      <c r="AQ7" s="16">
        <v>76.877142390558973</v>
      </c>
      <c r="AR7" s="16">
        <v>76.898077126458503</v>
      </c>
      <c r="AS7" s="16">
        <v>76.439896844877694</v>
      </c>
      <c r="AT7" s="16">
        <v>77.356257408039198</v>
      </c>
    </row>
    <row r="8" spans="1:46" ht="12.75" customHeight="1" x14ac:dyDescent="0.2">
      <c r="A8" s="72" t="s">
        <v>66</v>
      </c>
      <c r="B8" s="81">
        <v>76.098159999999993</v>
      </c>
      <c r="C8" s="81">
        <v>75.62003</v>
      </c>
      <c r="D8" s="81">
        <v>76.57629</v>
      </c>
      <c r="E8" s="81">
        <v>76.252009999999999</v>
      </c>
      <c r="F8" s="81">
        <v>75.772040000000004</v>
      </c>
      <c r="G8" s="81">
        <v>76.731979999999993</v>
      </c>
      <c r="H8" s="81">
        <v>76.662940000000006</v>
      </c>
      <c r="I8" s="81">
        <v>76.185239999999993</v>
      </c>
      <c r="J8" s="81">
        <v>77.140640000000005</v>
      </c>
      <c r="K8" s="81">
        <v>76.927139999999994</v>
      </c>
      <c r="L8" s="81">
        <v>76.447879999999998</v>
      </c>
      <c r="M8" s="81">
        <v>77.406409999999994</v>
      </c>
      <c r="N8" s="81">
        <v>77.466059999999999</v>
      </c>
      <c r="O8" s="81">
        <v>77.003990000000002</v>
      </c>
      <c r="P8" s="81">
        <v>77.928120000000007</v>
      </c>
      <c r="Q8" s="81">
        <v>77.432839999999999</v>
      </c>
      <c r="R8" s="81">
        <v>76.975520000000003</v>
      </c>
      <c r="S8" s="81">
        <v>77.890169999999998</v>
      </c>
      <c r="T8" s="81">
        <v>77.892930000000007</v>
      </c>
      <c r="U8" s="81">
        <v>77.450950000000006</v>
      </c>
      <c r="V8" s="81">
        <v>78.334909999999994</v>
      </c>
      <c r="W8" s="81">
        <v>77.993719999999996</v>
      </c>
      <c r="X8" s="81">
        <v>77.548460000000006</v>
      </c>
      <c r="Y8" s="81">
        <v>78.438990000000004</v>
      </c>
      <c r="Z8" s="81">
        <v>78.401319999999998</v>
      </c>
      <c r="AA8" s="81">
        <v>77.958110000000005</v>
      </c>
      <c r="AB8" s="81">
        <v>78.844539999999995</v>
      </c>
      <c r="AC8" s="81">
        <v>78.799139999999994</v>
      </c>
      <c r="AD8" s="81">
        <v>78.357929999999996</v>
      </c>
      <c r="AE8" s="81">
        <v>79.240350000000007</v>
      </c>
      <c r="AF8" s="81">
        <v>79.134969999999996</v>
      </c>
      <c r="AG8" s="81">
        <v>78.707549999999998</v>
      </c>
      <c r="AH8" s="81">
        <v>79.562389999999994</v>
      </c>
      <c r="AI8" s="81">
        <v>79.335025501648516</v>
      </c>
      <c r="AJ8" s="81">
        <v>78.916926735988511</v>
      </c>
      <c r="AK8" s="81">
        <v>79.753124267308522</v>
      </c>
      <c r="AL8" s="81">
        <v>79.151359772454839</v>
      </c>
      <c r="AM8" s="81">
        <v>78.741727486019386</v>
      </c>
      <c r="AN8" s="81">
        <v>79.560992058890292</v>
      </c>
      <c r="AO8" s="16">
        <v>79.242791307803145</v>
      </c>
      <c r="AP8" s="16">
        <v>78.835230249185287</v>
      </c>
      <c r="AQ8" s="16">
        <v>79.650352366421004</v>
      </c>
      <c r="AR8" s="16">
        <v>79.143188928467495</v>
      </c>
      <c r="AS8" s="16">
        <v>78.743762881868506</v>
      </c>
      <c r="AT8" s="16">
        <v>79.542614975066599</v>
      </c>
    </row>
    <row r="9" spans="1:46" ht="12.75" customHeight="1" x14ac:dyDescent="0.2">
      <c r="A9" s="72" t="s">
        <v>67</v>
      </c>
      <c r="B9" s="81">
        <v>75.292029999999997</v>
      </c>
      <c r="C9" s="81">
        <v>74.604889999999997</v>
      </c>
      <c r="D9" s="81">
        <v>75.979179999999999</v>
      </c>
      <c r="E9" s="81">
        <v>75.767430000000004</v>
      </c>
      <c r="F9" s="81">
        <v>75.098770000000002</v>
      </c>
      <c r="G9" s="81">
        <v>76.436099999999996</v>
      </c>
      <c r="H9" s="81">
        <v>75.790679999999995</v>
      </c>
      <c r="I9" s="81">
        <v>75.122839999999997</v>
      </c>
      <c r="J9" s="81">
        <v>76.458529999999996</v>
      </c>
      <c r="K9" s="81">
        <v>76.221029999999999</v>
      </c>
      <c r="L9" s="81">
        <v>75.557879999999997</v>
      </c>
      <c r="M9" s="81">
        <v>76.884169999999997</v>
      </c>
      <c r="N9" s="81">
        <v>76.041049999999998</v>
      </c>
      <c r="O9" s="81">
        <v>75.331100000000006</v>
      </c>
      <c r="P9" s="81">
        <v>76.750990000000002</v>
      </c>
      <c r="Q9" s="81">
        <v>76.838679999999997</v>
      </c>
      <c r="R9" s="81">
        <v>76.128929999999997</v>
      </c>
      <c r="S9" s="81">
        <v>77.548429999999996</v>
      </c>
      <c r="T9" s="81">
        <v>76.961749999999995</v>
      </c>
      <c r="U9" s="81">
        <v>76.234520000000003</v>
      </c>
      <c r="V9" s="81">
        <v>77.688980000000001</v>
      </c>
      <c r="W9" s="81">
        <v>77.597930000000005</v>
      </c>
      <c r="X9" s="81">
        <v>76.891509999999997</v>
      </c>
      <c r="Y9" s="81">
        <v>78.304339999999996</v>
      </c>
      <c r="Z9" s="81">
        <v>78.043419999999998</v>
      </c>
      <c r="AA9" s="81">
        <v>77.350070000000002</v>
      </c>
      <c r="AB9" s="81">
        <v>78.736770000000007</v>
      </c>
      <c r="AC9" s="81">
        <v>78.143749999999997</v>
      </c>
      <c r="AD9" s="81">
        <v>77.478260000000006</v>
      </c>
      <c r="AE9" s="81">
        <v>78.809229999999999</v>
      </c>
      <c r="AF9" s="81">
        <v>78.429460000000006</v>
      </c>
      <c r="AG9" s="81">
        <v>77.784729999999996</v>
      </c>
      <c r="AH9" s="81">
        <v>79.074179999999998</v>
      </c>
      <c r="AI9" s="81">
        <v>78.583004641534785</v>
      </c>
      <c r="AJ9" s="81">
        <v>77.954601078601158</v>
      </c>
      <c r="AK9" s="81">
        <v>79.211408204468412</v>
      </c>
      <c r="AL9" s="81">
        <v>78.566231112016325</v>
      </c>
      <c r="AM9" s="81">
        <v>77.939737678939252</v>
      </c>
      <c r="AN9" s="81">
        <v>79.192724545093398</v>
      </c>
      <c r="AO9" s="16">
        <v>78.513539134425201</v>
      </c>
      <c r="AP9" s="16">
        <v>77.910326069303906</v>
      </c>
      <c r="AQ9" s="16">
        <v>79.116752199546497</v>
      </c>
      <c r="AR9" s="16">
        <v>78.164917793992302</v>
      </c>
      <c r="AS9" s="16">
        <v>77.534929208227197</v>
      </c>
      <c r="AT9" s="16">
        <v>78.794906379757407</v>
      </c>
    </row>
    <row r="10" spans="1:46" ht="12.75" customHeight="1" x14ac:dyDescent="0.2">
      <c r="A10" s="72" t="s">
        <v>138</v>
      </c>
      <c r="B10" s="81">
        <v>74.750990000000002</v>
      </c>
      <c r="C10" s="81">
        <v>74.030959999999993</v>
      </c>
      <c r="D10" s="81">
        <v>75.471010000000007</v>
      </c>
      <c r="E10" s="81">
        <v>74.656419999999997</v>
      </c>
      <c r="F10" s="81">
        <v>73.919870000000003</v>
      </c>
      <c r="G10" s="81">
        <v>75.392960000000002</v>
      </c>
      <c r="H10" s="81">
        <v>74.937970000000007</v>
      </c>
      <c r="I10" s="81">
        <v>74.185699999999997</v>
      </c>
      <c r="J10" s="81">
        <v>75.690240000000003</v>
      </c>
      <c r="K10" s="81">
        <v>75.553979999999996</v>
      </c>
      <c r="L10" s="81">
        <v>74.784589999999994</v>
      </c>
      <c r="M10" s="81">
        <v>76.323369999999997</v>
      </c>
      <c r="N10" s="81">
        <v>75.970359999999999</v>
      </c>
      <c r="O10" s="81">
        <v>75.198359999999994</v>
      </c>
      <c r="P10" s="81">
        <v>76.742350000000002</v>
      </c>
      <c r="Q10" s="81">
        <v>76.036079999999998</v>
      </c>
      <c r="R10" s="81">
        <v>75.270359999999997</v>
      </c>
      <c r="S10" s="81">
        <v>76.801789999999997</v>
      </c>
      <c r="T10" s="81">
        <v>76.259209999999996</v>
      </c>
      <c r="U10" s="81">
        <v>75.508380000000002</v>
      </c>
      <c r="V10" s="81">
        <v>77.010040000000004</v>
      </c>
      <c r="W10" s="81">
        <v>76.70599</v>
      </c>
      <c r="X10" s="81">
        <v>75.986239999999995</v>
      </c>
      <c r="Y10" s="81">
        <v>77.425740000000005</v>
      </c>
      <c r="Z10" s="81">
        <v>77.239879999999999</v>
      </c>
      <c r="AA10" s="81">
        <v>76.533749999999998</v>
      </c>
      <c r="AB10" s="81">
        <v>77.946010000000001</v>
      </c>
      <c r="AC10" s="81">
        <v>77.196359999999999</v>
      </c>
      <c r="AD10" s="81">
        <v>76.475960000000001</v>
      </c>
      <c r="AE10" s="81">
        <v>77.91677</v>
      </c>
      <c r="AF10" s="81">
        <v>78.126750000000001</v>
      </c>
      <c r="AG10" s="81">
        <v>77.411490000000001</v>
      </c>
      <c r="AH10" s="81">
        <v>78.842010000000002</v>
      </c>
      <c r="AI10" s="81">
        <v>78.218964457581478</v>
      </c>
      <c r="AJ10" s="81">
        <v>77.460235441861116</v>
      </c>
      <c r="AK10" s="81">
        <v>78.977693473301841</v>
      </c>
      <c r="AL10" s="81">
        <v>78.209990113625409</v>
      </c>
      <c r="AM10" s="81">
        <v>77.48522683913238</v>
      </c>
      <c r="AN10" s="81">
        <v>78.934753388118438</v>
      </c>
      <c r="AO10" s="16">
        <v>77.366906719597722</v>
      </c>
      <c r="AP10" s="16">
        <v>76.627035839612248</v>
      </c>
      <c r="AQ10" s="16">
        <v>78.106777599583197</v>
      </c>
      <c r="AR10" s="16">
        <v>77.362887134878605</v>
      </c>
      <c r="AS10" s="16">
        <v>76.6498386878514</v>
      </c>
      <c r="AT10" s="16">
        <v>78.075935581905796</v>
      </c>
    </row>
    <row r="11" spans="1:46" ht="20.85" customHeight="1" x14ac:dyDescent="0.2">
      <c r="A11" s="72" t="s">
        <v>139</v>
      </c>
      <c r="B11" s="81">
        <v>74.775580000000005</v>
      </c>
      <c r="C11" s="81">
        <v>74.438680000000005</v>
      </c>
      <c r="D11" s="81">
        <v>75.112480000000005</v>
      </c>
      <c r="E11" s="81">
        <v>75.197289999999995</v>
      </c>
      <c r="F11" s="81">
        <v>74.860060000000004</v>
      </c>
      <c r="G11" s="81">
        <v>75.534520000000001</v>
      </c>
      <c r="H11" s="81">
        <v>75.30641</v>
      </c>
      <c r="I11" s="81">
        <v>74.974289999999996</v>
      </c>
      <c r="J11" s="81">
        <v>75.638530000000003</v>
      </c>
      <c r="K11" s="81">
        <v>75.578519999999997</v>
      </c>
      <c r="L11" s="81">
        <v>75.239410000000007</v>
      </c>
      <c r="M11" s="81">
        <v>75.917619999999999</v>
      </c>
      <c r="N11" s="81">
        <v>75.880930000000006</v>
      </c>
      <c r="O11" s="81">
        <v>75.543009999999995</v>
      </c>
      <c r="P11" s="81">
        <v>76.218850000000003</v>
      </c>
      <c r="Q11" s="81">
        <v>76.118949999999998</v>
      </c>
      <c r="R11" s="81">
        <v>75.775750000000002</v>
      </c>
      <c r="S11" s="81">
        <v>76.462149999999994</v>
      </c>
      <c r="T11" s="81">
        <v>76.480609999999999</v>
      </c>
      <c r="U11" s="81">
        <v>76.142039999999994</v>
      </c>
      <c r="V11" s="81">
        <v>76.81917</v>
      </c>
      <c r="W11" s="81">
        <v>76.782160000000005</v>
      </c>
      <c r="X11" s="81">
        <v>76.450640000000007</v>
      </c>
      <c r="Y11" s="81">
        <v>77.113680000000002</v>
      </c>
      <c r="Z11" s="81">
        <v>77.21302</v>
      </c>
      <c r="AA11" s="81">
        <v>76.888409999999993</v>
      </c>
      <c r="AB11" s="81">
        <v>77.537629999999993</v>
      </c>
      <c r="AC11" s="81">
        <v>77.281199999999998</v>
      </c>
      <c r="AD11" s="81">
        <v>76.951059999999998</v>
      </c>
      <c r="AE11" s="81">
        <v>77.611350000000002</v>
      </c>
      <c r="AF11" s="81">
        <v>77.481179999999995</v>
      </c>
      <c r="AG11" s="81">
        <v>77.149559999999994</v>
      </c>
      <c r="AH11" s="81">
        <v>77.812790000000007</v>
      </c>
      <c r="AI11" s="81">
        <v>77.809895162232593</v>
      </c>
      <c r="AJ11" s="81">
        <v>77.481238261032289</v>
      </c>
      <c r="AK11" s="81">
        <v>78.138552063432897</v>
      </c>
      <c r="AL11" s="81">
        <v>77.960016968638072</v>
      </c>
      <c r="AM11" s="81">
        <v>77.638741719585923</v>
      </c>
      <c r="AN11" s="81">
        <v>78.281292217690222</v>
      </c>
      <c r="AO11" s="16">
        <v>77.985752847620475</v>
      </c>
      <c r="AP11" s="16">
        <v>77.661554808801782</v>
      </c>
      <c r="AQ11" s="16">
        <v>78.309950886439168</v>
      </c>
      <c r="AR11" s="16">
        <v>77.968004508445404</v>
      </c>
      <c r="AS11" s="16">
        <v>77.640269236825006</v>
      </c>
      <c r="AT11" s="16">
        <v>78.295739780065801</v>
      </c>
    </row>
    <row r="12" spans="1:46" ht="12.75" customHeight="1" x14ac:dyDescent="0.2">
      <c r="A12" s="72" t="s">
        <v>8</v>
      </c>
      <c r="B12" s="81">
        <v>73.539670000000001</v>
      </c>
      <c r="C12" s="81">
        <v>72.484639999999999</v>
      </c>
      <c r="D12" s="81">
        <v>74.594710000000006</v>
      </c>
      <c r="E12" s="81">
        <v>73.155879999999996</v>
      </c>
      <c r="F12" s="81">
        <v>72.057649999999995</v>
      </c>
      <c r="G12" s="81">
        <v>74.254109999999997</v>
      </c>
      <c r="H12" s="81">
        <v>73.227540000000005</v>
      </c>
      <c r="I12" s="81">
        <v>72.118489999999994</v>
      </c>
      <c r="J12" s="81">
        <v>74.336590000000001</v>
      </c>
      <c r="K12" s="81">
        <v>73.195459999999997</v>
      </c>
      <c r="L12" s="81">
        <v>72.087429999999998</v>
      </c>
      <c r="M12" s="81">
        <v>74.303489999999996</v>
      </c>
      <c r="N12" s="81">
        <v>74.078729999999993</v>
      </c>
      <c r="O12" s="81">
        <v>73.051220000000001</v>
      </c>
      <c r="P12" s="81">
        <v>75.10624</v>
      </c>
      <c r="Q12" s="81">
        <v>74.503020000000006</v>
      </c>
      <c r="R12" s="81">
        <v>73.50206</v>
      </c>
      <c r="S12" s="81">
        <v>75.503969999999995</v>
      </c>
      <c r="T12" s="81">
        <v>74.963840000000005</v>
      </c>
      <c r="U12" s="81">
        <v>73.988789999999995</v>
      </c>
      <c r="V12" s="81">
        <v>75.938879999999997</v>
      </c>
      <c r="W12" s="81">
        <v>75.61421</v>
      </c>
      <c r="X12" s="81">
        <v>74.628699999999995</v>
      </c>
      <c r="Y12" s="81">
        <v>76.599710000000002</v>
      </c>
      <c r="Z12" s="81">
        <v>76.502330000000001</v>
      </c>
      <c r="AA12" s="81">
        <v>75.569710000000001</v>
      </c>
      <c r="AB12" s="81">
        <v>77.434939999999997</v>
      </c>
      <c r="AC12" s="81">
        <v>76.994919999999993</v>
      </c>
      <c r="AD12" s="81">
        <v>76.030159999999995</v>
      </c>
      <c r="AE12" s="81">
        <v>77.959670000000003</v>
      </c>
      <c r="AF12" s="81">
        <v>77.000500000000002</v>
      </c>
      <c r="AG12" s="81">
        <v>76.066320000000005</v>
      </c>
      <c r="AH12" s="81">
        <v>77.934690000000003</v>
      </c>
      <c r="AI12" s="81">
        <v>77.118438342913791</v>
      </c>
      <c r="AJ12" s="81">
        <v>76.151952432285299</v>
      </c>
      <c r="AK12" s="81">
        <v>78.084924253542283</v>
      </c>
      <c r="AL12" s="81">
        <v>76.925404311776546</v>
      </c>
      <c r="AM12" s="81">
        <v>75.968089745152739</v>
      </c>
      <c r="AN12" s="81">
        <v>77.882718878400354</v>
      </c>
      <c r="AO12" s="16">
        <v>76.724898594541585</v>
      </c>
      <c r="AP12" s="16">
        <v>75.713722760988105</v>
      </c>
      <c r="AQ12" s="16">
        <v>77.736074428095066</v>
      </c>
      <c r="AR12" s="16">
        <v>76.674749242733</v>
      </c>
      <c r="AS12" s="16">
        <v>75.622292728805405</v>
      </c>
      <c r="AT12" s="16">
        <v>77.727205756660595</v>
      </c>
    </row>
    <row r="13" spans="1:46" ht="12.75" customHeight="1" x14ac:dyDescent="0.2">
      <c r="A13" s="72" t="s">
        <v>140</v>
      </c>
      <c r="B13" s="81">
        <v>74.789540000000002</v>
      </c>
      <c r="C13" s="81">
        <v>74.154709999999994</v>
      </c>
      <c r="D13" s="81">
        <v>75.424369999999996</v>
      </c>
      <c r="E13" s="81">
        <v>75.419650000000004</v>
      </c>
      <c r="F13" s="81">
        <v>74.819710000000001</v>
      </c>
      <c r="G13" s="81">
        <v>76.019580000000005</v>
      </c>
      <c r="H13" s="81">
        <v>75.673720000000003</v>
      </c>
      <c r="I13" s="81">
        <v>75.090059999999994</v>
      </c>
      <c r="J13" s="81">
        <v>76.257390000000001</v>
      </c>
      <c r="K13" s="81">
        <v>76.086240000000004</v>
      </c>
      <c r="L13" s="81">
        <v>75.500050000000002</v>
      </c>
      <c r="M13" s="81">
        <v>76.672430000000006</v>
      </c>
      <c r="N13" s="81">
        <v>76.165520000000001</v>
      </c>
      <c r="O13" s="81">
        <v>75.563270000000003</v>
      </c>
      <c r="P13" s="81">
        <v>76.767759999999996</v>
      </c>
      <c r="Q13" s="81">
        <v>76.418000000000006</v>
      </c>
      <c r="R13" s="81">
        <v>75.815169999999995</v>
      </c>
      <c r="S13" s="81">
        <v>77.020830000000004</v>
      </c>
      <c r="T13" s="81">
        <v>76.785499999999999</v>
      </c>
      <c r="U13" s="81">
        <v>76.191500000000005</v>
      </c>
      <c r="V13" s="81">
        <v>77.379499999999993</v>
      </c>
      <c r="W13" s="81">
        <v>76.74776</v>
      </c>
      <c r="X13" s="81">
        <v>76.158029999999997</v>
      </c>
      <c r="Y13" s="81">
        <v>77.337479999999999</v>
      </c>
      <c r="Z13" s="81">
        <v>77.252440000000007</v>
      </c>
      <c r="AA13" s="81">
        <v>76.653170000000003</v>
      </c>
      <c r="AB13" s="81">
        <v>77.851699999999994</v>
      </c>
      <c r="AC13" s="81">
        <v>77.44753</v>
      </c>
      <c r="AD13" s="81">
        <v>76.839079999999996</v>
      </c>
      <c r="AE13" s="81">
        <v>78.055980000000005</v>
      </c>
      <c r="AF13" s="81">
        <v>77.955719999999999</v>
      </c>
      <c r="AG13" s="81">
        <v>77.349950000000007</v>
      </c>
      <c r="AH13" s="81">
        <v>78.561490000000006</v>
      </c>
      <c r="AI13" s="81">
        <v>77.96253815791907</v>
      </c>
      <c r="AJ13" s="81">
        <v>77.376619675992828</v>
      </c>
      <c r="AK13" s="81">
        <v>78.548456639845313</v>
      </c>
      <c r="AL13" s="81">
        <v>78.134199129315562</v>
      </c>
      <c r="AM13" s="81">
        <v>77.562191019516646</v>
      </c>
      <c r="AN13" s="81">
        <v>78.706207239114477</v>
      </c>
      <c r="AO13" s="16">
        <v>77.841611303426831</v>
      </c>
      <c r="AP13" s="16">
        <v>77.253738051610426</v>
      </c>
      <c r="AQ13" s="16">
        <v>78.429484555243235</v>
      </c>
      <c r="AR13" s="16">
        <v>77.852602493175596</v>
      </c>
      <c r="AS13" s="16">
        <v>77.261377860445904</v>
      </c>
      <c r="AT13" s="16">
        <v>78.443827125905401</v>
      </c>
    </row>
    <row r="14" spans="1:46" ht="12.75" customHeight="1" x14ac:dyDescent="0.2">
      <c r="A14" s="72" t="s">
        <v>68</v>
      </c>
      <c r="B14" s="81">
        <v>71.921610000000001</v>
      </c>
      <c r="C14" s="81">
        <v>71.283500000000004</v>
      </c>
      <c r="D14" s="81">
        <v>72.559709999999995</v>
      </c>
      <c r="E14" s="81">
        <v>72.375929999999997</v>
      </c>
      <c r="F14" s="81">
        <v>71.757140000000007</v>
      </c>
      <c r="G14" s="81">
        <v>72.994730000000004</v>
      </c>
      <c r="H14" s="81">
        <v>72.890829999999994</v>
      </c>
      <c r="I14" s="81">
        <v>72.278369999999995</v>
      </c>
      <c r="J14" s="81">
        <v>73.503290000000007</v>
      </c>
      <c r="K14" s="81">
        <v>73.436049999999994</v>
      </c>
      <c r="L14" s="81">
        <v>72.809489999999997</v>
      </c>
      <c r="M14" s="81">
        <v>74.062610000000006</v>
      </c>
      <c r="N14" s="81">
        <v>73.533180000000002</v>
      </c>
      <c r="O14" s="81">
        <v>72.886369999999999</v>
      </c>
      <c r="P14" s="81">
        <v>74.180000000000007</v>
      </c>
      <c r="Q14" s="81">
        <v>73.488690000000005</v>
      </c>
      <c r="R14" s="81">
        <v>72.828909999999993</v>
      </c>
      <c r="S14" s="81">
        <v>74.148480000000006</v>
      </c>
      <c r="T14" s="81">
        <v>73.485879999999995</v>
      </c>
      <c r="U14" s="81">
        <v>72.837410000000006</v>
      </c>
      <c r="V14" s="81">
        <v>74.134349999999998</v>
      </c>
      <c r="W14" s="81">
        <v>73.593630000000005</v>
      </c>
      <c r="X14" s="81">
        <v>72.939580000000007</v>
      </c>
      <c r="Y14" s="81">
        <v>74.247690000000006</v>
      </c>
      <c r="Z14" s="81">
        <v>73.922700000000006</v>
      </c>
      <c r="AA14" s="81">
        <v>73.276849999999996</v>
      </c>
      <c r="AB14" s="81">
        <v>74.568560000000005</v>
      </c>
      <c r="AC14" s="81">
        <v>74.271289999999993</v>
      </c>
      <c r="AD14" s="81">
        <v>73.630579999999995</v>
      </c>
      <c r="AE14" s="81">
        <v>74.912000000000006</v>
      </c>
      <c r="AF14" s="81">
        <v>75.056759999999997</v>
      </c>
      <c r="AG14" s="81">
        <v>74.432509999999994</v>
      </c>
      <c r="AH14" s="81">
        <v>75.680999999999997</v>
      </c>
      <c r="AI14" s="81">
        <v>75.261268564169384</v>
      </c>
      <c r="AJ14" s="81">
        <v>74.637232252204143</v>
      </c>
      <c r="AK14" s="81">
        <v>75.885304876134626</v>
      </c>
      <c r="AL14" s="81">
        <v>75.11874558488212</v>
      </c>
      <c r="AM14" s="81">
        <v>74.498662571765109</v>
      </c>
      <c r="AN14" s="81">
        <v>75.738828597999131</v>
      </c>
      <c r="AO14" s="16">
        <v>74.496801695460476</v>
      </c>
      <c r="AP14" s="16">
        <v>73.863848885862197</v>
      </c>
      <c r="AQ14" s="16">
        <v>75.129754505058756</v>
      </c>
      <c r="AR14" s="16">
        <v>73.943470673236902</v>
      </c>
      <c r="AS14" s="16">
        <v>73.305180280026804</v>
      </c>
      <c r="AT14" s="16">
        <v>74.5817610664471</v>
      </c>
    </row>
    <row r="15" spans="1:46" ht="24" customHeight="1" x14ac:dyDescent="0.2">
      <c r="A15" s="72" t="s">
        <v>69</v>
      </c>
      <c r="B15" s="81">
        <v>72.532960000000003</v>
      </c>
      <c r="C15" s="81">
        <v>71.831829999999997</v>
      </c>
      <c r="D15" s="81">
        <v>73.234099999999998</v>
      </c>
      <c r="E15" s="81">
        <v>73.51249</v>
      </c>
      <c r="F15" s="81">
        <v>72.831100000000006</v>
      </c>
      <c r="G15" s="81">
        <v>74.193870000000004</v>
      </c>
      <c r="H15" s="81">
        <v>73.728200000000001</v>
      </c>
      <c r="I15" s="81">
        <v>73.051389999999998</v>
      </c>
      <c r="J15" s="81">
        <v>74.405010000000004</v>
      </c>
      <c r="K15" s="81">
        <v>74.4435</v>
      </c>
      <c r="L15" s="81">
        <v>73.774320000000003</v>
      </c>
      <c r="M15" s="81">
        <v>75.112679999999997</v>
      </c>
      <c r="N15" s="81">
        <v>74.000320000000002</v>
      </c>
      <c r="O15" s="81">
        <v>73.308369999999996</v>
      </c>
      <c r="P15" s="81">
        <v>74.692260000000005</v>
      </c>
      <c r="Q15" s="81">
        <v>74.546880000000002</v>
      </c>
      <c r="R15" s="81">
        <v>73.887370000000004</v>
      </c>
      <c r="S15" s="81">
        <v>75.206400000000002</v>
      </c>
      <c r="T15" s="81">
        <v>74.582400000000007</v>
      </c>
      <c r="U15" s="81">
        <v>73.927800000000005</v>
      </c>
      <c r="V15" s="81">
        <v>75.236999999999995</v>
      </c>
      <c r="W15" s="81">
        <v>75.415999999999997</v>
      </c>
      <c r="X15" s="81">
        <v>74.783590000000004</v>
      </c>
      <c r="Y15" s="81">
        <v>76.048400000000001</v>
      </c>
      <c r="Z15" s="81">
        <v>75.718509999999995</v>
      </c>
      <c r="AA15" s="81">
        <v>75.075620000000001</v>
      </c>
      <c r="AB15" s="81">
        <v>76.36139</v>
      </c>
      <c r="AC15" s="81">
        <v>76.078580000000002</v>
      </c>
      <c r="AD15" s="81">
        <v>75.421869999999998</v>
      </c>
      <c r="AE15" s="81">
        <v>76.735290000000006</v>
      </c>
      <c r="AF15" s="81">
        <v>75.698130000000006</v>
      </c>
      <c r="AG15" s="81">
        <v>75.021320000000003</v>
      </c>
      <c r="AH15" s="81">
        <v>76.374930000000006</v>
      </c>
      <c r="AI15" s="81">
        <v>75.820906891799595</v>
      </c>
      <c r="AJ15" s="81">
        <v>75.142416182785993</v>
      </c>
      <c r="AK15" s="81">
        <v>76.499397600813197</v>
      </c>
      <c r="AL15" s="81">
        <v>76.099136906953859</v>
      </c>
      <c r="AM15" s="81">
        <v>75.43401935211179</v>
      </c>
      <c r="AN15" s="81">
        <v>76.764254461795929</v>
      </c>
      <c r="AO15" s="16">
        <v>76.469333206729203</v>
      </c>
      <c r="AP15" s="16">
        <v>75.836612297656345</v>
      </c>
      <c r="AQ15" s="16">
        <v>77.102054115802062</v>
      </c>
      <c r="AR15" s="16">
        <v>76.423880468791907</v>
      </c>
      <c r="AS15" s="16">
        <v>75.794981184849902</v>
      </c>
      <c r="AT15" s="16">
        <v>77.052779752733997</v>
      </c>
    </row>
    <row r="16" spans="1:46" ht="12.75" customHeight="1" x14ac:dyDescent="0.2">
      <c r="A16" s="72" t="s">
        <v>70</v>
      </c>
      <c r="B16" s="81">
        <v>77.091679999999997</v>
      </c>
      <c r="C16" s="81">
        <v>76.419809999999998</v>
      </c>
      <c r="D16" s="81">
        <v>77.763559999999998</v>
      </c>
      <c r="E16" s="81">
        <v>76.913830000000004</v>
      </c>
      <c r="F16" s="81">
        <v>76.213629999999995</v>
      </c>
      <c r="G16" s="81">
        <v>77.614040000000003</v>
      </c>
      <c r="H16" s="81">
        <v>77.549319999999994</v>
      </c>
      <c r="I16" s="81">
        <v>76.873189999999994</v>
      </c>
      <c r="J16" s="81">
        <v>78.225440000000006</v>
      </c>
      <c r="K16" s="81">
        <v>77.834339999999997</v>
      </c>
      <c r="L16" s="81">
        <v>77.159009999999995</v>
      </c>
      <c r="M16" s="81">
        <v>78.50967</v>
      </c>
      <c r="N16" s="81">
        <v>77.914680000000004</v>
      </c>
      <c r="O16" s="81">
        <v>77.255859999999998</v>
      </c>
      <c r="P16" s="81">
        <v>78.573490000000007</v>
      </c>
      <c r="Q16" s="81">
        <v>77.927989999999994</v>
      </c>
      <c r="R16" s="81">
        <v>77.23706</v>
      </c>
      <c r="S16" s="81">
        <v>78.618920000000003</v>
      </c>
      <c r="T16" s="81">
        <v>78.233050000000006</v>
      </c>
      <c r="U16" s="81">
        <v>77.53116</v>
      </c>
      <c r="V16" s="81">
        <v>78.934950000000001</v>
      </c>
      <c r="W16" s="81">
        <v>79.261870000000002</v>
      </c>
      <c r="X16" s="81">
        <v>78.581659999999999</v>
      </c>
      <c r="Y16" s="81">
        <v>79.942080000000004</v>
      </c>
      <c r="Z16" s="81">
        <v>79.543909999999997</v>
      </c>
      <c r="AA16" s="81">
        <v>78.855119999999999</v>
      </c>
      <c r="AB16" s="81">
        <v>80.232699999999994</v>
      </c>
      <c r="AC16" s="81">
        <v>79.789720000000003</v>
      </c>
      <c r="AD16" s="81">
        <v>79.111130000000003</v>
      </c>
      <c r="AE16" s="81">
        <v>80.468320000000006</v>
      </c>
      <c r="AF16" s="81">
        <v>80.266549999999995</v>
      </c>
      <c r="AG16" s="81">
        <v>79.584680000000006</v>
      </c>
      <c r="AH16" s="81">
        <v>80.948430000000002</v>
      </c>
      <c r="AI16" s="81">
        <v>80.516835546035949</v>
      </c>
      <c r="AJ16" s="81">
        <v>79.859406189482584</v>
      </c>
      <c r="AK16" s="81">
        <v>81.174264902589314</v>
      </c>
      <c r="AL16" s="81">
        <v>80.483060242024578</v>
      </c>
      <c r="AM16" s="81">
        <v>79.82794637705679</v>
      </c>
      <c r="AN16" s="81">
        <v>81.138174106992366</v>
      </c>
      <c r="AO16" s="16">
        <v>80.082768994930291</v>
      </c>
      <c r="AP16" s="16">
        <v>79.418291798770724</v>
      </c>
      <c r="AQ16" s="16">
        <v>80.747246191089857</v>
      </c>
      <c r="AR16" s="16">
        <v>80.076718189492496</v>
      </c>
      <c r="AS16" s="16">
        <v>79.423772637529098</v>
      </c>
      <c r="AT16" s="16">
        <v>80.729663741455795</v>
      </c>
    </row>
    <row r="17" spans="1:46" ht="12.75" customHeight="1" x14ac:dyDescent="0.2">
      <c r="A17" s="72" t="s">
        <v>71</v>
      </c>
      <c r="B17" s="81">
        <v>75.622879999999995</v>
      </c>
      <c r="C17" s="81">
        <v>74.866829999999993</v>
      </c>
      <c r="D17" s="81">
        <v>76.378919999999994</v>
      </c>
      <c r="E17" s="81">
        <v>75.608040000000003</v>
      </c>
      <c r="F17" s="81">
        <v>74.857960000000006</v>
      </c>
      <c r="G17" s="81">
        <v>76.358130000000003</v>
      </c>
      <c r="H17" s="81">
        <v>76.146559999999994</v>
      </c>
      <c r="I17" s="81">
        <v>75.428870000000003</v>
      </c>
      <c r="J17" s="81">
        <v>76.864239999999995</v>
      </c>
      <c r="K17" s="81">
        <v>76.314239999999998</v>
      </c>
      <c r="L17" s="81">
        <v>75.603399999999993</v>
      </c>
      <c r="M17" s="81">
        <v>77.025069999999999</v>
      </c>
      <c r="N17" s="81">
        <v>76.179469999999995</v>
      </c>
      <c r="O17" s="81">
        <v>75.455100000000002</v>
      </c>
      <c r="P17" s="81">
        <v>76.903840000000002</v>
      </c>
      <c r="Q17" s="81">
        <v>76.586979999999997</v>
      </c>
      <c r="R17" s="81">
        <v>75.877780000000001</v>
      </c>
      <c r="S17" s="81">
        <v>77.296189999999996</v>
      </c>
      <c r="T17" s="81">
        <v>76.732690000000005</v>
      </c>
      <c r="U17" s="81">
        <v>76.007840000000002</v>
      </c>
      <c r="V17" s="81">
        <v>77.457530000000006</v>
      </c>
      <c r="W17" s="81">
        <v>77.315690000000004</v>
      </c>
      <c r="X17" s="81">
        <v>76.593239999999994</v>
      </c>
      <c r="Y17" s="81">
        <v>78.038139999999999</v>
      </c>
      <c r="Z17" s="81">
        <v>77.48169</v>
      </c>
      <c r="AA17" s="81">
        <v>76.730279999999993</v>
      </c>
      <c r="AB17" s="81">
        <v>78.233099999999993</v>
      </c>
      <c r="AC17" s="81">
        <v>78.058499999999995</v>
      </c>
      <c r="AD17" s="81">
        <v>77.333659999999995</v>
      </c>
      <c r="AE17" s="81">
        <v>78.783339999999995</v>
      </c>
      <c r="AF17" s="81">
        <v>78.391239999999996</v>
      </c>
      <c r="AG17" s="81">
        <v>77.702579999999998</v>
      </c>
      <c r="AH17" s="81">
        <v>79.079899999999995</v>
      </c>
      <c r="AI17" s="81">
        <v>78.431733687220742</v>
      </c>
      <c r="AJ17" s="81">
        <v>77.76632373670418</v>
      </c>
      <c r="AK17" s="81">
        <v>79.097143637737304</v>
      </c>
      <c r="AL17" s="81">
        <v>78.433251283503466</v>
      </c>
      <c r="AM17" s="81">
        <v>77.774431766659916</v>
      </c>
      <c r="AN17" s="81">
        <v>79.092070800347017</v>
      </c>
      <c r="AO17" s="16">
        <v>78.256982482531114</v>
      </c>
      <c r="AP17" s="16">
        <v>77.545706702405738</v>
      </c>
      <c r="AQ17" s="16">
        <v>78.968258262656491</v>
      </c>
      <c r="AR17" s="16">
        <v>78.283898703554598</v>
      </c>
      <c r="AS17" s="16">
        <v>77.584180989597797</v>
      </c>
      <c r="AT17" s="16">
        <v>78.9836164175113</v>
      </c>
    </row>
    <row r="18" spans="1:46" ht="12.75" customHeight="1" x14ac:dyDescent="0.2">
      <c r="A18" s="72" t="s">
        <v>72</v>
      </c>
      <c r="B18" s="81">
        <v>75.937460000000002</v>
      </c>
      <c r="C18" s="81">
        <v>75.181129999999996</v>
      </c>
      <c r="D18" s="81">
        <v>76.693780000000004</v>
      </c>
      <c r="E18" s="81">
        <v>76.43356</v>
      </c>
      <c r="F18" s="81">
        <v>75.689710000000005</v>
      </c>
      <c r="G18" s="81">
        <v>77.177400000000006</v>
      </c>
      <c r="H18" s="81">
        <v>76.886780000000002</v>
      </c>
      <c r="I18" s="81">
        <v>76.147760000000005</v>
      </c>
      <c r="J18" s="81">
        <v>77.625799999999998</v>
      </c>
      <c r="K18" s="81">
        <v>77.320999999999998</v>
      </c>
      <c r="L18" s="81">
        <v>76.551320000000004</v>
      </c>
      <c r="M18" s="81">
        <v>78.090689999999995</v>
      </c>
      <c r="N18" s="81">
        <v>77.451239999999999</v>
      </c>
      <c r="O18" s="81">
        <v>76.68817</v>
      </c>
      <c r="P18" s="81">
        <v>78.214320000000001</v>
      </c>
      <c r="Q18" s="81">
        <v>77.483580000000003</v>
      </c>
      <c r="R18" s="81">
        <v>76.713880000000003</v>
      </c>
      <c r="S18" s="81">
        <v>78.253280000000004</v>
      </c>
      <c r="T18" s="81">
        <v>77.888069999999999</v>
      </c>
      <c r="U18" s="81">
        <v>77.115449999999996</v>
      </c>
      <c r="V18" s="81">
        <v>78.660700000000006</v>
      </c>
      <c r="W18" s="81">
        <v>78.285349999999994</v>
      </c>
      <c r="X18" s="81">
        <v>77.511740000000003</v>
      </c>
      <c r="Y18" s="81">
        <v>79.058959999999999</v>
      </c>
      <c r="Z18" s="81">
        <v>78.896039999999999</v>
      </c>
      <c r="AA18" s="81">
        <v>78.131529999999998</v>
      </c>
      <c r="AB18" s="81">
        <v>79.660560000000004</v>
      </c>
      <c r="AC18" s="81">
        <v>79.691419999999994</v>
      </c>
      <c r="AD18" s="81">
        <v>78.927729999999997</v>
      </c>
      <c r="AE18" s="81">
        <v>80.455119999999994</v>
      </c>
      <c r="AF18" s="81">
        <v>79.475430000000003</v>
      </c>
      <c r="AG18" s="81">
        <v>78.692800000000005</v>
      </c>
      <c r="AH18" s="81">
        <v>80.25806</v>
      </c>
      <c r="AI18" s="81">
        <v>79.663570098512977</v>
      </c>
      <c r="AJ18" s="81">
        <v>78.913389510743045</v>
      </c>
      <c r="AK18" s="81">
        <v>80.41375068628291</v>
      </c>
      <c r="AL18" s="81">
        <v>79.282818253028509</v>
      </c>
      <c r="AM18" s="81">
        <v>78.548313158188961</v>
      </c>
      <c r="AN18" s="81">
        <v>80.017323347868057</v>
      </c>
      <c r="AO18" s="16">
        <v>80.116455882745271</v>
      </c>
      <c r="AP18" s="16">
        <v>79.436875832699087</v>
      </c>
      <c r="AQ18" s="16">
        <v>80.796035932791455</v>
      </c>
      <c r="AR18" s="16">
        <v>80.498884581441899</v>
      </c>
      <c r="AS18" s="16">
        <v>79.819756938748199</v>
      </c>
      <c r="AT18" s="16">
        <v>81.1780122241356</v>
      </c>
    </row>
    <row r="19" spans="1:46" ht="20.85" customHeight="1" x14ac:dyDescent="0.2">
      <c r="A19" s="72" t="s">
        <v>73</v>
      </c>
      <c r="B19" s="81">
        <v>73.746589999999998</v>
      </c>
      <c r="C19" s="81">
        <v>73.179519999999997</v>
      </c>
      <c r="D19" s="81">
        <v>74.313659999999999</v>
      </c>
      <c r="E19" s="81">
        <v>73.921620000000004</v>
      </c>
      <c r="F19" s="81">
        <v>73.352450000000005</v>
      </c>
      <c r="G19" s="81">
        <v>74.490790000000004</v>
      </c>
      <c r="H19" s="81">
        <v>74.451149999999998</v>
      </c>
      <c r="I19" s="81">
        <v>73.877020000000002</v>
      </c>
      <c r="J19" s="81">
        <v>75.025270000000006</v>
      </c>
      <c r="K19" s="81">
        <v>74.566100000000006</v>
      </c>
      <c r="L19" s="81">
        <v>73.993070000000003</v>
      </c>
      <c r="M19" s="81">
        <v>75.139129999999994</v>
      </c>
      <c r="N19" s="81">
        <v>74.909459999999996</v>
      </c>
      <c r="O19" s="81">
        <v>74.345579999999998</v>
      </c>
      <c r="P19" s="81">
        <v>75.473339999999993</v>
      </c>
      <c r="Q19" s="81">
        <v>75.189040000000006</v>
      </c>
      <c r="R19" s="81">
        <v>74.643749999999997</v>
      </c>
      <c r="S19" s="81">
        <v>75.734340000000003</v>
      </c>
      <c r="T19" s="81">
        <v>75.985579999999999</v>
      </c>
      <c r="U19" s="81">
        <v>75.433430000000001</v>
      </c>
      <c r="V19" s="81">
        <v>76.537729999999996</v>
      </c>
      <c r="W19" s="81">
        <v>76.414069999999995</v>
      </c>
      <c r="X19" s="81">
        <v>75.863200000000006</v>
      </c>
      <c r="Y19" s="81">
        <v>76.964950000000002</v>
      </c>
      <c r="Z19" s="81">
        <v>76.872990000000001</v>
      </c>
      <c r="AA19" s="81">
        <v>76.321070000000006</v>
      </c>
      <c r="AB19" s="81">
        <v>77.42492</v>
      </c>
      <c r="AC19" s="81">
        <v>76.839650000000006</v>
      </c>
      <c r="AD19" s="81">
        <v>76.298000000000002</v>
      </c>
      <c r="AE19" s="81">
        <v>77.381299999999996</v>
      </c>
      <c r="AF19" s="81">
        <v>76.707189999999997</v>
      </c>
      <c r="AG19" s="81">
        <v>76.148409999999998</v>
      </c>
      <c r="AH19" s="81">
        <v>77.265969999999996</v>
      </c>
      <c r="AI19" s="81">
        <v>77.222119250051904</v>
      </c>
      <c r="AJ19" s="81">
        <v>76.655521890128838</v>
      </c>
      <c r="AK19" s="81">
        <v>77.788716609974969</v>
      </c>
      <c r="AL19" s="81">
        <v>77.436129637740535</v>
      </c>
      <c r="AM19" s="81">
        <v>76.884829180044974</v>
      </c>
      <c r="AN19" s="81">
        <v>77.987430095436096</v>
      </c>
      <c r="AO19" s="16">
        <v>77.253471526774518</v>
      </c>
      <c r="AP19" s="16">
        <v>76.701545613431421</v>
      </c>
      <c r="AQ19" s="16">
        <v>77.805397440117616</v>
      </c>
      <c r="AR19" s="16">
        <v>77.191715735690707</v>
      </c>
      <c r="AS19" s="16">
        <v>76.639199409022396</v>
      </c>
      <c r="AT19" s="16">
        <v>77.744232062359004</v>
      </c>
    </row>
    <row r="20" spans="1:46" ht="12.75" customHeight="1" x14ac:dyDescent="0.2">
      <c r="A20" s="72" t="s">
        <v>74</v>
      </c>
      <c r="B20" s="81">
        <v>74.536389999999997</v>
      </c>
      <c r="C20" s="81">
        <v>74.155910000000006</v>
      </c>
      <c r="D20" s="81">
        <v>74.916870000000003</v>
      </c>
      <c r="E20" s="81">
        <v>74.660539999999997</v>
      </c>
      <c r="F20" s="81">
        <v>74.274649999999994</v>
      </c>
      <c r="G20" s="81">
        <v>75.046430000000001</v>
      </c>
      <c r="H20" s="81">
        <v>75.343770000000006</v>
      </c>
      <c r="I20" s="81">
        <v>74.967320000000001</v>
      </c>
      <c r="J20" s="81">
        <v>75.720219999999998</v>
      </c>
      <c r="K20" s="81">
        <v>75.427800000000005</v>
      </c>
      <c r="L20" s="81">
        <v>75.043850000000006</v>
      </c>
      <c r="M20" s="81">
        <v>75.811750000000004</v>
      </c>
      <c r="N20" s="81">
        <v>75.747870000000006</v>
      </c>
      <c r="O20" s="81">
        <v>75.366960000000006</v>
      </c>
      <c r="P20" s="81">
        <v>76.128780000000006</v>
      </c>
      <c r="Q20" s="81">
        <v>75.807590000000005</v>
      </c>
      <c r="R20" s="81">
        <v>75.425079999999994</v>
      </c>
      <c r="S20" s="81">
        <v>76.190100000000001</v>
      </c>
      <c r="T20" s="81">
        <v>76.060310000000001</v>
      </c>
      <c r="U20" s="81">
        <v>75.684479999999994</v>
      </c>
      <c r="V20" s="81">
        <v>76.436130000000006</v>
      </c>
      <c r="W20" s="81">
        <v>76.274079999999998</v>
      </c>
      <c r="X20" s="81">
        <v>75.896839999999997</v>
      </c>
      <c r="Y20" s="81">
        <v>76.651309999999995</v>
      </c>
      <c r="Z20" s="81">
        <v>76.639060000000001</v>
      </c>
      <c r="AA20" s="81">
        <v>76.269189999999995</v>
      </c>
      <c r="AB20" s="81">
        <v>77.008939999999996</v>
      </c>
      <c r="AC20" s="81">
        <v>76.945819999999998</v>
      </c>
      <c r="AD20" s="81">
        <v>76.570409999999995</v>
      </c>
      <c r="AE20" s="81">
        <v>77.32123</v>
      </c>
      <c r="AF20" s="81">
        <v>77.134180000000001</v>
      </c>
      <c r="AG20" s="81">
        <v>76.762320000000003</v>
      </c>
      <c r="AH20" s="81">
        <v>77.506029999999996</v>
      </c>
      <c r="AI20" s="81">
        <v>77.584164136460117</v>
      </c>
      <c r="AJ20" s="81">
        <v>77.215504184662791</v>
      </c>
      <c r="AK20" s="81">
        <v>77.952824088257444</v>
      </c>
      <c r="AL20" s="81">
        <v>77.655841756307638</v>
      </c>
      <c r="AM20" s="81">
        <v>77.290918360224751</v>
      </c>
      <c r="AN20" s="81">
        <v>78.020765152390524</v>
      </c>
      <c r="AO20" s="16">
        <v>77.613432646602035</v>
      </c>
      <c r="AP20" s="16">
        <v>77.242153621687677</v>
      </c>
      <c r="AQ20" s="16">
        <v>77.984711671516393</v>
      </c>
      <c r="AR20" s="16">
        <v>77.185554443346405</v>
      </c>
      <c r="AS20" s="16">
        <v>76.815101954162998</v>
      </c>
      <c r="AT20" s="16">
        <v>77.556006932529897</v>
      </c>
    </row>
    <row r="21" spans="1:46" ht="12.75" customHeight="1" x14ac:dyDescent="0.2">
      <c r="A21" s="72" t="s">
        <v>75</v>
      </c>
      <c r="B21" s="81">
        <v>69.042240000000007</v>
      </c>
      <c r="C21" s="81">
        <v>68.743369999999999</v>
      </c>
      <c r="D21" s="81">
        <v>69.341120000000004</v>
      </c>
      <c r="E21" s="81">
        <v>69.250100000000003</v>
      </c>
      <c r="F21" s="81">
        <v>68.949809999999999</v>
      </c>
      <c r="G21" s="81">
        <v>69.550389999999993</v>
      </c>
      <c r="H21" s="81">
        <v>69.877459999999999</v>
      </c>
      <c r="I21" s="81">
        <v>69.578609999999998</v>
      </c>
      <c r="J21" s="81">
        <v>70.176320000000004</v>
      </c>
      <c r="K21" s="81">
        <v>70.368369999999999</v>
      </c>
      <c r="L21" s="81">
        <v>70.068240000000003</v>
      </c>
      <c r="M21" s="81">
        <v>70.668490000000006</v>
      </c>
      <c r="N21" s="81">
        <v>70.693820000000002</v>
      </c>
      <c r="O21" s="81">
        <v>70.396389999999997</v>
      </c>
      <c r="P21" s="81">
        <v>70.991249999999994</v>
      </c>
      <c r="Q21" s="81">
        <v>70.687960000000004</v>
      </c>
      <c r="R21" s="81">
        <v>70.386920000000003</v>
      </c>
      <c r="S21" s="81">
        <v>70.989000000000004</v>
      </c>
      <c r="T21" s="81">
        <v>71.122860000000003</v>
      </c>
      <c r="U21" s="81">
        <v>70.824269999999999</v>
      </c>
      <c r="V21" s="81">
        <v>71.421440000000004</v>
      </c>
      <c r="W21" s="81">
        <v>71.702939999999998</v>
      </c>
      <c r="X21" s="81">
        <v>71.404960000000003</v>
      </c>
      <c r="Y21" s="81">
        <v>72.000919999999994</v>
      </c>
      <c r="Z21" s="81">
        <v>72.143420000000006</v>
      </c>
      <c r="AA21" s="81">
        <v>71.848190000000002</v>
      </c>
      <c r="AB21" s="81">
        <v>72.438640000000007</v>
      </c>
      <c r="AC21" s="81">
        <v>72.57723</v>
      </c>
      <c r="AD21" s="81">
        <v>72.285259999999994</v>
      </c>
      <c r="AE21" s="81">
        <v>72.869200000000006</v>
      </c>
      <c r="AF21" s="81">
        <v>72.975939999999994</v>
      </c>
      <c r="AG21" s="81">
        <v>72.688000000000002</v>
      </c>
      <c r="AH21" s="81">
        <v>73.263890000000004</v>
      </c>
      <c r="AI21" s="81">
        <v>73.345210734210895</v>
      </c>
      <c r="AJ21" s="81">
        <v>73.055061912861675</v>
      </c>
      <c r="AK21" s="81">
        <v>73.635359555560115</v>
      </c>
      <c r="AL21" s="81">
        <v>73.36045424465884</v>
      </c>
      <c r="AM21" s="81">
        <v>73.072050961514179</v>
      </c>
      <c r="AN21" s="81">
        <v>73.6488575278035</v>
      </c>
      <c r="AO21" s="16">
        <v>73.36860452553455</v>
      </c>
      <c r="AP21" s="16">
        <v>73.081464140782018</v>
      </c>
      <c r="AQ21" s="16">
        <v>73.655744910287083</v>
      </c>
      <c r="AR21" s="16">
        <v>73.346820529042503</v>
      </c>
      <c r="AS21" s="16">
        <v>73.063579080131802</v>
      </c>
      <c r="AT21" s="16">
        <v>73.630061977953204</v>
      </c>
    </row>
    <row r="22" spans="1:46" ht="12.75" customHeight="1" x14ac:dyDescent="0.2">
      <c r="A22" s="72" t="s">
        <v>76</v>
      </c>
      <c r="B22" s="81">
        <v>74.395269999999996</v>
      </c>
      <c r="C22" s="81">
        <v>73.909760000000006</v>
      </c>
      <c r="D22" s="81">
        <v>74.880790000000005</v>
      </c>
      <c r="E22" s="81">
        <v>74.537480000000002</v>
      </c>
      <c r="F22" s="81">
        <v>74.054379999999995</v>
      </c>
      <c r="G22" s="81">
        <v>75.020579999999995</v>
      </c>
      <c r="H22" s="81">
        <v>75.015940000000001</v>
      </c>
      <c r="I22" s="81">
        <v>74.538889999999995</v>
      </c>
      <c r="J22" s="81">
        <v>75.492990000000006</v>
      </c>
      <c r="K22" s="81">
        <v>75.234639999999999</v>
      </c>
      <c r="L22" s="81">
        <v>74.749260000000007</v>
      </c>
      <c r="M22" s="81">
        <v>75.720020000000005</v>
      </c>
      <c r="N22" s="81">
        <v>75.899039999999999</v>
      </c>
      <c r="O22" s="81">
        <v>75.423689999999993</v>
      </c>
      <c r="P22" s="81">
        <v>76.374390000000005</v>
      </c>
      <c r="Q22" s="81">
        <v>75.939319999999995</v>
      </c>
      <c r="R22" s="81">
        <v>75.454440000000005</v>
      </c>
      <c r="S22" s="81">
        <v>76.424189999999996</v>
      </c>
      <c r="T22" s="81">
        <v>76.346890000000002</v>
      </c>
      <c r="U22" s="81">
        <v>75.855829999999997</v>
      </c>
      <c r="V22" s="81">
        <v>76.837959999999995</v>
      </c>
      <c r="W22" s="81">
        <v>76.449979999999996</v>
      </c>
      <c r="X22" s="81">
        <v>75.956860000000006</v>
      </c>
      <c r="Y22" s="81">
        <v>76.943100000000001</v>
      </c>
      <c r="Z22" s="81">
        <v>76.608050000000006</v>
      </c>
      <c r="AA22" s="81">
        <v>76.108249999999998</v>
      </c>
      <c r="AB22" s="81">
        <v>77.107849999999999</v>
      </c>
      <c r="AC22" s="81">
        <v>77.136780000000002</v>
      </c>
      <c r="AD22" s="81">
        <v>76.651009999999999</v>
      </c>
      <c r="AE22" s="81">
        <v>77.622540000000001</v>
      </c>
      <c r="AF22" s="81">
        <v>77.55968</v>
      </c>
      <c r="AG22" s="81">
        <v>77.079610000000002</v>
      </c>
      <c r="AH22" s="81">
        <v>78.039749999999998</v>
      </c>
      <c r="AI22" s="81">
        <v>78.217559228267532</v>
      </c>
      <c r="AJ22" s="81">
        <v>77.758927406663901</v>
      </c>
      <c r="AK22" s="81">
        <v>78.676191049871164</v>
      </c>
      <c r="AL22" s="81">
        <v>77.852601503932846</v>
      </c>
      <c r="AM22" s="81">
        <v>77.387259105955366</v>
      </c>
      <c r="AN22" s="81">
        <v>78.317943901910326</v>
      </c>
      <c r="AO22" s="16">
        <v>77.941061365330754</v>
      </c>
      <c r="AP22" s="16">
        <v>77.478498425735012</v>
      </c>
      <c r="AQ22" s="16">
        <v>78.403624304926495</v>
      </c>
      <c r="AR22" s="16">
        <v>77.763530256246099</v>
      </c>
      <c r="AS22" s="16">
        <v>77.295627964106899</v>
      </c>
      <c r="AT22" s="16">
        <v>78.2314325483852</v>
      </c>
    </row>
    <row r="23" spans="1:46" ht="20.85" customHeight="1" x14ac:dyDescent="0.2">
      <c r="A23" s="72" t="s">
        <v>77</v>
      </c>
      <c r="B23" s="81">
        <v>70.173479999999998</v>
      </c>
      <c r="C23" s="81">
        <v>69.374629999999996</v>
      </c>
      <c r="D23" s="81">
        <v>70.972329999999999</v>
      </c>
      <c r="E23" s="81">
        <v>70.303129999999996</v>
      </c>
      <c r="F23" s="81">
        <v>69.479410000000001</v>
      </c>
      <c r="G23" s="81">
        <v>71.126850000000005</v>
      </c>
      <c r="H23" s="81">
        <v>71.095479999999995</v>
      </c>
      <c r="I23" s="81">
        <v>70.266459999999995</v>
      </c>
      <c r="J23" s="81">
        <v>71.924509999999998</v>
      </c>
      <c r="K23" s="81">
        <v>72.201149999999998</v>
      </c>
      <c r="L23" s="81">
        <v>71.383380000000002</v>
      </c>
      <c r="M23" s="81">
        <v>73.018919999999994</v>
      </c>
      <c r="N23" s="81">
        <v>72.564059999999998</v>
      </c>
      <c r="O23" s="81">
        <v>71.725440000000006</v>
      </c>
      <c r="P23" s="81">
        <v>73.402690000000007</v>
      </c>
      <c r="Q23" s="81">
        <v>72.947739999999996</v>
      </c>
      <c r="R23" s="81">
        <v>72.112780000000001</v>
      </c>
      <c r="S23" s="81">
        <v>73.782709999999994</v>
      </c>
      <c r="T23" s="81">
        <v>73.302520000000001</v>
      </c>
      <c r="U23" s="81">
        <v>72.471379999999996</v>
      </c>
      <c r="V23" s="81">
        <v>74.133650000000003</v>
      </c>
      <c r="W23" s="81">
        <v>73.235429999999994</v>
      </c>
      <c r="X23" s="81">
        <v>72.426599999999993</v>
      </c>
      <c r="Y23" s="81">
        <v>74.044250000000005</v>
      </c>
      <c r="Z23" s="81">
        <v>73.187749999999994</v>
      </c>
      <c r="AA23" s="81">
        <v>72.372450000000001</v>
      </c>
      <c r="AB23" s="81">
        <v>74.003050000000002</v>
      </c>
      <c r="AC23" s="81">
        <v>73.658479999999997</v>
      </c>
      <c r="AD23" s="81">
        <v>72.856939999999994</v>
      </c>
      <c r="AE23" s="81">
        <v>74.46002</v>
      </c>
      <c r="AF23" s="81">
        <v>74.612020000000001</v>
      </c>
      <c r="AG23" s="81">
        <v>73.839659999999995</v>
      </c>
      <c r="AH23" s="81">
        <v>75.384389999999996</v>
      </c>
      <c r="AI23" s="81">
        <v>75.474545142981398</v>
      </c>
      <c r="AJ23" s="81">
        <v>74.713519599036175</v>
      </c>
      <c r="AK23" s="81">
        <v>76.235570686926621</v>
      </c>
      <c r="AL23" s="81">
        <v>75.440151723845361</v>
      </c>
      <c r="AM23" s="81">
        <v>74.674575565377552</v>
      </c>
      <c r="AN23" s="81">
        <v>76.20572788231317</v>
      </c>
      <c r="AO23" s="16">
        <v>75.636207527494349</v>
      </c>
      <c r="AP23" s="16">
        <v>74.865466825353366</v>
      </c>
      <c r="AQ23" s="16">
        <v>76.406948229635333</v>
      </c>
      <c r="AR23" s="16">
        <v>75.159628353892202</v>
      </c>
      <c r="AS23" s="16">
        <v>74.406840873343199</v>
      </c>
      <c r="AT23" s="16">
        <v>75.912415834441106</v>
      </c>
    </row>
    <row r="24" spans="1:46" ht="12.75" customHeight="1" x14ac:dyDescent="0.2">
      <c r="A24" s="72" t="s">
        <v>78</v>
      </c>
      <c r="B24" s="81">
        <v>74.675979999999996</v>
      </c>
      <c r="C24" s="81">
        <v>73.899519999999995</v>
      </c>
      <c r="D24" s="81">
        <v>75.452449999999999</v>
      </c>
      <c r="E24" s="81">
        <v>74.972279999999998</v>
      </c>
      <c r="F24" s="81">
        <v>74.202610000000007</v>
      </c>
      <c r="G24" s="81">
        <v>75.741950000000003</v>
      </c>
      <c r="H24" s="81">
        <v>75.216930000000005</v>
      </c>
      <c r="I24" s="81">
        <v>74.397369999999995</v>
      </c>
      <c r="J24" s="81">
        <v>76.036490000000001</v>
      </c>
      <c r="K24" s="81">
        <v>75.089740000000006</v>
      </c>
      <c r="L24" s="81">
        <v>74.222160000000002</v>
      </c>
      <c r="M24" s="81">
        <v>75.957319999999996</v>
      </c>
      <c r="N24" s="81">
        <v>75.960719999999995</v>
      </c>
      <c r="O24" s="81">
        <v>75.129390000000001</v>
      </c>
      <c r="P24" s="81">
        <v>76.792050000000003</v>
      </c>
      <c r="Q24" s="81">
        <v>76.386769999999999</v>
      </c>
      <c r="R24" s="81">
        <v>75.613069999999993</v>
      </c>
      <c r="S24" s="81">
        <v>77.16046</v>
      </c>
      <c r="T24" s="81">
        <v>76.608810000000005</v>
      </c>
      <c r="U24" s="81">
        <v>75.873509999999996</v>
      </c>
      <c r="V24" s="81">
        <v>77.344110000000001</v>
      </c>
      <c r="W24" s="81">
        <v>76.626630000000006</v>
      </c>
      <c r="X24" s="81">
        <v>75.870519999999999</v>
      </c>
      <c r="Y24" s="81">
        <v>77.382739999999998</v>
      </c>
      <c r="Z24" s="81">
        <v>76.949079999999995</v>
      </c>
      <c r="AA24" s="81">
        <v>76.166700000000006</v>
      </c>
      <c r="AB24" s="81">
        <v>77.731449999999995</v>
      </c>
      <c r="AC24" s="81">
        <v>77.461550000000003</v>
      </c>
      <c r="AD24" s="81">
        <v>76.679680000000005</v>
      </c>
      <c r="AE24" s="81">
        <v>78.24342</v>
      </c>
      <c r="AF24" s="81">
        <v>77.160200000000003</v>
      </c>
      <c r="AG24" s="81">
        <v>76.369820000000004</v>
      </c>
      <c r="AH24" s="81">
        <v>77.950590000000005</v>
      </c>
      <c r="AI24" s="81">
        <v>77.334739507383631</v>
      </c>
      <c r="AJ24" s="81">
        <v>76.563849846206537</v>
      </c>
      <c r="AK24" s="81">
        <v>78.105629168560725</v>
      </c>
      <c r="AL24" s="81">
        <v>77.34567497093856</v>
      </c>
      <c r="AM24" s="81">
        <v>76.600116290470197</v>
      </c>
      <c r="AN24" s="81">
        <v>78.091233651406924</v>
      </c>
      <c r="AO24" s="16">
        <v>77.864331347750337</v>
      </c>
      <c r="AP24" s="16">
        <v>77.159018528909556</v>
      </c>
      <c r="AQ24" s="16">
        <v>78.569644166591118</v>
      </c>
      <c r="AR24" s="16">
        <v>77.881197046773295</v>
      </c>
      <c r="AS24" s="16">
        <v>77.184069787138398</v>
      </c>
      <c r="AT24" s="16">
        <v>78.578324306408305</v>
      </c>
    </row>
    <row r="25" spans="1:46" ht="12.75" customHeight="1" x14ac:dyDescent="0.2">
      <c r="A25" s="72" t="s">
        <v>79</v>
      </c>
      <c r="B25" s="81">
        <v>74.207669999999993</v>
      </c>
      <c r="C25" s="81">
        <v>73.431579999999997</v>
      </c>
      <c r="D25" s="81">
        <v>74.983760000000004</v>
      </c>
      <c r="E25" s="81">
        <v>74.969449999999995</v>
      </c>
      <c r="F25" s="81">
        <v>74.203490000000002</v>
      </c>
      <c r="G25" s="81">
        <v>75.735420000000005</v>
      </c>
      <c r="H25" s="81">
        <v>75.582419999999999</v>
      </c>
      <c r="I25" s="81">
        <v>74.824700000000007</v>
      </c>
      <c r="J25" s="81">
        <v>76.340149999999994</v>
      </c>
      <c r="K25" s="81">
        <v>75.848150000000004</v>
      </c>
      <c r="L25" s="81">
        <v>75.076120000000003</v>
      </c>
      <c r="M25" s="81">
        <v>76.620189999999994</v>
      </c>
      <c r="N25" s="81">
        <v>75.986199999999997</v>
      </c>
      <c r="O25" s="81">
        <v>75.247129999999999</v>
      </c>
      <c r="P25" s="81">
        <v>76.725269999999995</v>
      </c>
      <c r="Q25" s="81">
        <v>76.469309999999993</v>
      </c>
      <c r="R25" s="81">
        <v>75.742739999999998</v>
      </c>
      <c r="S25" s="81">
        <v>77.195880000000002</v>
      </c>
      <c r="T25" s="81">
        <v>76.841080000000005</v>
      </c>
      <c r="U25" s="81">
        <v>76.112799999999993</v>
      </c>
      <c r="V25" s="81">
        <v>77.569360000000003</v>
      </c>
      <c r="W25" s="81">
        <v>77.070170000000005</v>
      </c>
      <c r="X25" s="81">
        <v>76.322919999999996</v>
      </c>
      <c r="Y25" s="81">
        <v>77.817409999999995</v>
      </c>
      <c r="Z25" s="81">
        <v>77.082470000000001</v>
      </c>
      <c r="AA25" s="81">
        <v>76.343940000000003</v>
      </c>
      <c r="AB25" s="81">
        <v>77.820989999999995</v>
      </c>
      <c r="AC25" s="81">
        <v>77.288070000000005</v>
      </c>
      <c r="AD25" s="81">
        <v>76.558589999999995</v>
      </c>
      <c r="AE25" s="81">
        <v>78.017560000000003</v>
      </c>
      <c r="AF25" s="81">
        <v>77.808670000000006</v>
      </c>
      <c r="AG25" s="81">
        <v>77.09572</v>
      </c>
      <c r="AH25" s="81">
        <v>78.521609999999995</v>
      </c>
      <c r="AI25" s="81">
        <v>78.505978471415716</v>
      </c>
      <c r="AJ25" s="81">
        <v>77.80052526265932</v>
      </c>
      <c r="AK25" s="81">
        <v>79.211431680172112</v>
      </c>
      <c r="AL25" s="81">
        <v>78.748647593119642</v>
      </c>
      <c r="AM25" s="81">
        <v>78.064833341338527</v>
      </c>
      <c r="AN25" s="81">
        <v>79.432461844900757</v>
      </c>
      <c r="AO25" s="16">
        <v>78.667041238591239</v>
      </c>
      <c r="AP25" s="16">
        <v>77.97517351307205</v>
      </c>
      <c r="AQ25" s="16">
        <v>79.358908964110427</v>
      </c>
      <c r="AR25" s="16">
        <v>78.693062020345195</v>
      </c>
      <c r="AS25" s="16">
        <v>78.003290723002195</v>
      </c>
      <c r="AT25" s="16">
        <v>79.382833317688295</v>
      </c>
    </row>
    <row r="26" spans="1:46" ht="12.75" customHeight="1" x14ac:dyDescent="0.2">
      <c r="A26" s="72" t="s">
        <v>141</v>
      </c>
      <c r="B26" s="81">
        <v>71.766379999999998</v>
      </c>
      <c r="C26" s="81">
        <v>70.34984</v>
      </c>
      <c r="D26" s="81">
        <v>73.182919999999996</v>
      </c>
      <c r="E26" s="81">
        <v>72.42004</v>
      </c>
      <c r="F26" s="81">
        <v>71.116770000000002</v>
      </c>
      <c r="G26" s="81">
        <v>73.723320000000001</v>
      </c>
      <c r="H26" s="81">
        <v>72.37921</v>
      </c>
      <c r="I26" s="81">
        <v>70.981430000000003</v>
      </c>
      <c r="J26" s="81">
        <v>73.776989999999998</v>
      </c>
      <c r="K26" s="81">
        <v>73.279650000000004</v>
      </c>
      <c r="L26" s="81">
        <v>71.8005</v>
      </c>
      <c r="M26" s="81">
        <v>74.758790000000005</v>
      </c>
      <c r="N26" s="81">
        <v>73.211820000000003</v>
      </c>
      <c r="O26" s="81">
        <v>71.656260000000003</v>
      </c>
      <c r="P26" s="81">
        <v>74.767380000000003</v>
      </c>
      <c r="Q26" s="81">
        <v>73.788759999999996</v>
      </c>
      <c r="R26" s="81">
        <v>72.28228</v>
      </c>
      <c r="S26" s="81">
        <v>75.295240000000007</v>
      </c>
      <c r="T26" s="81">
        <v>73.868849999999995</v>
      </c>
      <c r="U26" s="81">
        <v>72.460059999999999</v>
      </c>
      <c r="V26" s="81">
        <v>75.277630000000002</v>
      </c>
      <c r="W26" s="81">
        <v>74.453389999999999</v>
      </c>
      <c r="X26" s="81">
        <v>73.114909999999995</v>
      </c>
      <c r="Y26" s="81">
        <v>75.791870000000003</v>
      </c>
      <c r="Z26" s="81">
        <v>75.585729999999998</v>
      </c>
      <c r="AA26" s="81">
        <v>74.319869999999995</v>
      </c>
      <c r="AB26" s="81">
        <v>76.851590000000002</v>
      </c>
      <c r="AC26" s="81">
        <v>76.295990000000003</v>
      </c>
      <c r="AD26" s="81">
        <v>75.114270000000005</v>
      </c>
      <c r="AE26" s="81">
        <v>77.477699999999999</v>
      </c>
      <c r="AF26" s="81">
        <v>77.059240000000003</v>
      </c>
      <c r="AG26" s="81">
        <v>75.884180000000001</v>
      </c>
      <c r="AH26" s="81">
        <v>78.234300000000005</v>
      </c>
      <c r="AI26" s="81">
        <v>76.877024633756577</v>
      </c>
      <c r="AJ26" s="81">
        <v>75.696994075858683</v>
      </c>
      <c r="AK26" s="81">
        <v>78.05705519165447</v>
      </c>
      <c r="AL26" s="81">
        <v>76.746489607657921</v>
      </c>
      <c r="AM26" s="81">
        <v>75.400630161926586</v>
      </c>
      <c r="AN26" s="81">
        <v>78.092349053389256</v>
      </c>
      <c r="AO26" s="16">
        <v>76.635938052471928</v>
      </c>
      <c r="AP26" s="16">
        <v>75.300555318926698</v>
      </c>
      <c r="AQ26" s="16">
        <v>77.971320786017159</v>
      </c>
      <c r="AR26" s="16">
        <v>76.8133272567094</v>
      </c>
      <c r="AS26" s="16">
        <v>75.391949999778305</v>
      </c>
      <c r="AT26" s="16">
        <v>78.234704513640494</v>
      </c>
    </row>
    <row r="27" spans="1:46" ht="20.85" customHeight="1" x14ac:dyDescent="0.2">
      <c r="A27" s="72" t="s">
        <v>80</v>
      </c>
      <c r="B27" s="81">
        <v>72.657589999999999</v>
      </c>
      <c r="C27" s="81">
        <v>72.010840000000002</v>
      </c>
      <c r="D27" s="81">
        <v>73.304339999999996</v>
      </c>
      <c r="E27" s="81">
        <v>73.244709999999998</v>
      </c>
      <c r="F27" s="81">
        <v>72.625900000000001</v>
      </c>
      <c r="G27" s="81">
        <v>73.863519999999994</v>
      </c>
      <c r="H27" s="81">
        <v>73.810299999999998</v>
      </c>
      <c r="I27" s="81">
        <v>73.204509999999999</v>
      </c>
      <c r="J27" s="81">
        <v>74.416089999999997</v>
      </c>
      <c r="K27" s="81">
        <v>73.972589999999997</v>
      </c>
      <c r="L27" s="81">
        <v>73.348640000000003</v>
      </c>
      <c r="M27" s="81">
        <v>74.596540000000005</v>
      </c>
      <c r="N27" s="81">
        <v>73.80583</v>
      </c>
      <c r="O27" s="81">
        <v>73.165099999999995</v>
      </c>
      <c r="P27" s="81">
        <v>74.446560000000005</v>
      </c>
      <c r="Q27" s="81">
        <v>73.934809999999999</v>
      </c>
      <c r="R27" s="81">
        <v>73.286050000000003</v>
      </c>
      <c r="S27" s="81">
        <v>74.583579999999998</v>
      </c>
      <c r="T27" s="81">
        <v>74.110399999999998</v>
      </c>
      <c r="U27" s="81">
        <v>73.469819999999999</v>
      </c>
      <c r="V27" s="81">
        <v>74.750969999999995</v>
      </c>
      <c r="W27" s="81">
        <v>75.133759999999995</v>
      </c>
      <c r="X27" s="81">
        <v>74.501339999999999</v>
      </c>
      <c r="Y27" s="81">
        <v>75.766180000000006</v>
      </c>
      <c r="Z27" s="81">
        <v>75.191969999999998</v>
      </c>
      <c r="AA27" s="81">
        <v>74.534880000000001</v>
      </c>
      <c r="AB27" s="81">
        <v>75.849050000000005</v>
      </c>
      <c r="AC27" s="81">
        <v>75.930279999999996</v>
      </c>
      <c r="AD27" s="81">
        <v>75.27355</v>
      </c>
      <c r="AE27" s="81">
        <v>76.587019999999995</v>
      </c>
      <c r="AF27" s="81">
        <v>75.876800000000003</v>
      </c>
      <c r="AG27" s="81">
        <v>75.231530000000006</v>
      </c>
      <c r="AH27" s="81">
        <v>76.522080000000003</v>
      </c>
      <c r="AI27" s="81">
        <v>76.393285151585161</v>
      </c>
      <c r="AJ27" s="81">
        <v>75.776404644987025</v>
      </c>
      <c r="AK27" s="81">
        <v>77.010165658183297</v>
      </c>
      <c r="AL27" s="81">
        <v>76.124738879886024</v>
      </c>
      <c r="AM27" s="81">
        <v>75.523896119156859</v>
      </c>
      <c r="AN27" s="81">
        <v>76.725581640615189</v>
      </c>
      <c r="AO27" s="16">
        <v>75.924735228465764</v>
      </c>
      <c r="AP27" s="16">
        <v>75.303821073436396</v>
      </c>
      <c r="AQ27" s="16">
        <v>76.545649383495132</v>
      </c>
      <c r="AR27" s="16">
        <v>76.055519012550704</v>
      </c>
      <c r="AS27" s="16">
        <v>75.431849150385503</v>
      </c>
      <c r="AT27" s="16">
        <v>76.679188874715805</v>
      </c>
    </row>
    <row r="28" spans="1:46" ht="12.75" customHeight="1" x14ac:dyDescent="0.2">
      <c r="A28" s="72" t="s">
        <v>81</v>
      </c>
      <c r="B28" s="81">
        <v>71.927809999999994</v>
      </c>
      <c r="C28" s="81">
        <v>71.522540000000006</v>
      </c>
      <c r="D28" s="81">
        <v>72.333070000000006</v>
      </c>
      <c r="E28" s="81">
        <v>72.395750000000007</v>
      </c>
      <c r="F28" s="81">
        <v>71.996380000000002</v>
      </c>
      <c r="G28" s="81">
        <v>72.795109999999994</v>
      </c>
      <c r="H28" s="81">
        <v>72.757180000000005</v>
      </c>
      <c r="I28" s="81">
        <v>72.362030000000004</v>
      </c>
      <c r="J28" s="81">
        <v>73.152320000000003</v>
      </c>
      <c r="K28" s="81">
        <v>73.029870000000003</v>
      </c>
      <c r="L28" s="81">
        <v>72.633099999999999</v>
      </c>
      <c r="M28" s="81">
        <v>73.426649999999995</v>
      </c>
      <c r="N28" s="81">
        <v>72.808340000000001</v>
      </c>
      <c r="O28" s="81">
        <v>72.41046</v>
      </c>
      <c r="P28" s="81">
        <v>73.206220000000002</v>
      </c>
      <c r="Q28" s="81">
        <v>73.207589999999996</v>
      </c>
      <c r="R28" s="81">
        <v>72.814999999999998</v>
      </c>
      <c r="S28" s="81">
        <v>73.600179999999995</v>
      </c>
      <c r="T28" s="81">
        <v>73.878420000000006</v>
      </c>
      <c r="U28" s="81">
        <v>73.494039999999998</v>
      </c>
      <c r="V28" s="81">
        <v>74.262799999999999</v>
      </c>
      <c r="W28" s="81">
        <v>74.428629999999998</v>
      </c>
      <c r="X28" s="81">
        <v>74.046289999999999</v>
      </c>
      <c r="Y28" s="81">
        <v>74.810969999999998</v>
      </c>
      <c r="Z28" s="81">
        <v>74.700580000000002</v>
      </c>
      <c r="AA28" s="81">
        <v>74.312430000000006</v>
      </c>
      <c r="AB28" s="81">
        <v>75.088740000000001</v>
      </c>
      <c r="AC28" s="81">
        <v>74.882149999999996</v>
      </c>
      <c r="AD28" s="81">
        <v>74.49091</v>
      </c>
      <c r="AE28" s="81">
        <v>75.273399999999995</v>
      </c>
      <c r="AF28" s="81">
        <v>75.051670000000001</v>
      </c>
      <c r="AG28" s="81">
        <v>74.661770000000004</v>
      </c>
      <c r="AH28" s="81">
        <v>75.441559999999996</v>
      </c>
      <c r="AI28" s="81">
        <v>75.370152381616251</v>
      </c>
      <c r="AJ28" s="81">
        <v>74.985886358639917</v>
      </c>
      <c r="AK28" s="81">
        <v>75.754418404592585</v>
      </c>
      <c r="AL28" s="81">
        <v>75.34396100939037</v>
      </c>
      <c r="AM28" s="81">
        <v>74.965173668070662</v>
      </c>
      <c r="AN28" s="81">
        <v>75.722748350710077</v>
      </c>
      <c r="AO28" s="16">
        <v>75.373687430647308</v>
      </c>
      <c r="AP28" s="16">
        <v>74.99263555995789</v>
      </c>
      <c r="AQ28" s="16">
        <v>75.754739301336727</v>
      </c>
      <c r="AR28" s="16">
        <v>75.285033706156</v>
      </c>
      <c r="AS28" s="16">
        <v>74.906221717775693</v>
      </c>
      <c r="AT28" s="16">
        <v>75.663845694536306</v>
      </c>
    </row>
    <row r="29" spans="1:46" ht="12.75" customHeight="1" x14ac:dyDescent="0.2">
      <c r="A29" s="70" t="s">
        <v>82</v>
      </c>
      <c r="B29" s="81">
        <v>75.878709999999998</v>
      </c>
      <c r="C29" s="81">
        <v>74.361649999999997</v>
      </c>
      <c r="D29" s="81">
        <v>77.395759999999996</v>
      </c>
      <c r="E29" s="81">
        <v>76.545929999999998</v>
      </c>
      <c r="F29" s="81">
        <v>75.050079999999994</v>
      </c>
      <c r="G29" s="81">
        <v>78.041790000000006</v>
      </c>
      <c r="H29" s="81">
        <v>76.485320000000002</v>
      </c>
      <c r="I29" s="81">
        <v>75.034030000000001</v>
      </c>
      <c r="J29" s="81">
        <v>77.936610000000002</v>
      </c>
      <c r="K29" s="81">
        <v>76.363770000000002</v>
      </c>
      <c r="L29" s="81">
        <v>74.910110000000003</v>
      </c>
      <c r="M29" s="81">
        <v>77.817430000000002</v>
      </c>
      <c r="N29" s="81">
        <v>75.321020000000004</v>
      </c>
      <c r="O29" s="81">
        <v>73.773179999999996</v>
      </c>
      <c r="P29" s="81">
        <v>76.868859999999998</v>
      </c>
      <c r="Q29" s="81">
        <v>74.905690000000007</v>
      </c>
      <c r="R29" s="81">
        <v>73.274780000000007</v>
      </c>
      <c r="S29" s="81">
        <v>76.536590000000004</v>
      </c>
      <c r="T29" s="81">
        <v>75.988399999999999</v>
      </c>
      <c r="U29" s="81">
        <v>74.377350000000007</v>
      </c>
      <c r="V29" s="81">
        <v>77.599450000000004</v>
      </c>
      <c r="W29" s="81">
        <v>77.824119999999994</v>
      </c>
      <c r="X29" s="81">
        <v>76.166020000000003</v>
      </c>
      <c r="Y29" s="81">
        <v>79.482230000000001</v>
      </c>
      <c r="Z29" s="81">
        <v>79.3399</v>
      </c>
      <c r="AA29" s="81">
        <v>77.73169</v>
      </c>
      <c r="AB29" s="81">
        <v>80.948120000000003</v>
      </c>
      <c r="AC29" s="81">
        <v>79.459559999999996</v>
      </c>
      <c r="AD29" s="81">
        <v>77.79777</v>
      </c>
      <c r="AE29" s="81">
        <v>81.121340000000004</v>
      </c>
      <c r="AF29" s="81">
        <v>78.586590000000001</v>
      </c>
      <c r="AG29" s="81">
        <v>76.987039999999993</v>
      </c>
      <c r="AH29" s="81">
        <v>80.186139999999995</v>
      </c>
      <c r="AI29" s="81">
        <v>78.650804258044403</v>
      </c>
      <c r="AJ29" s="81">
        <v>77.047229489709295</v>
      </c>
      <c r="AK29" s="81">
        <v>80.25437902637951</v>
      </c>
      <c r="AL29" s="81">
        <v>78.792875290718214</v>
      </c>
      <c r="AM29" s="81">
        <v>77.285674702143297</v>
      </c>
      <c r="AN29" s="81">
        <v>80.300075879293132</v>
      </c>
      <c r="AO29" s="16">
        <v>80.347874310810695</v>
      </c>
      <c r="AP29" s="16">
        <v>78.909591402359496</v>
      </c>
      <c r="AQ29" s="16">
        <v>81.786157219261895</v>
      </c>
      <c r="AR29" s="16">
        <v>79.523668419650207</v>
      </c>
      <c r="AS29" s="16">
        <v>78.033997002538896</v>
      </c>
      <c r="AT29" s="16">
        <v>81.013339836761503</v>
      </c>
    </row>
    <row r="30" spans="1:46" ht="12.75" customHeight="1" x14ac:dyDescent="0.2">
      <c r="A30" s="70" t="s">
        <v>142</v>
      </c>
      <c r="B30" s="81">
        <v>75.931839999999994</v>
      </c>
      <c r="C30" s="81">
        <v>75.302729999999997</v>
      </c>
      <c r="D30" s="81">
        <v>76.560940000000002</v>
      </c>
      <c r="E30" s="81">
        <v>76.153840000000002</v>
      </c>
      <c r="F30" s="81">
        <v>75.538060000000002</v>
      </c>
      <c r="G30" s="81">
        <v>76.769620000000003</v>
      </c>
      <c r="H30" s="81">
        <v>76.307680000000005</v>
      </c>
      <c r="I30" s="81">
        <v>75.686359999999993</v>
      </c>
      <c r="J30" s="81">
        <v>76.929010000000005</v>
      </c>
      <c r="K30" s="81">
        <v>76.36224</v>
      </c>
      <c r="L30" s="81">
        <v>75.751919999999998</v>
      </c>
      <c r="M30" s="81">
        <v>76.972570000000005</v>
      </c>
      <c r="N30" s="81">
        <v>76.685879999999997</v>
      </c>
      <c r="O30" s="81">
        <v>76.077759999999998</v>
      </c>
      <c r="P30" s="81">
        <v>77.293999999999997</v>
      </c>
      <c r="Q30" s="81">
        <v>77.334090000000003</v>
      </c>
      <c r="R30" s="81">
        <v>76.758219999999994</v>
      </c>
      <c r="S30" s="81">
        <v>77.909959999999998</v>
      </c>
      <c r="T30" s="81">
        <v>77.96078</v>
      </c>
      <c r="U30" s="81">
        <v>77.381389999999996</v>
      </c>
      <c r="V30" s="81">
        <v>78.540180000000007</v>
      </c>
      <c r="W30" s="81">
        <v>78.816919999999996</v>
      </c>
      <c r="X30" s="81">
        <v>78.250780000000006</v>
      </c>
      <c r="Y30" s="81">
        <v>79.383070000000004</v>
      </c>
      <c r="Z30" s="81">
        <v>79.140199999999993</v>
      </c>
      <c r="AA30" s="81">
        <v>78.574920000000006</v>
      </c>
      <c r="AB30" s="81">
        <v>79.705479999999994</v>
      </c>
      <c r="AC30" s="81">
        <v>79.399000000000001</v>
      </c>
      <c r="AD30" s="81">
        <v>78.861130000000003</v>
      </c>
      <c r="AE30" s="81">
        <v>79.936869999999999</v>
      </c>
      <c r="AF30" s="81">
        <v>79.180080000000004</v>
      </c>
      <c r="AG30" s="81">
        <v>78.642200000000003</v>
      </c>
      <c r="AH30" s="81">
        <v>79.717960000000005</v>
      </c>
      <c r="AI30" s="81">
        <v>79.393325132148874</v>
      </c>
      <c r="AJ30" s="81">
        <v>78.842143773954604</v>
      </c>
      <c r="AK30" s="81">
        <v>79.944506490343144</v>
      </c>
      <c r="AL30" s="81">
        <v>79.756043709393978</v>
      </c>
      <c r="AM30" s="81">
        <v>79.198507207622185</v>
      </c>
      <c r="AN30" s="81">
        <v>80.313580211165771</v>
      </c>
      <c r="AO30" s="16">
        <v>79.899728711458607</v>
      </c>
      <c r="AP30" s="16">
        <v>79.322473354877175</v>
      </c>
      <c r="AQ30" s="16">
        <v>80.476984068040039</v>
      </c>
      <c r="AR30" s="16">
        <v>79.332851816506604</v>
      </c>
      <c r="AS30" s="16">
        <v>78.740165333143807</v>
      </c>
      <c r="AT30" s="16">
        <v>79.925538299869402</v>
      </c>
    </row>
    <row r="31" spans="1:46" ht="20.85" customHeight="1" x14ac:dyDescent="0.2">
      <c r="A31" s="70" t="s">
        <v>83</v>
      </c>
      <c r="B31" s="81">
        <v>71.911940000000001</v>
      </c>
      <c r="C31" s="81">
        <v>71.348569999999995</v>
      </c>
      <c r="D31" s="81">
        <v>72.475309999999993</v>
      </c>
      <c r="E31" s="81">
        <v>71.851150000000004</v>
      </c>
      <c r="F31" s="81">
        <v>71.27561</v>
      </c>
      <c r="G31" s="81">
        <v>72.426699999999997</v>
      </c>
      <c r="H31" s="81">
        <v>72.632760000000005</v>
      </c>
      <c r="I31" s="81">
        <v>72.093019999999996</v>
      </c>
      <c r="J31" s="81">
        <v>73.172499999999999</v>
      </c>
      <c r="K31" s="81">
        <v>73.410669999999996</v>
      </c>
      <c r="L31" s="81">
        <v>72.893029999999996</v>
      </c>
      <c r="M31" s="81">
        <v>73.928299999999993</v>
      </c>
      <c r="N31" s="81">
        <v>73.696529999999996</v>
      </c>
      <c r="O31" s="81">
        <v>73.173950000000005</v>
      </c>
      <c r="P31" s="81">
        <v>74.219120000000004</v>
      </c>
      <c r="Q31" s="81">
        <v>73.698260000000005</v>
      </c>
      <c r="R31" s="81">
        <v>73.144000000000005</v>
      </c>
      <c r="S31" s="81">
        <v>74.252520000000004</v>
      </c>
      <c r="T31" s="81">
        <v>73.755660000000006</v>
      </c>
      <c r="U31" s="81">
        <v>73.182640000000006</v>
      </c>
      <c r="V31" s="81">
        <v>74.328680000000006</v>
      </c>
      <c r="W31" s="81">
        <v>73.943150000000003</v>
      </c>
      <c r="X31" s="81">
        <v>73.371809999999996</v>
      </c>
      <c r="Y31" s="81">
        <v>74.514480000000006</v>
      </c>
      <c r="Z31" s="81">
        <v>74.725629999999995</v>
      </c>
      <c r="AA31" s="81">
        <v>74.177019999999999</v>
      </c>
      <c r="AB31" s="81">
        <v>75.274240000000006</v>
      </c>
      <c r="AC31" s="81">
        <v>75.231480000000005</v>
      </c>
      <c r="AD31" s="81">
        <v>74.688079999999999</v>
      </c>
      <c r="AE31" s="81">
        <v>75.774889999999999</v>
      </c>
      <c r="AF31" s="81">
        <v>75.704800000000006</v>
      </c>
      <c r="AG31" s="81">
        <v>75.164919999999995</v>
      </c>
      <c r="AH31" s="81">
        <v>76.244669999999999</v>
      </c>
      <c r="AI31" s="81">
        <v>75.849647213626398</v>
      </c>
      <c r="AJ31" s="81">
        <v>75.309101606919</v>
      </c>
      <c r="AK31" s="81">
        <v>76.390192820333795</v>
      </c>
      <c r="AL31" s="81">
        <v>76.3028703042676</v>
      </c>
      <c r="AM31" s="81">
        <v>75.787002174244705</v>
      </c>
      <c r="AN31" s="81">
        <v>76.818738434290495</v>
      </c>
      <c r="AO31" s="16">
        <v>76.396980014550948</v>
      </c>
      <c r="AP31" s="16">
        <v>75.899007541345512</v>
      </c>
      <c r="AQ31" s="16">
        <v>76.894952487756385</v>
      </c>
      <c r="AR31" s="16">
        <v>76.174799644415302</v>
      </c>
      <c r="AS31" s="16">
        <v>75.671709858686</v>
      </c>
      <c r="AT31" s="16">
        <v>76.677889430144603</v>
      </c>
    </row>
    <row r="32" spans="1:46" ht="12.75" customHeight="1" x14ac:dyDescent="0.2">
      <c r="A32" s="70" t="s">
        <v>84</v>
      </c>
      <c r="B32" s="81">
        <v>75.429239999999993</v>
      </c>
      <c r="C32" s="81">
        <v>74.735640000000004</v>
      </c>
      <c r="D32" s="81">
        <v>76.122839999999997</v>
      </c>
      <c r="E32" s="81">
        <v>75.277630000000002</v>
      </c>
      <c r="F32" s="81">
        <v>74.547510000000003</v>
      </c>
      <c r="G32" s="81">
        <v>76.007750000000001</v>
      </c>
      <c r="H32" s="81">
        <v>75.883039999999994</v>
      </c>
      <c r="I32" s="81">
        <v>75.158519999999996</v>
      </c>
      <c r="J32" s="81">
        <v>76.607560000000007</v>
      </c>
      <c r="K32" s="81">
        <v>76.547759999999997</v>
      </c>
      <c r="L32" s="81">
        <v>75.842420000000004</v>
      </c>
      <c r="M32" s="81">
        <v>77.253110000000007</v>
      </c>
      <c r="N32" s="81">
        <v>76.689620000000005</v>
      </c>
      <c r="O32" s="81">
        <v>76.001140000000007</v>
      </c>
      <c r="P32" s="81">
        <v>77.378110000000007</v>
      </c>
      <c r="Q32" s="81">
        <v>77.226820000000004</v>
      </c>
      <c r="R32" s="81">
        <v>76.557599999999994</v>
      </c>
      <c r="S32" s="81">
        <v>77.896029999999996</v>
      </c>
      <c r="T32" s="81">
        <v>77.253889999999998</v>
      </c>
      <c r="U32" s="81">
        <v>76.569299999999998</v>
      </c>
      <c r="V32" s="81">
        <v>77.938479999999998</v>
      </c>
      <c r="W32" s="81">
        <v>77.636309999999995</v>
      </c>
      <c r="X32" s="81">
        <v>76.9529</v>
      </c>
      <c r="Y32" s="81">
        <v>78.319710000000001</v>
      </c>
      <c r="Z32" s="81">
        <v>77.97296</v>
      </c>
      <c r="AA32" s="81">
        <v>77.292109999999994</v>
      </c>
      <c r="AB32" s="81">
        <v>78.653819999999996</v>
      </c>
      <c r="AC32" s="81">
        <v>78.609080000000006</v>
      </c>
      <c r="AD32" s="81">
        <v>77.944370000000006</v>
      </c>
      <c r="AE32" s="81">
        <v>79.273790000000005</v>
      </c>
      <c r="AF32" s="81">
        <v>79.200999999999993</v>
      </c>
      <c r="AG32" s="81">
        <v>78.561790000000002</v>
      </c>
      <c r="AH32" s="81">
        <v>79.840209999999999</v>
      </c>
      <c r="AI32" s="81">
        <v>79.233302063188873</v>
      </c>
      <c r="AJ32" s="81">
        <v>78.622093787669172</v>
      </c>
      <c r="AK32" s="81">
        <v>79.844510338708574</v>
      </c>
      <c r="AL32" s="81">
        <v>78.813821319086898</v>
      </c>
      <c r="AM32" s="81">
        <v>78.201035256627208</v>
      </c>
      <c r="AN32" s="81">
        <v>79.426607381546589</v>
      </c>
      <c r="AO32" s="16">
        <v>78.644630451052578</v>
      </c>
      <c r="AP32" s="16">
        <v>78.01609548005662</v>
      </c>
      <c r="AQ32" s="16">
        <v>79.273165422048535</v>
      </c>
      <c r="AR32" s="16">
        <v>78.954751920562998</v>
      </c>
      <c r="AS32" s="16">
        <v>78.314709114683694</v>
      </c>
      <c r="AT32" s="16">
        <v>79.594794726442203</v>
      </c>
    </row>
    <row r="33" spans="1:46" ht="12.75" customHeight="1" x14ac:dyDescent="0.2">
      <c r="A33" s="70" t="s">
        <v>85</v>
      </c>
      <c r="B33" s="81">
        <v>73.507149999999996</v>
      </c>
      <c r="C33" s="81">
        <v>71.825159999999997</v>
      </c>
      <c r="D33" s="81">
        <v>75.189130000000006</v>
      </c>
      <c r="E33" s="81">
        <v>74.106189999999998</v>
      </c>
      <c r="F33" s="81">
        <v>72.38485</v>
      </c>
      <c r="G33" s="81">
        <v>75.827539999999999</v>
      </c>
      <c r="H33" s="81">
        <v>75.180499999999995</v>
      </c>
      <c r="I33" s="81">
        <v>73.452280000000002</v>
      </c>
      <c r="J33" s="81">
        <v>76.908730000000006</v>
      </c>
      <c r="K33" s="81">
        <v>76.227599999999995</v>
      </c>
      <c r="L33" s="81">
        <v>74.499300000000005</v>
      </c>
      <c r="M33" s="81">
        <v>77.9559</v>
      </c>
      <c r="N33" s="81">
        <v>75.685929999999999</v>
      </c>
      <c r="O33" s="81">
        <v>73.886529999999993</v>
      </c>
      <c r="P33" s="81">
        <v>77.485339999999994</v>
      </c>
      <c r="Q33" s="81">
        <v>74.748000000000005</v>
      </c>
      <c r="R33" s="81">
        <v>72.89649</v>
      </c>
      <c r="S33" s="81">
        <v>76.599509999999995</v>
      </c>
      <c r="T33" s="81">
        <v>75.963189999999997</v>
      </c>
      <c r="U33" s="81">
        <v>74.262289999999993</v>
      </c>
      <c r="V33" s="81">
        <v>77.664090000000002</v>
      </c>
      <c r="W33" s="81">
        <v>76.972380000000001</v>
      </c>
      <c r="X33" s="81">
        <v>75.50112</v>
      </c>
      <c r="Y33" s="81">
        <v>78.443650000000005</v>
      </c>
      <c r="Z33" s="81">
        <v>77.953329999999994</v>
      </c>
      <c r="AA33" s="81">
        <v>76.556070000000005</v>
      </c>
      <c r="AB33" s="81">
        <v>79.350589999999997</v>
      </c>
      <c r="AC33" s="81">
        <v>77.389009999999999</v>
      </c>
      <c r="AD33" s="81">
        <v>75.942229999999995</v>
      </c>
      <c r="AE33" s="81">
        <v>78.83578</v>
      </c>
      <c r="AF33" s="81">
        <v>77.799989999999994</v>
      </c>
      <c r="AG33" s="81">
        <v>76.318060000000003</v>
      </c>
      <c r="AH33" s="81">
        <v>79.281930000000003</v>
      </c>
      <c r="AI33" s="81">
        <v>77.82740357833255</v>
      </c>
      <c r="AJ33" s="81">
        <v>76.337517466870224</v>
      </c>
      <c r="AK33" s="81">
        <v>79.317289689794876</v>
      </c>
      <c r="AL33" s="81">
        <v>77.62489711483758</v>
      </c>
      <c r="AM33" s="81">
        <v>76.260196528522059</v>
      </c>
      <c r="AN33" s="81">
        <v>78.989597701153102</v>
      </c>
      <c r="AO33" s="16">
        <v>77.601782150943905</v>
      </c>
      <c r="AP33" s="16">
        <v>76.282485918152588</v>
      </c>
      <c r="AQ33" s="16">
        <v>78.921078383735221</v>
      </c>
      <c r="AR33" s="16">
        <v>78.287457723241502</v>
      </c>
      <c r="AS33" s="16">
        <v>76.975698110384698</v>
      </c>
      <c r="AT33" s="16">
        <v>79.599217336098306</v>
      </c>
    </row>
    <row r="34" spans="1:46" ht="12.75" customHeight="1" x14ac:dyDescent="0.2">
      <c r="A34" s="70" t="s">
        <v>86</v>
      </c>
      <c r="B34" s="81">
        <v>73.999020000000002</v>
      </c>
      <c r="C34" s="81">
        <v>73.299049999999994</v>
      </c>
      <c r="D34" s="81">
        <v>74.698989999999995</v>
      </c>
      <c r="E34" s="81">
        <v>74.400379999999998</v>
      </c>
      <c r="F34" s="81">
        <v>73.701520000000002</v>
      </c>
      <c r="G34" s="81">
        <v>75.099239999999995</v>
      </c>
      <c r="H34" s="81">
        <v>74.974180000000004</v>
      </c>
      <c r="I34" s="81">
        <v>74.263009999999994</v>
      </c>
      <c r="J34" s="81">
        <v>75.685360000000003</v>
      </c>
      <c r="K34" s="81">
        <v>75.715980000000002</v>
      </c>
      <c r="L34" s="81">
        <v>75.016869999999997</v>
      </c>
      <c r="M34" s="81">
        <v>76.415080000000003</v>
      </c>
      <c r="N34" s="81">
        <v>75.574740000000006</v>
      </c>
      <c r="O34" s="81">
        <v>74.857200000000006</v>
      </c>
      <c r="P34" s="81">
        <v>76.292270000000002</v>
      </c>
      <c r="Q34" s="81">
        <v>75.411349999999999</v>
      </c>
      <c r="R34" s="81">
        <v>74.677580000000006</v>
      </c>
      <c r="S34" s="81">
        <v>76.145120000000006</v>
      </c>
      <c r="T34" s="81">
        <v>75.687110000000004</v>
      </c>
      <c r="U34" s="81">
        <v>74.957769999999996</v>
      </c>
      <c r="V34" s="81">
        <v>76.416449999999998</v>
      </c>
      <c r="W34" s="81">
        <v>76.258880000000005</v>
      </c>
      <c r="X34" s="81">
        <v>75.582800000000006</v>
      </c>
      <c r="Y34" s="81">
        <v>76.934960000000004</v>
      </c>
      <c r="Z34" s="81">
        <v>77.041690000000003</v>
      </c>
      <c r="AA34" s="81">
        <v>76.401759999999996</v>
      </c>
      <c r="AB34" s="81">
        <v>77.681629999999998</v>
      </c>
      <c r="AC34" s="81">
        <v>77.246679999999998</v>
      </c>
      <c r="AD34" s="81">
        <v>76.59487</v>
      </c>
      <c r="AE34" s="81">
        <v>77.898489999999995</v>
      </c>
      <c r="AF34" s="81">
        <v>77.622649999999993</v>
      </c>
      <c r="AG34" s="81">
        <v>76.951530000000005</v>
      </c>
      <c r="AH34" s="81">
        <v>78.293779999999998</v>
      </c>
      <c r="AI34" s="81">
        <v>78.150529191653263</v>
      </c>
      <c r="AJ34" s="81">
        <v>77.476659054229941</v>
      </c>
      <c r="AK34" s="81">
        <v>78.824399329076584</v>
      </c>
      <c r="AL34" s="81">
        <v>77.742116923062525</v>
      </c>
      <c r="AM34" s="81">
        <v>77.076545131854445</v>
      </c>
      <c r="AN34" s="81">
        <v>78.407688714270606</v>
      </c>
      <c r="AO34" s="16">
        <v>77.538795942192323</v>
      </c>
      <c r="AP34" s="16">
        <v>76.855212776679906</v>
      </c>
      <c r="AQ34" s="16">
        <v>78.222379107704739</v>
      </c>
      <c r="AR34" s="16">
        <v>77.182227210604097</v>
      </c>
      <c r="AS34" s="16">
        <v>76.478055298902504</v>
      </c>
      <c r="AT34" s="16">
        <v>77.886399122305704</v>
      </c>
    </row>
    <row r="35" spans="1:46" ht="20.85" customHeight="1" x14ac:dyDescent="0.2">
      <c r="A35" s="70" t="s">
        <v>87</v>
      </c>
      <c r="B35" s="81">
        <v>73.992180000000005</v>
      </c>
      <c r="C35" s="81">
        <v>73.599429999999998</v>
      </c>
      <c r="D35" s="81">
        <v>74.384929999999997</v>
      </c>
      <c r="E35" s="81">
        <v>73.863950000000003</v>
      </c>
      <c r="F35" s="81">
        <v>73.475679999999997</v>
      </c>
      <c r="G35" s="81">
        <v>74.252219999999994</v>
      </c>
      <c r="H35" s="81">
        <v>74.231790000000004</v>
      </c>
      <c r="I35" s="81">
        <v>73.845969999999994</v>
      </c>
      <c r="J35" s="81">
        <v>74.617599999999996</v>
      </c>
      <c r="K35" s="81">
        <v>74.355260000000001</v>
      </c>
      <c r="L35" s="81">
        <v>73.958690000000004</v>
      </c>
      <c r="M35" s="81">
        <v>74.751840000000001</v>
      </c>
      <c r="N35" s="81">
        <v>74.3108</v>
      </c>
      <c r="O35" s="81">
        <v>73.905100000000004</v>
      </c>
      <c r="P35" s="81">
        <v>74.71651</v>
      </c>
      <c r="Q35" s="81">
        <v>74.429730000000006</v>
      </c>
      <c r="R35" s="81">
        <v>74.031959999999998</v>
      </c>
      <c r="S35" s="81">
        <v>74.827489999999997</v>
      </c>
      <c r="T35" s="81">
        <v>74.825839999999999</v>
      </c>
      <c r="U35" s="81">
        <v>74.430030000000002</v>
      </c>
      <c r="V35" s="81">
        <v>75.221649999999997</v>
      </c>
      <c r="W35" s="81">
        <v>75.664709999999999</v>
      </c>
      <c r="X35" s="81">
        <v>75.274900000000002</v>
      </c>
      <c r="Y35" s="81">
        <v>76.05453</v>
      </c>
      <c r="Z35" s="81">
        <v>76.221720000000005</v>
      </c>
      <c r="AA35" s="81">
        <v>75.825469999999996</v>
      </c>
      <c r="AB35" s="81">
        <v>76.617980000000003</v>
      </c>
      <c r="AC35" s="81">
        <v>76.3095</v>
      </c>
      <c r="AD35" s="81">
        <v>75.920400000000001</v>
      </c>
      <c r="AE35" s="81">
        <v>76.698610000000002</v>
      </c>
      <c r="AF35" s="81">
        <v>76.472769999999997</v>
      </c>
      <c r="AG35" s="81">
        <v>76.085030000000003</v>
      </c>
      <c r="AH35" s="81">
        <v>76.860510000000005</v>
      </c>
      <c r="AI35" s="81">
        <v>76.61296339181834</v>
      </c>
      <c r="AJ35" s="81">
        <v>76.225008720680563</v>
      </c>
      <c r="AK35" s="81">
        <v>77.000918062956117</v>
      </c>
      <c r="AL35" s="81">
        <v>76.96700765697102</v>
      </c>
      <c r="AM35" s="81">
        <v>76.580233945962746</v>
      </c>
      <c r="AN35" s="81">
        <v>77.353781367979295</v>
      </c>
      <c r="AO35" s="16">
        <v>76.80506899241162</v>
      </c>
      <c r="AP35" s="16">
        <v>76.415735090387173</v>
      </c>
      <c r="AQ35" s="16">
        <v>77.194402894436067</v>
      </c>
      <c r="AR35" s="16">
        <v>76.796067528516801</v>
      </c>
      <c r="AS35" s="16">
        <v>76.411566664232197</v>
      </c>
      <c r="AT35" s="16">
        <v>77.180568392801305</v>
      </c>
    </row>
    <row r="36" spans="1:46" ht="12.75" customHeight="1" x14ac:dyDescent="0.2">
      <c r="A36" s="70" t="s">
        <v>88</v>
      </c>
      <c r="B36" s="81">
        <v>75.517880000000005</v>
      </c>
      <c r="C36" s="81">
        <v>74.773269999999997</v>
      </c>
      <c r="D36" s="81">
        <v>76.262500000000003</v>
      </c>
      <c r="E36" s="81">
        <v>75.698170000000005</v>
      </c>
      <c r="F36" s="81">
        <v>74.969890000000007</v>
      </c>
      <c r="G36" s="81">
        <v>76.426450000000003</v>
      </c>
      <c r="H36" s="81">
        <v>76.349059999999994</v>
      </c>
      <c r="I36" s="81">
        <v>75.639420000000001</v>
      </c>
      <c r="J36" s="81">
        <v>77.058689999999999</v>
      </c>
      <c r="K36" s="81">
        <v>76.647400000000005</v>
      </c>
      <c r="L36" s="81">
        <v>75.945049999999995</v>
      </c>
      <c r="M36" s="81">
        <v>77.34975</v>
      </c>
      <c r="N36" s="81">
        <v>76.865089999999995</v>
      </c>
      <c r="O36" s="81">
        <v>76.153049999999993</v>
      </c>
      <c r="P36" s="81">
        <v>77.57714</v>
      </c>
      <c r="Q36" s="81">
        <v>77.052369999999996</v>
      </c>
      <c r="R36" s="81">
        <v>76.306920000000005</v>
      </c>
      <c r="S36" s="81">
        <v>77.797830000000005</v>
      </c>
      <c r="T36" s="81">
        <v>77.329220000000007</v>
      </c>
      <c r="U36" s="81">
        <v>76.549549999999996</v>
      </c>
      <c r="V36" s="81">
        <v>78.108890000000002</v>
      </c>
      <c r="W36" s="81">
        <v>77.825310000000002</v>
      </c>
      <c r="X36" s="81">
        <v>77.053629999999998</v>
      </c>
      <c r="Y36" s="81">
        <v>78.596990000000005</v>
      </c>
      <c r="Z36" s="81">
        <v>78.301349999999999</v>
      </c>
      <c r="AA36" s="81">
        <v>77.516649999999998</v>
      </c>
      <c r="AB36" s="81">
        <v>79.08605</v>
      </c>
      <c r="AC36" s="81">
        <v>78.34</v>
      </c>
      <c r="AD36" s="81">
        <v>77.584590000000006</v>
      </c>
      <c r="AE36" s="81">
        <v>79.095410000000001</v>
      </c>
      <c r="AF36" s="81">
        <v>78.486339999999998</v>
      </c>
      <c r="AG36" s="81">
        <v>77.732129999999998</v>
      </c>
      <c r="AH36" s="81">
        <v>79.240560000000002</v>
      </c>
      <c r="AI36" s="81">
        <v>78.317813798631363</v>
      </c>
      <c r="AJ36" s="81">
        <v>77.601573454295433</v>
      </c>
      <c r="AK36" s="81">
        <v>79.034054142967292</v>
      </c>
      <c r="AL36" s="81">
        <v>78.541505100564009</v>
      </c>
      <c r="AM36" s="81">
        <v>77.855690656087432</v>
      </c>
      <c r="AN36" s="81">
        <v>79.227319545040586</v>
      </c>
      <c r="AO36" s="16">
        <v>78.651664193848973</v>
      </c>
      <c r="AP36" s="16">
        <v>77.985287102580301</v>
      </c>
      <c r="AQ36" s="16">
        <v>79.318041285117644</v>
      </c>
      <c r="AR36" s="16">
        <v>78.8277710643506</v>
      </c>
      <c r="AS36" s="16">
        <v>78.126063895012393</v>
      </c>
      <c r="AT36" s="16">
        <v>79.529478233688906</v>
      </c>
    </row>
    <row r="37" spans="1:46" ht="12.75" customHeight="1" x14ac:dyDescent="0.2">
      <c r="A37" s="70" t="s">
        <v>89</v>
      </c>
      <c r="B37" s="81">
        <v>70.775120000000001</v>
      </c>
      <c r="C37" s="81">
        <v>69.975679999999997</v>
      </c>
      <c r="D37" s="81">
        <v>71.574560000000005</v>
      </c>
      <c r="E37" s="81">
        <v>70.744669999999999</v>
      </c>
      <c r="F37" s="81">
        <v>69.937650000000005</v>
      </c>
      <c r="G37" s="81">
        <v>71.551699999999997</v>
      </c>
      <c r="H37" s="81">
        <v>70.972309999999993</v>
      </c>
      <c r="I37" s="81">
        <v>70.146590000000003</v>
      </c>
      <c r="J37" s="81">
        <v>71.798029999999997</v>
      </c>
      <c r="K37" s="81">
        <v>71.769109999999998</v>
      </c>
      <c r="L37" s="81">
        <v>70.943830000000005</v>
      </c>
      <c r="M37" s="81">
        <v>72.594390000000004</v>
      </c>
      <c r="N37" s="81">
        <v>71.951359999999994</v>
      </c>
      <c r="O37" s="81">
        <v>71.150059999999996</v>
      </c>
      <c r="P37" s="81">
        <v>72.752669999999995</v>
      </c>
      <c r="Q37" s="81">
        <v>72.101240000000004</v>
      </c>
      <c r="R37" s="81">
        <v>71.335359999999994</v>
      </c>
      <c r="S37" s="81">
        <v>72.867109999999997</v>
      </c>
      <c r="T37" s="81">
        <v>72.561329999999998</v>
      </c>
      <c r="U37" s="81">
        <v>71.804349999999999</v>
      </c>
      <c r="V37" s="81">
        <v>73.318299999999994</v>
      </c>
      <c r="W37" s="81">
        <v>73.681399999999996</v>
      </c>
      <c r="X37" s="81">
        <v>72.930319999999995</v>
      </c>
      <c r="Y37" s="81">
        <v>74.432479999999998</v>
      </c>
      <c r="Z37" s="81">
        <v>74.240769999999998</v>
      </c>
      <c r="AA37" s="81">
        <v>73.492239999999995</v>
      </c>
      <c r="AB37" s="81">
        <v>74.989310000000003</v>
      </c>
      <c r="AC37" s="81">
        <v>74.114230000000006</v>
      </c>
      <c r="AD37" s="81">
        <v>73.353989999999996</v>
      </c>
      <c r="AE37" s="81">
        <v>74.874470000000002</v>
      </c>
      <c r="AF37" s="81">
        <v>74.147220000000004</v>
      </c>
      <c r="AG37" s="81">
        <v>73.401020000000003</v>
      </c>
      <c r="AH37" s="81">
        <v>74.893410000000003</v>
      </c>
      <c r="AI37" s="81">
        <v>74.631014238803814</v>
      </c>
      <c r="AJ37" s="81">
        <v>73.894223963488201</v>
      </c>
      <c r="AK37" s="81">
        <v>75.367804514119427</v>
      </c>
      <c r="AL37" s="81">
        <v>74.752609072052152</v>
      </c>
      <c r="AM37" s="81">
        <v>74.012462152775569</v>
      </c>
      <c r="AN37" s="81">
        <v>75.492755991328735</v>
      </c>
      <c r="AO37" s="16">
        <v>74.72970832159983</v>
      </c>
      <c r="AP37" s="16">
        <v>73.974103509839495</v>
      </c>
      <c r="AQ37" s="16">
        <v>75.485313133360165</v>
      </c>
      <c r="AR37" s="16">
        <v>75.042380728919895</v>
      </c>
      <c r="AS37" s="16">
        <v>74.285833717653802</v>
      </c>
      <c r="AT37" s="16">
        <v>75.798927740186102</v>
      </c>
    </row>
    <row r="38" spans="1:46" ht="12.75" customHeight="1" x14ac:dyDescent="0.2">
      <c r="A38" s="73" t="s">
        <v>90</v>
      </c>
      <c r="B38" s="82">
        <v>73.497950000000003</v>
      </c>
      <c r="C38" s="82">
        <v>72.964740000000006</v>
      </c>
      <c r="D38" s="82">
        <v>74.03116</v>
      </c>
      <c r="E38" s="82">
        <v>74.275919999999999</v>
      </c>
      <c r="F38" s="82">
        <v>73.747739999999993</v>
      </c>
      <c r="G38" s="82">
        <v>74.804100000000005</v>
      </c>
      <c r="H38" s="82">
        <v>74.254270000000005</v>
      </c>
      <c r="I38" s="82">
        <v>73.711600000000004</v>
      </c>
      <c r="J38" s="82">
        <v>74.796940000000006</v>
      </c>
      <c r="K38" s="82">
        <v>75.11551</v>
      </c>
      <c r="L38" s="82">
        <v>74.565150000000003</v>
      </c>
      <c r="M38" s="82">
        <v>75.665869999999998</v>
      </c>
      <c r="N38" s="82">
        <v>75.345129999999997</v>
      </c>
      <c r="O38" s="82">
        <v>74.779409999999999</v>
      </c>
      <c r="P38" s="82">
        <v>75.910849999999996</v>
      </c>
      <c r="Q38" s="82">
        <v>75.859120000000004</v>
      </c>
      <c r="R38" s="82">
        <v>75.298389999999998</v>
      </c>
      <c r="S38" s="82">
        <v>76.419839999999994</v>
      </c>
      <c r="T38" s="82">
        <v>75.897080000000003</v>
      </c>
      <c r="U38" s="82">
        <v>75.35181</v>
      </c>
      <c r="V38" s="82">
        <v>76.442350000000005</v>
      </c>
      <c r="W38" s="82">
        <v>76.166169999999994</v>
      </c>
      <c r="X38" s="82">
        <v>75.646029999999996</v>
      </c>
      <c r="Y38" s="82">
        <v>76.686310000000006</v>
      </c>
      <c r="Z38" s="81">
        <v>76.735810000000001</v>
      </c>
      <c r="AA38" s="81">
        <v>76.215720000000005</v>
      </c>
      <c r="AB38" s="81">
        <v>77.255899999999997</v>
      </c>
      <c r="AC38" s="81">
        <v>77.005780000000001</v>
      </c>
      <c r="AD38" s="81">
        <v>76.472639999999998</v>
      </c>
      <c r="AE38" s="81">
        <v>77.538920000000005</v>
      </c>
      <c r="AF38" s="81">
        <v>77.432900000000004</v>
      </c>
      <c r="AG38" s="81">
        <v>76.901120000000006</v>
      </c>
      <c r="AH38" s="81">
        <v>77.964669999999998</v>
      </c>
      <c r="AI38" s="82">
        <v>77.779981643412697</v>
      </c>
      <c r="AJ38" s="82">
        <v>77.256635311043397</v>
      </c>
      <c r="AK38" s="82">
        <v>78.303327975781997</v>
      </c>
      <c r="AL38" s="82">
        <v>78.206517766645817</v>
      </c>
      <c r="AM38" s="82">
        <v>77.698147634684275</v>
      </c>
      <c r="AN38" s="82">
        <v>78.714887898607358</v>
      </c>
      <c r="AO38" s="24">
        <v>78.280510874554551</v>
      </c>
      <c r="AP38" s="24">
        <v>77.761792834701936</v>
      </c>
      <c r="AQ38" s="24">
        <v>78.799228914407166</v>
      </c>
      <c r="AR38" s="24">
        <v>78.076992126847799</v>
      </c>
      <c r="AS38" s="24">
        <v>77.571475973858597</v>
      </c>
      <c r="AT38" s="24">
        <v>78.582508279837</v>
      </c>
    </row>
    <row r="39" spans="1:46" x14ac:dyDescent="0.2">
      <c r="A39" s="74"/>
      <c r="B39" s="17"/>
      <c r="C39" s="17"/>
      <c r="D39" s="17"/>
      <c r="E39" s="17"/>
      <c r="F39" s="17"/>
      <c r="G39" s="17"/>
      <c r="H39" s="17"/>
      <c r="I39" s="17"/>
      <c r="J39" s="17"/>
      <c r="K39" s="17"/>
      <c r="L39" s="17"/>
      <c r="M39" s="17"/>
      <c r="N39" s="17"/>
      <c r="O39" s="17"/>
      <c r="P39" s="17"/>
      <c r="Q39" s="17"/>
      <c r="R39" s="17"/>
      <c r="S39" s="17"/>
      <c r="T39" s="17"/>
      <c r="W39" s="17"/>
      <c r="Z39" s="33"/>
      <c r="AA39" s="33"/>
      <c r="AB39" s="33"/>
      <c r="AC39" s="33"/>
      <c r="AD39" s="33"/>
      <c r="AE39" s="33"/>
      <c r="AF39" s="33"/>
      <c r="AG39" s="33"/>
      <c r="AH39" s="33"/>
      <c r="AL39" s="90"/>
      <c r="AM39" s="90"/>
      <c r="AN39" s="90"/>
    </row>
    <row r="40" spans="1:46" x14ac:dyDescent="0.2">
      <c r="A40" s="74"/>
      <c r="B40" s="17"/>
      <c r="C40" s="17"/>
      <c r="D40" s="17"/>
      <c r="E40" s="17"/>
      <c r="F40" s="17"/>
      <c r="G40" s="17"/>
      <c r="H40" s="17"/>
      <c r="I40" s="17"/>
      <c r="J40" s="17"/>
      <c r="K40" s="17"/>
      <c r="L40" s="17"/>
      <c r="M40" s="17"/>
      <c r="N40" s="17"/>
      <c r="O40" s="17"/>
      <c r="P40" s="17"/>
      <c r="Q40" s="17"/>
      <c r="R40" s="17"/>
      <c r="S40" s="17"/>
      <c r="T40" s="17"/>
      <c r="W40" s="17"/>
      <c r="Z40" s="18"/>
      <c r="AA40" s="18"/>
      <c r="AB40" s="18"/>
      <c r="AC40" s="18"/>
      <c r="AD40" s="18"/>
      <c r="AE40" s="18"/>
      <c r="AF40" s="18"/>
      <c r="AG40" s="18"/>
      <c r="AH40" s="18"/>
      <c r="AL40" s="90"/>
      <c r="AM40" s="90"/>
      <c r="AN40" s="90"/>
    </row>
    <row r="41" spans="1:46" ht="12.75" customHeight="1" x14ac:dyDescent="0.2">
      <c r="A41" s="5" t="s">
        <v>117</v>
      </c>
      <c r="B41" s="260" t="s">
        <v>0</v>
      </c>
      <c r="C41" s="260"/>
      <c r="D41" s="260"/>
      <c r="E41" s="260" t="s">
        <v>1</v>
      </c>
      <c r="F41" s="260"/>
      <c r="G41" s="260"/>
      <c r="H41" s="260" t="s">
        <v>2</v>
      </c>
      <c r="I41" s="260"/>
      <c r="J41" s="260"/>
      <c r="K41" s="260" t="s">
        <v>3</v>
      </c>
      <c r="L41" s="260"/>
      <c r="M41" s="260"/>
      <c r="N41" s="260" t="s">
        <v>4</v>
      </c>
      <c r="O41" s="260"/>
      <c r="P41" s="260"/>
      <c r="Q41" s="260" t="s">
        <v>5</v>
      </c>
      <c r="R41" s="260"/>
      <c r="S41" s="260"/>
      <c r="T41" s="260" t="s">
        <v>6</v>
      </c>
      <c r="U41" s="260"/>
      <c r="V41" s="260"/>
      <c r="W41" s="260" t="s">
        <v>104</v>
      </c>
      <c r="X41" s="260"/>
      <c r="Y41" s="260"/>
      <c r="Z41" s="260" t="s">
        <v>112</v>
      </c>
      <c r="AA41" s="260"/>
      <c r="AB41" s="260"/>
      <c r="AC41" s="260" t="s">
        <v>113</v>
      </c>
      <c r="AD41" s="260"/>
      <c r="AE41" s="260"/>
      <c r="AF41" s="260" t="s">
        <v>120</v>
      </c>
      <c r="AG41" s="260"/>
      <c r="AH41" s="260"/>
      <c r="AI41" s="264" t="s">
        <v>124</v>
      </c>
      <c r="AJ41" s="264"/>
      <c r="AK41" s="264"/>
      <c r="AL41" s="264" t="s">
        <v>134</v>
      </c>
      <c r="AM41" s="264"/>
      <c r="AN41" s="264"/>
      <c r="AO41" s="266" t="s">
        <v>146</v>
      </c>
      <c r="AP41" s="264"/>
      <c r="AQ41" s="264"/>
      <c r="AR41" s="266" t="s">
        <v>261</v>
      </c>
      <c r="AS41" s="264"/>
      <c r="AT41" s="264"/>
    </row>
    <row r="42" spans="1:46" ht="12.75" customHeight="1" x14ac:dyDescent="0.2">
      <c r="A42" s="3"/>
      <c r="B42" s="261" t="s">
        <v>116</v>
      </c>
      <c r="C42" s="261"/>
      <c r="D42" s="261"/>
      <c r="E42" s="261" t="s">
        <v>116</v>
      </c>
      <c r="F42" s="261"/>
      <c r="G42" s="261"/>
      <c r="H42" s="261" t="s">
        <v>116</v>
      </c>
      <c r="I42" s="261"/>
      <c r="J42" s="261"/>
      <c r="K42" s="261" t="s">
        <v>116</v>
      </c>
      <c r="L42" s="261"/>
      <c r="M42" s="261"/>
      <c r="N42" s="261" t="s">
        <v>116</v>
      </c>
      <c r="O42" s="261"/>
      <c r="P42" s="261"/>
      <c r="Q42" s="261" t="s">
        <v>116</v>
      </c>
      <c r="R42" s="261"/>
      <c r="S42" s="261"/>
      <c r="T42" s="261" t="s">
        <v>116</v>
      </c>
      <c r="U42" s="261"/>
      <c r="V42" s="261"/>
      <c r="W42" s="261" t="s">
        <v>116</v>
      </c>
      <c r="X42" s="261"/>
      <c r="Y42" s="261"/>
      <c r="Z42" s="261" t="s">
        <v>116</v>
      </c>
      <c r="AA42" s="261"/>
      <c r="AB42" s="261"/>
      <c r="AC42" s="261" t="s">
        <v>116</v>
      </c>
      <c r="AD42" s="261"/>
      <c r="AE42" s="261"/>
      <c r="AF42" s="261" t="s">
        <v>116</v>
      </c>
      <c r="AG42" s="261"/>
      <c r="AH42" s="261"/>
      <c r="AI42" s="265" t="s">
        <v>116</v>
      </c>
      <c r="AJ42" s="265"/>
      <c r="AK42" s="265"/>
      <c r="AL42" s="265" t="s">
        <v>116</v>
      </c>
      <c r="AM42" s="265"/>
      <c r="AN42" s="265"/>
      <c r="AO42" s="265" t="s">
        <v>116</v>
      </c>
      <c r="AP42" s="265"/>
      <c r="AQ42" s="265"/>
      <c r="AR42" s="265" t="s">
        <v>116</v>
      </c>
      <c r="AS42" s="265"/>
      <c r="AT42" s="265"/>
    </row>
    <row r="43" spans="1:46" ht="12.75" customHeight="1" x14ac:dyDescent="0.2">
      <c r="A43" s="125" t="s">
        <v>232</v>
      </c>
      <c r="B43" s="79" t="s">
        <v>127</v>
      </c>
      <c r="C43" s="79" t="s">
        <v>130</v>
      </c>
      <c r="D43" s="79" t="s">
        <v>131</v>
      </c>
      <c r="E43" s="79" t="s">
        <v>127</v>
      </c>
      <c r="F43" s="79" t="s">
        <v>130</v>
      </c>
      <c r="G43" s="79" t="s">
        <v>131</v>
      </c>
      <c r="H43" s="79" t="s">
        <v>127</v>
      </c>
      <c r="I43" s="79" t="s">
        <v>130</v>
      </c>
      <c r="J43" s="79" t="s">
        <v>131</v>
      </c>
      <c r="K43" s="79" t="s">
        <v>127</v>
      </c>
      <c r="L43" s="79" t="s">
        <v>130</v>
      </c>
      <c r="M43" s="79" t="s">
        <v>131</v>
      </c>
      <c r="N43" s="79" t="s">
        <v>127</v>
      </c>
      <c r="O43" s="79" t="s">
        <v>130</v>
      </c>
      <c r="P43" s="79" t="s">
        <v>131</v>
      </c>
      <c r="Q43" s="79" t="s">
        <v>127</v>
      </c>
      <c r="R43" s="79" t="s">
        <v>130</v>
      </c>
      <c r="S43" s="79" t="s">
        <v>131</v>
      </c>
      <c r="T43" s="79" t="s">
        <v>127</v>
      </c>
      <c r="U43" s="79" t="s">
        <v>130</v>
      </c>
      <c r="V43" s="79" t="s">
        <v>131</v>
      </c>
      <c r="W43" s="79" t="s">
        <v>127</v>
      </c>
      <c r="X43" s="79" t="s">
        <v>130</v>
      </c>
      <c r="Y43" s="79" t="s">
        <v>131</v>
      </c>
      <c r="Z43" s="79" t="s">
        <v>127</v>
      </c>
      <c r="AA43" s="79" t="s">
        <v>130</v>
      </c>
      <c r="AB43" s="79" t="s">
        <v>131</v>
      </c>
      <c r="AC43" s="79" t="s">
        <v>127</v>
      </c>
      <c r="AD43" s="79" t="s">
        <v>130</v>
      </c>
      <c r="AE43" s="79" t="s">
        <v>131</v>
      </c>
      <c r="AF43" s="79" t="s">
        <v>127</v>
      </c>
      <c r="AG43" s="79" t="s">
        <v>130</v>
      </c>
      <c r="AH43" s="79" t="s">
        <v>131</v>
      </c>
      <c r="AI43" s="79" t="s">
        <v>127</v>
      </c>
      <c r="AJ43" s="79" t="s">
        <v>130</v>
      </c>
      <c r="AK43" s="79" t="s">
        <v>131</v>
      </c>
      <c r="AL43" s="79" t="s">
        <v>127</v>
      </c>
      <c r="AM43" s="79" t="s">
        <v>130</v>
      </c>
      <c r="AN43" s="79" t="s">
        <v>131</v>
      </c>
      <c r="AO43" s="79" t="s">
        <v>127</v>
      </c>
      <c r="AP43" s="79" t="s">
        <v>130</v>
      </c>
      <c r="AQ43" s="79" t="s">
        <v>131</v>
      </c>
      <c r="AR43" s="79" t="s">
        <v>127</v>
      </c>
      <c r="AS43" s="79" t="s">
        <v>130</v>
      </c>
      <c r="AT43" s="79" t="s">
        <v>131</v>
      </c>
    </row>
    <row r="44" spans="1:46" ht="12.75" customHeight="1" x14ac:dyDescent="0.2">
      <c r="A44" s="71" t="s">
        <v>7</v>
      </c>
      <c r="B44" s="71">
        <v>78.835740000000001</v>
      </c>
      <c r="C44" s="71">
        <v>78.743579999999994</v>
      </c>
      <c r="D44" s="71">
        <v>78.927909999999997</v>
      </c>
      <c r="E44" s="71">
        <v>78.997600000000006</v>
      </c>
      <c r="F44" s="71">
        <v>78.906390000000002</v>
      </c>
      <c r="G44" s="71">
        <v>79.088809999999995</v>
      </c>
      <c r="H44" s="71">
        <v>79.192970000000003</v>
      </c>
      <c r="I44" s="71">
        <v>79.101699999999994</v>
      </c>
      <c r="J44" s="71">
        <v>79.284239999999997</v>
      </c>
      <c r="K44" s="71">
        <v>79.502120000000005</v>
      </c>
      <c r="L44" s="71">
        <v>79.411190000000005</v>
      </c>
      <c r="M44" s="71">
        <v>79.593040000000002</v>
      </c>
      <c r="N44" s="71">
        <v>79.647999999999996</v>
      </c>
      <c r="O44" s="71">
        <v>79.557209999999998</v>
      </c>
      <c r="P44" s="71">
        <v>79.738789999999995</v>
      </c>
      <c r="Q44" s="71">
        <v>79.79795</v>
      </c>
      <c r="R44" s="71">
        <v>79.708169999999996</v>
      </c>
      <c r="S44" s="71">
        <v>79.887720000000002</v>
      </c>
      <c r="T44" s="71">
        <v>80.006349999999998</v>
      </c>
      <c r="U44" s="71">
        <v>79.917060000000006</v>
      </c>
      <c r="V44" s="71">
        <v>80.095640000000003</v>
      </c>
      <c r="W44" s="71">
        <v>80.276359999999997</v>
      </c>
      <c r="X44" s="71">
        <v>80.187470000000005</v>
      </c>
      <c r="Y44" s="71">
        <v>80.36524</v>
      </c>
      <c r="Z44" s="80">
        <v>80.598050000000001</v>
      </c>
      <c r="AA44" s="80">
        <v>80.508920000000003</v>
      </c>
      <c r="AB44" s="80">
        <v>80.687179999999998</v>
      </c>
      <c r="AC44" s="80">
        <v>80.741799999999998</v>
      </c>
      <c r="AD44" s="80">
        <v>80.653599999999997</v>
      </c>
      <c r="AE44" s="80">
        <v>80.830010000000001</v>
      </c>
      <c r="AF44" s="80">
        <v>80.896010000000004</v>
      </c>
      <c r="AG44" s="80">
        <v>80.808440000000004</v>
      </c>
      <c r="AH44" s="80">
        <v>80.983590000000007</v>
      </c>
      <c r="AI44" s="80">
        <v>81.073027251605552</v>
      </c>
      <c r="AJ44" s="80">
        <v>80.986012876872465</v>
      </c>
      <c r="AK44" s="80">
        <v>81.160041626338639</v>
      </c>
      <c r="AL44" s="80">
        <v>81.1326411655822</v>
      </c>
      <c r="AM44" s="80">
        <v>81.046238692122515</v>
      </c>
      <c r="AN44" s="80">
        <v>81.219043639041885</v>
      </c>
      <c r="AO44" s="80">
        <v>81.140952427779396</v>
      </c>
      <c r="AP44" s="80">
        <v>81.054063286558275</v>
      </c>
      <c r="AQ44" s="80">
        <v>81.227841569000518</v>
      </c>
      <c r="AR44" s="16">
        <v>81.075773544304198</v>
      </c>
      <c r="AS44" s="16">
        <v>80.989447942961903</v>
      </c>
      <c r="AT44" s="16">
        <v>81.162099145646494</v>
      </c>
    </row>
    <row r="45" spans="1:46" ht="24" customHeight="1" x14ac:dyDescent="0.2">
      <c r="A45" s="72" t="s">
        <v>65</v>
      </c>
      <c r="B45" s="81">
        <v>79.966899999999995</v>
      </c>
      <c r="C45" s="81">
        <v>79.516549999999995</v>
      </c>
      <c r="D45" s="81">
        <v>80.417249999999996</v>
      </c>
      <c r="E45" s="81">
        <v>79.957809999999995</v>
      </c>
      <c r="F45" s="81">
        <v>79.50291</v>
      </c>
      <c r="G45" s="81">
        <v>80.412710000000004</v>
      </c>
      <c r="H45" s="81">
        <v>79.985159999999993</v>
      </c>
      <c r="I45" s="81">
        <v>79.520820000000001</v>
      </c>
      <c r="J45" s="81">
        <v>80.4495</v>
      </c>
      <c r="K45" s="81">
        <v>80.117739999999998</v>
      </c>
      <c r="L45" s="81">
        <v>79.642700000000005</v>
      </c>
      <c r="M45" s="81">
        <v>80.592789999999994</v>
      </c>
      <c r="N45" s="81">
        <v>80.162649999999999</v>
      </c>
      <c r="O45" s="81">
        <v>79.696680000000001</v>
      </c>
      <c r="P45" s="81">
        <v>80.628619999999998</v>
      </c>
      <c r="Q45" s="81">
        <v>80.287790000000001</v>
      </c>
      <c r="R45" s="81">
        <v>79.841930000000005</v>
      </c>
      <c r="S45" s="81">
        <v>80.733649999999997</v>
      </c>
      <c r="T45" s="81">
        <v>80.541700000000006</v>
      </c>
      <c r="U45" s="81">
        <v>80.116969999999995</v>
      </c>
      <c r="V45" s="81">
        <v>80.966430000000003</v>
      </c>
      <c r="W45" s="81">
        <v>80.791719999999998</v>
      </c>
      <c r="X45" s="81">
        <v>80.371099999999998</v>
      </c>
      <c r="Y45" s="81">
        <v>81.212339999999998</v>
      </c>
      <c r="Z45" s="81">
        <v>81.068830000000005</v>
      </c>
      <c r="AA45" s="81">
        <v>80.630669999999995</v>
      </c>
      <c r="AB45" s="81">
        <v>81.506979999999999</v>
      </c>
      <c r="AC45" s="81">
        <v>81.071569999999994</v>
      </c>
      <c r="AD45" s="81">
        <v>80.629620000000003</v>
      </c>
      <c r="AE45" s="81">
        <v>81.513509999999997</v>
      </c>
      <c r="AF45" s="81">
        <v>81.241320000000002</v>
      </c>
      <c r="AG45" s="81">
        <v>80.798220000000001</v>
      </c>
      <c r="AH45" s="81">
        <v>81.68441</v>
      </c>
      <c r="AI45" s="81">
        <v>81.002530074432357</v>
      </c>
      <c r="AJ45" s="81">
        <v>80.563813320954367</v>
      </c>
      <c r="AK45" s="81">
        <v>81.441246827910348</v>
      </c>
      <c r="AL45" s="81">
        <v>80.949989089684536</v>
      </c>
      <c r="AM45" s="81">
        <v>80.508281231900597</v>
      </c>
      <c r="AN45" s="81">
        <v>81.391696947468475</v>
      </c>
      <c r="AO45" s="16">
        <v>80.841087764490169</v>
      </c>
      <c r="AP45" s="16">
        <v>80.397721877129783</v>
      </c>
      <c r="AQ45" s="16">
        <v>81.284453651850555</v>
      </c>
      <c r="AR45" s="16">
        <v>81.051541559956902</v>
      </c>
      <c r="AS45" s="16">
        <v>80.613408964444801</v>
      </c>
      <c r="AT45" s="16">
        <v>81.489674155468904</v>
      </c>
    </row>
    <row r="46" spans="1:46" ht="12.75" customHeight="1" x14ac:dyDescent="0.2">
      <c r="A46" s="72" t="s">
        <v>66</v>
      </c>
      <c r="B46" s="81">
        <v>80.743480000000005</v>
      </c>
      <c r="C46" s="81">
        <v>80.296559999999999</v>
      </c>
      <c r="D46" s="81">
        <v>81.190389999999994</v>
      </c>
      <c r="E46" s="81">
        <v>80.778589999999994</v>
      </c>
      <c r="F46" s="81">
        <v>80.351950000000002</v>
      </c>
      <c r="G46" s="81">
        <v>81.20523</v>
      </c>
      <c r="H46" s="81">
        <v>80.963999999999999</v>
      </c>
      <c r="I46" s="81">
        <v>80.536360000000002</v>
      </c>
      <c r="J46" s="81">
        <v>81.391630000000006</v>
      </c>
      <c r="K46" s="81">
        <v>81.109139999999996</v>
      </c>
      <c r="L46" s="81">
        <v>80.692189999999997</v>
      </c>
      <c r="M46" s="81">
        <v>81.526089999999996</v>
      </c>
      <c r="N46" s="81">
        <v>81.256110000000007</v>
      </c>
      <c r="O46" s="81">
        <v>80.837239999999994</v>
      </c>
      <c r="P46" s="81">
        <v>81.674980000000005</v>
      </c>
      <c r="Q46" s="81">
        <v>81.103309999999993</v>
      </c>
      <c r="R46" s="81">
        <v>80.687719999999999</v>
      </c>
      <c r="S46" s="81">
        <v>81.518900000000002</v>
      </c>
      <c r="T46" s="81">
        <v>81.309880000000007</v>
      </c>
      <c r="U46" s="81">
        <v>80.899929999999998</v>
      </c>
      <c r="V46" s="81">
        <v>81.719830000000002</v>
      </c>
      <c r="W46" s="81">
        <v>81.539230000000003</v>
      </c>
      <c r="X46" s="81">
        <v>81.141279999999995</v>
      </c>
      <c r="Y46" s="81">
        <v>81.937190000000001</v>
      </c>
      <c r="Z46" s="81">
        <v>81.950360000000003</v>
      </c>
      <c r="AA46" s="81">
        <v>81.556579999999997</v>
      </c>
      <c r="AB46" s="81">
        <v>82.344149999999999</v>
      </c>
      <c r="AC46" s="81">
        <v>81.948580000000007</v>
      </c>
      <c r="AD46" s="81">
        <v>81.548509999999993</v>
      </c>
      <c r="AE46" s="81">
        <v>82.348650000000006</v>
      </c>
      <c r="AF46" s="81">
        <v>82.094040000000007</v>
      </c>
      <c r="AG46" s="81">
        <v>81.694999999999993</v>
      </c>
      <c r="AH46" s="81">
        <v>82.493080000000006</v>
      </c>
      <c r="AI46" s="81">
        <v>82.182081841873583</v>
      </c>
      <c r="AJ46" s="81">
        <v>81.787254798657955</v>
      </c>
      <c r="AK46" s="81">
        <v>82.57690888508921</v>
      </c>
      <c r="AL46" s="81">
        <v>82.244511404548376</v>
      </c>
      <c r="AM46" s="81">
        <v>81.85865299934872</v>
      </c>
      <c r="AN46" s="81">
        <v>82.630369809748032</v>
      </c>
      <c r="AO46" s="16">
        <v>82.447526204186474</v>
      </c>
      <c r="AP46" s="16">
        <v>82.067770985136065</v>
      </c>
      <c r="AQ46" s="16">
        <v>82.827281423236883</v>
      </c>
      <c r="AR46" s="16">
        <v>82.567322558379303</v>
      </c>
      <c r="AS46" s="16">
        <v>82.197623826551506</v>
      </c>
      <c r="AT46" s="16">
        <v>82.937021290207198</v>
      </c>
    </row>
    <row r="47" spans="1:46" ht="12.75" customHeight="1" x14ac:dyDescent="0.2">
      <c r="A47" s="72" t="s">
        <v>67</v>
      </c>
      <c r="B47" s="81">
        <v>80.005420000000001</v>
      </c>
      <c r="C47" s="81">
        <v>79.436059999999998</v>
      </c>
      <c r="D47" s="81">
        <v>80.574770000000001</v>
      </c>
      <c r="E47" s="81">
        <v>79.540220000000005</v>
      </c>
      <c r="F47" s="81">
        <v>78.924019999999999</v>
      </c>
      <c r="G47" s="81">
        <v>80.156419999999997</v>
      </c>
      <c r="H47" s="81">
        <v>79.556600000000003</v>
      </c>
      <c r="I47" s="81">
        <v>78.910169999999994</v>
      </c>
      <c r="J47" s="81">
        <v>80.203019999999995</v>
      </c>
      <c r="K47" s="81">
        <v>79.896129999999999</v>
      </c>
      <c r="L47" s="81">
        <v>79.242080000000001</v>
      </c>
      <c r="M47" s="81">
        <v>80.550169999999994</v>
      </c>
      <c r="N47" s="81">
        <v>80.66283</v>
      </c>
      <c r="O47" s="81">
        <v>80.059719999999999</v>
      </c>
      <c r="P47" s="81">
        <v>81.265940000000001</v>
      </c>
      <c r="Q47" s="81">
        <v>80.834879999999998</v>
      </c>
      <c r="R47" s="81">
        <v>80.254829999999998</v>
      </c>
      <c r="S47" s="81">
        <v>81.414929999999998</v>
      </c>
      <c r="T47" s="81">
        <v>80.857039999999998</v>
      </c>
      <c r="U47" s="81">
        <v>80.251549999999995</v>
      </c>
      <c r="V47" s="81">
        <v>81.462530000000001</v>
      </c>
      <c r="W47" s="81">
        <v>80.481710000000007</v>
      </c>
      <c r="X47" s="81">
        <v>79.845860000000002</v>
      </c>
      <c r="Y47" s="81">
        <v>81.117559999999997</v>
      </c>
      <c r="Z47" s="81">
        <v>80.742419999999996</v>
      </c>
      <c r="AA47" s="81">
        <v>80.07893</v>
      </c>
      <c r="AB47" s="81">
        <v>81.405900000000003</v>
      </c>
      <c r="AC47" s="81">
        <v>80.942980000000006</v>
      </c>
      <c r="AD47" s="81">
        <v>80.291740000000004</v>
      </c>
      <c r="AE47" s="81">
        <v>81.594220000000007</v>
      </c>
      <c r="AF47" s="81">
        <v>81.434070000000006</v>
      </c>
      <c r="AG47" s="81">
        <v>80.801320000000004</v>
      </c>
      <c r="AH47" s="81">
        <v>82.066829999999996</v>
      </c>
      <c r="AI47" s="81">
        <v>81.738031847620562</v>
      </c>
      <c r="AJ47" s="81">
        <v>81.137677655751858</v>
      </c>
      <c r="AK47" s="81">
        <v>82.338386039489265</v>
      </c>
      <c r="AL47" s="81">
        <v>81.938957357900534</v>
      </c>
      <c r="AM47" s="81">
        <v>81.344275650873612</v>
      </c>
      <c r="AN47" s="81">
        <v>82.533639064927456</v>
      </c>
      <c r="AO47" s="16">
        <v>81.781561780517492</v>
      </c>
      <c r="AP47" s="16">
        <v>81.165829793903555</v>
      </c>
      <c r="AQ47" s="16">
        <v>82.39729376713143</v>
      </c>
      <c r="AR47" s="16">
        <v>81.633617943648204</v>
      </c>
      <c r="AS47" s="16">
        <v>81.018592455660396</v>
      </c>
      <c r="AT47" s="16">
        <v>82.248643431636097</v>
      </c>
    </row>
    <row r="48" spans="1:46" ht="12.75" customHeight="1" x14ac:dyDescent="0.2">
      <c r="A48" s="72" t="s">
        <v>138</v>
      </c>
      <c r="B48" s="81">
        <v>79.632580000000004</v>
      </c>
      <c r="C48" s="81">
        <v>78.942279999999997</v>
      </c>
      <c r="D48" s="81">
        <v>80.322879999999998</v>
      </c>
      <c r="E48" s="81">
        <v>79.990710000000007</v>
      </c>
      <c r="F48" s="81">
        <v>79.33466</v>
      </c>
      <c r="G48" s="81">
        <v>80.646770000000004</v>
      </c>
      <c r="H48" s="81">
        <v>80.614329999999995</v>
      </c>
      <c r="I48" s="81">
        <v>79.996229999999997</v>
      </c>
      <c r="J48" s="81">
        <v>81.232429999999994</v>
      </c>
      <c r="K48" s="81">
        <v>80.446979999999996</v>
      </c>
      <c r="L48" s="81">
        <v>79.777439999999999</v>
      </c>
      <c r="M48" s="81">
        <v>81.116529999999997</v>
      </c>
      <c r="N48" s="81">
        <v>79.930040000000005</v>
      </c>
      <c r="O48" s="81">
        <v>79.196520000000007</v>
      </c>
      <c r="P48" s="81">
        <v>80.663570000000007</v>
      </c>
      <c r="Q48" s="81">
        <v>79.750919999999994</v>
      </c>
      <c r="R48" s="81">
        <v>79.005319999999998</v>
      </c>
      <c r="S48" s="81">
        <v>80.496520000000004</v>
      </c>
      <c r="T48" s="81">
        <v>80.282570000000007</v>
      </c>
      <c r="U48" s="81">
        <v>79.584559999999996</v>
      </c>
      <c r="V48" s="81">
        <v>80.98057</v>
      </c>
      <c r="W48" s="81">
        <v>80.756270000000001</v>
      </c>
      <c r="X48" s="81">
        <v>80.101389999999995</v>
      </c>
      <c r="Y48" s="81">
        <v>81.411150000000006</v>
      </c>
      <c r="Z48" s="81">
        <v>81.201890000000006</v>
      </c>
      <c r="AA48" s="81">
        <v>80.519829999999999</v>
      </c>
      <c r="AB48" s="81">
        <v>81.883960000000002</v>
      </c>
      <c r="AC48" s="81">
        <v>81.137969999999996</v>
      </c>
      <c r="AD48" s="81">
        <v>80.429479999999998</v>
      </c>
      <c r="AE48" s="81">
        <v>81.846459999999993</v>
      </c>
      <c r="AF48" s="81">
        <v>81.445490000000007</v>
      </c>
      <c r="AG48" s="81">
        <v>80.729900000000001</v>
      </c>
      <c r="AH48" s="81">
        <v>82.161069999999995</v>
      </c>
      <c r="AI48" s="81">
        <v>81.883611276402974</v>
      </c>
      <c r="AJ48" s="81">
        <v>81.207025686200126</v>
      </c>
      <c r="AK48" s="81">
        <v>82.560196866605821</v>
      </c>
      <c r="AL48" s="81">
        <v>82.234529062117304</v>
      </c>
      <c r="AM48" s="81">
        <v>81.601894471151837</v>
      </c>
      <c r="AN48" s="81">
        <v>82.86716365308277</v>
      </c>
      <c r="AO48" s="16">
        <v>82.4533728084795</v>
      </c>
      <c r="AP48" s="16">
        <v>81.841850220167743</v>
      </c>
      <c r="AQ48" s="16">
        <v>83.064895396791258</v>
      </c>
      <c r="AR48" s="16">
        <v>82.241631711523596</v>
      </c>
      <c r="AS48" s="16">
        <v>81.600440518908201</v>
      </c>
      <c r="AT48" s="16">
        <v>82.882822904139104</v>
      </c>
    </row>
    <row r="49" spans="1:46" ht="24" customHeight="1" x14ac:dyDescent="0.2">
      <c r="A49" s="72" t="s">
        <v>139</v>
      </c>
      <c r="B49" s="81">
        <v>80.04786</v>
      </c>
      <c r="C49" s="81">
        <v>79.724599999999995</v>
      </c>
      <c r="D49" s="81">
        <v>80.371110000000002</v>
      </c>
      <c r="E49" s="81">
        <v>80.299800000000005</v>
      </c>
      <c r="F49" s="81">
        <v>79.979339999999993</v>
      </c>
      <c r="G49" s="81">
        <v>80.620249999999999</v>
      </c>
      <c r="H49" s="81">
        <v>80.453410000000005</v>
      </c>
      <c r="I49" s="81">
        <v>80.133489999999995</v>
      </c>
      <c r="J49" s="81">
        <v>80.773330000000001</v>
      </c>
      <c r="K49" s="81">
        <v>80.694400000000002</v>
      </c>
      <c r="L49" s="81">
        <v>80.376099999999994</v>
      </c>
      <c r="M49" s="81">
        <v>81.012690000000006</v>
      </c>
      <c r="N49" s="81">
        <v>80.725009999999997</v>
      </c>
      <c r="O49" s="81">
        <v>80.406989999999993</v>
      </c>
      <c r="P49" s="81">
        <v>81.043040000000005</v>
      </c>
      <c r="Q49" s="81">
        <v>80.987780000000001</v>
      </c>
      <c r="R49" s="81">
        <v>80.674120000000002</v>
      </c>
      <c r="S49" s="81">
        <v>81.301450000000003</v>
      </c>
      <c r="T49" s="81">
        <v>81.044820000000001</v>
      </c>
      <c r="U49" s="81">
        <v>80.732990000000001</v>
      </c>
      <c r="V49" s="81">
        <v>81.356650000000002</v>
      </c>
      <c r="W49" s="81">
        <v>81.352649999999997</v>
      </c>
      <c r="X49" s="81">
        <v>81.041960000000003</v>
      </c>
      <c r="Y49" s="81">
        <v>81.663340000000005</v>
      </c>
      <c r="Z49" s="81">
        <v>81.523709999999994</v>
      </c>
      <c r="AA49" s="81">
        <v>81.215609999999998</v>
      </c>
      <c r="AB49" s="81">
        <v>81.831810000000004</v>
      </c>
      <c r="AC49" s="81">
        <v>81.763199999999998</v>
      </c>
      <c r="AD49" s="81">
        <v>81.462500000000006</v>
      </c>
      <c r="AE49" s="81">
        <v>82.063900000000004</v>
      </c>
      <c r="AF49" s="81">
        <v>81.874250000000004</v>
      </c>
      <c r="AG49" s="81">
        <v>81.578479999999999</v>
      </c>
      <c r="AH49" s="81">
        <v>82.170010000000005</v>
      </c>
      <c r="AI49" s="81">
        <v>82.100600694357766</v>
      </c>
      <c r="AJ49" s="81">
        <v>81.801722783991423</v>
      </c>
      <c r="AK49" s="81">
        <v>82.399478604724109</v>
      </c>
      <c r="AL49" s="81">
        <v>82.193315225351</v>
      </c>
      <c r="AM49" s="81">
        <v>81.894093553805007</v>
      </c>
      <c r="AN49" s="81">
        <v>82.492536896896993</v>
      </c>
      <c r="AO49" s="16">
        <v>82.243001114674598</v>
      </c>
      <c r="AP49" s="16">
        <v>81.945296327798502</v>
      </c>
      <c r="AQ49" s="16">
        <v>82.540705901550695</v>
      </c>
      <c r="AR49" s="16">
        <v>82.3273461630707</v>
      </c>
      <c r="AS49" s="16">
        <v>82.035060483893503</v>
      </c>
      <c r="AT49" s="16">
        <v>82.619631842247898</v>
      </c>
    </row>
    <row r="50" spans="1:46" ht="12.75" customHeight="1" x14ac:dyDescent="0.2">
      <c r="A50" s="72" t="s">
        <v>8</v>
      </c>
      <c r="B50" s="81">
        <v>78.603939999999994</v>
      </c>
      <c r="C50" s="81">
        <v>77.601529999999997</v>
      </c>
      <c r="D50" s="81">
        <v>79.606340000000003</v>
      </c>
      <c r="E50" s="81">
        <v>79.216939999999994</v>
      </c>
      <c r="F50" s="81">
        <v>78.243210000000005</v>
      </c>
      <c r="G50" s="81">
        <v>80.190659999999994</v>
      </c>
      <c r="H50" s="81">
        <v>78.719229999999996</v>
      </c>
      <c r="I50" s="81">
        <v>77.702089999999998</v>
      </c>
      <c r="J50" s="81">
        <v>79.736379999999997</v>
      </c>
      <c r="K50" s="81">
        <v>78.783720000000002</v>
      </c>
      <c r="L50" s="81">
        <v>77.823779999999999</v>
      </c>
      <c r="M50" s="81">
        <v>79.743660000000006</v>
      </c>
      <c r="N50" s="81">
        <v>79.377759999999995</v>
      </c>
      <c r="O50" s="81">
        <v>78.430679999999995</v>
      </c>
      <c r="P50" s="81">
        <v>80.324830000000006</v>
      </c>
      <c r="Q50" s="81">
        <v>80.333010000000002</v>
      </c>
      <c r="R50" s="81">
        <v>79.456969999999998</v>
      </c>
      <c r="S50" s="81">
        <v>81.209059999999994</v>
      </c>
      <c r="T50" s="81">
        <v>80.834710000000001</v>
      </c>
      <c r="U50" s="81">
        <v>79.963459999999998</v>
      </c>
      <c r="V50" s="81">
        <v>81.705950000000001</v>
      </c>
      <c r="W50" s="81">
        <v>80.528790000000001</v>
      </c>
      <c r="X50" s="81">
        <v>79.657240000000002</v>
      </c>
      <c r="Y50" s="81">
        <v>81.400329999999997</v>
      </c>
      <c r="Z50" s="81">
        <v>80.568780000000004</v>
      </c>
      <c r="AA50" s="81">
        <v>79.664860000000004</v>
      </c>
      <c r="AB50" s="81">
        <v>81.472710000000006</v>
      </c>
      <c r="AC50" s="81">
        <v>80.429649999999995</v>
      </c>
      <c r="AD50" s="81">
        <v>79.540350000000004</v>
      </c>
      <c r="AE50" s="81">
        <v>81.318960000000004</v>
      </c>
      <c r="AF50" s="81">
        <v>79.847639999999998</v>
      </c>
      <c r="AG50" s="81">
        <v>78.964550000000003</v>
      </c>
      <c r="AH50" s="81">
        <v>80.730739999999997</v>
      </c>
      <c r="AI50" s="81">
        <v>80.199431334472891</v>
      </c>
      <c r="AJ50" s="81">
        <v>79.352163923151039</v>
      </c>
      <c r="AK50" s="81">
        <v>81.046698745794743</v>
      </c>
      <c r="AL50" s="81">
        <v>80.123768672822138</v>
      </c>
      <c r="AM50" s="81">
        <v>79.227286222036852</v>
      </c>
      <c r="AN50" s="81">
        <v>81.020251123607423</v>
      </c>
      <c r="AO50" s="16">
        <v>80.589345037412627</v>
      </c>
      <c r="AP50" s="16">
        <v>79.700384502496561</v>
      </c>
      <c r="AQ50" s="16">
        <v>81.478305572328694</v>
      </c>
      <c r="AR50" s="16">
        <v>80.198617103872905</v>
      </c>
      <c r="AS50" s="16">
        <v>79.345150483977307</v>
      </c>
      <c r="AT50" s="16">
        <v>81.052083723768504</v>
      </c>
    </row>
    <row r="51" spans="1:46" ht="12.75" customHeight="1" x14ac:dyDescent="0.2">
      <c r="A51" s="72" t="s">
        <v>140</v>
      </c>
      <c r="B51" s="81">
        <v>79.647130000000004</v>
      </c>
      <c r="C51" s="81">
        <v>79.103759999999994</v>
      </c>
      <c r="D51" s="81">
        <v>80.190510000000003</v>
      </c>
      <c r="E51" s="81">
        <v>79.519620000000003</v>
      </c>
      <c r="F51" s="81">
        <v>78.981880000000004</v>
      </c>
      <c r="G51" s="81">
        <v>80.057360000000003</v>
      </c>
      <c r="H51" s="81">
        <v>79.787819999999996</v>
      </c>
      <c r="I51" s="81">
        <v>79.277190000000004</v>
      </c>
      <c r="J51" s="81">
        <v>80.298439999999999</v>
      </c>
      <c r="K51" s="81">
        <v>80.300799999999995</v>
      </c>
      <c r="L51" s="81">
        <v>79.816500000000005</v>
      </c>
      <c r="M51" s="81">
        <v>80.785110000000003</v>
      </c>
      <c r="N51" s="81">
        <v>80.222809999999996</v>
      </c>
      <c r="O51" s="81">
        <v>79.727789999999999</v>
      </c>
      <c r="P51" s="81">
        <v>80.717820000000003</v>
      </c>
      <c r="Q51" s="81">
        <v>80.459569999999999</v>
      </c>
      <c r="R51" s="81">
        <v>79.949820000000003</v>
      </c>
      <c r="S51" s="81">
        <v>80.969309999999993</v>
      </c>
      <c r="T51" s="81">
        <v>80.507990000000007</v>
      </c>
      <c r="U51" s="81">
        <v>79.977879999999999</v>
      </c>
      <c r="V51" s="81">
        <v>81.0381</v>
      </c>
      <c r="W51" s="81">
        <v>81.322010000000006</v>
      </c>
      <c r="X51" s="81">
        <v>80.806359999999998</v>
      </c>
      <c r="Y51" s="81">
        <v>81.837649999999996</v>
      </c>
      <c r="Z51" s="81">
        <v>81.462630000000004</v>
      </c>
      <c r="AA51" s="81">
        <v>80.95487</v>
      </c>
      <c r="AB51" s="81">
        <v>81.970380000000006</v>
      </c>
      <c r="AC51" s="81">
        <v>81.813050000000004</v>
      </c>
      <c r="AD51" s="81">
        <v>81.332040000000006</v>
      </c>
      <c r="AE51" s="81">
        <v>82.294060000000002</v>
      </c>
      <c r="AF51" s="81">
        <v>81.472859999999997</v>
      </c>
      <c r="AG51" s="81">
        <v>80.972350000000006</v>
      </c>
      <c r="AH51" s="81">
        <v>81.97336</v>
      </c>
      <c r="AI51" s="81">
        <v>81.442871119700754</v>
      </c>
      <c r="AJ51" s="81">
        <v>80.935333252286213</v>
      </c>
      <c r="AK51" s="81">
        <v>81.950408987115296</v>
      </c>
      <c r="AL51" s="81">
        <v>81.338456597295945</v>
      </c>
      <c r="AM51" s="81">
        <v>80.8140560779254</v>
      </c>
      <c r="AN51" s="81">
        <v>81.86285711666649</v>
      </c>
      <c r="AO51" s="16">
        <v>81.819434430010091</v>
      </c>
      <c r="AP51" s="16">
        <v>81.294528435181832</v>
      </c>
      <c r="AQ51" s="16">
        <v>82.34434042483835</v>
      </c>
      <c r="AR51" s="16">
        <v>81.768799443240894</v>
      </c>
      <c r="AS51" s="16">
        <v>81.243355137099698</v>
      </c>
      <c r="AT51" s="16">
        <v>82.294243749382105</v>
      </c>
    </row>
    <row r="52" spans="1:46" ht="12.75" customHeight="1" x14ac:dyDescent="0.2">
      <c r="A52" s="72" t="s">
        <v>68</v>
      </c>
      <c r="B52" s="81">
        <v>77.696119999999993</v>
      </c>
      <c r="C52" s="81">
        <v>77.10154</v>
      </c>
      <c r="D52" s="81">
        <v>78.290689999999998</v>
      </c>
      <c r="E52" s="81">
        <v>78.319519999999997</v>
      </c>
      <c r="F52" s="81">
        <v>77.760059999999996</v>
      </c>
      <c r="G52" s="81">
        <v>78.878969999999995</v>
      </c>
      <c r="H52" s="81">
        <v>78.257570000000001</v>
      </c>
      <c r="I52" s="81">
        <v>77.693240000000003</v>
      </c>
      <c r="J52" s="81">
        <v>78.821910000000003</v>
      </c>
      <c r="K52" s="81">
        <v>78.989059999999995</v>
      </c>
      <c r="L52" s="81">
        <v>78.426460000000006</v>
      </c>
      <c r="M52" s="81">
        <v>79.551649999999995</v>
      </c>
      <c r="N52" s="81">
        <v>79.104669999999999</v>
      </c>
      <c r="O52" s="81">
        <v>78.516319999999993</v>
      </c>
      <c r="P52" s="81">
        <v>79.693029999999993</v>
      </c>
      <c r="Q52" s="81">
        <v>79.3733</v>
      </c>
      <c r="R52" s="81">
        <v>78.80659</v>
      </c>
      <c r="S52" s="81">
        <v>79.94</v>
      </c>
      <c r="T52" s="81">
        <v>79.024839999999998</v>
      </c>
      <c r="U52" s="81">
        <v>78.442769999999996</v>
      </c>
      <c r="V52" s="81">
        <v>79.606909999999999</v>
      </c>
      <c r="W52" s="81">
        <v>78.813760000000002</v>
      </c>
      <c r="X52" s="81">
        <v>78.239649999999997</v>
      </c>
      <c r="Y52" s="81">
        <v>79.387860000000003</v>
      </c>
      <c r="Z52" s="81">
        <v>78.896420000000006</v>
      </c>
      <c r="AA52" s="81">
        <v>78.302049999999994</v>
      </c>
      <c r="AB52" s="81">
        <v>79.490790000000004</v>
      </c>
      <c r="AC52" s="81">
        <v>79.112229999999997</v>
      </c>
      <c r="AD52" s="81">
        <v>78.541939999999997</v>
      </c>
      <c r="AE52" s="81">
        <v>79.68253</v>
      </c>
      <c r="AF52" s="81">
        <v>79.574269999999999</v>
      </c>
      <c r="AG52" s="81">
        <v>79.009860000000003</v>
      </c>
      <c r="AH52" s="81">
        <v>80.138670000000005</v>
      </c>
      <c r="AI52" s="81">
        <v>80.053279781310636</v>
      </c>
      <c r="AJ52" s="81">
        <v>79.485137511665428</v>
      </c>
      <c r="AK52" s="81">
        <v>80.621422050955843</v>
      </c>
      <c r="AL52" s="81">
        <v>80.056788008813314</v>
      </c>
      <c r="AM52" s="81">
        <v>79.483278237324726</v>
      </c>
      <c r="AN52" s="81">
        <v>80.630297780301902</v>
      </c>
      <c r="AO52" s="16">
        <v>79.629167853712701</v>
      </c>
      <c r="AP52" s="16">
        <v>79.033762429086764</v>
      </c>
      <c r="AQ52" s="16">
        <v>80.224573278338639</v>
      </c>
      <c r="AR52" s="16">
        <v>79.358051834326204</v>
      </c>
      <c r="AS52" s="16">
        <v>78.774759546570905</v>
      </c>
      <c r="AT52" s="16">
        <v>79.941344122081503</v>
      </c>
    </row>
    <row r="53" spans="1:46" ht="24" customHeight="1" x14ac:dyDescent="0.2">
      <c r="A53" s="72" t="s">
        <v>69</v>
      </c>
      <c r="B53" s="81">
        <v>77.938910000000007</v>
      </c>
      <c r="C53" s="81">
        <v>77.383799999999994</v>
      </c>
      <c r="D53" s="81">
        <v>78.494010000000003</v>
      </c>
      <c r="E53" s="81">
        <v>78.407169999999994</v>
      </c>
      <c r="F53" s="81">
        <v>77.878010000000003</v>
      </c>
      <c r="G53" s="81">
        <v>78.936340000000001</v>
      </c>
      <c r="H53" s="81">
        <v>77.958939999999998</v>
      </c>
      <c r="I53" s="81">
        <v>77.391859999999994</v>
      </c>
      <c r="J53" s="81">
        <v>78.526030000000006</v>
      </c>
      <c r="K53" s="81">
        <v>78.133080000000007</v>
      </c>
      <c r="L53" s="81">
        <v>77.531009999999995</v>
      </c>
      <c r="M53" s="81">
        <v>78.735140000000001</v>
      </c>
      <c r="N53" s="81">
        <v>77.830259999999996</v>
      </c>
      <c r="O53" s="81">
        <v>77.196010000000001</v>
      </c>
      <c r="P53" s="81">
        <v>78.464510000000004</v>
      </c>
      <c r="Q53" s="81">
        <v>78.335570000000004</v>
      </c>
      <c r="R53" s="81">
        <v>77.713930000000005</v>
      </c>
      <c r="S53" s="81">
        <v>78.957220000000007</v>
      </c>
      <c r="T53" s="81">
        <v>78.576930000000004</v>
      </c>
      <c r="U53" s="81">
        <v>77.953249999999997</v>
      </c>
      <c r="V53" s="81">
        <v>79.200620000000001</v>
      </c>
      <c r="W53" s="81">
        <v>79.352189999999993</v>
      </c>
      <c r="X53" s="81">
        <v>78.757710000000003</v>
      </c>
      <c r="Y53" s="81">
        <v>79.946659999999994</v>
      </c>
      <c r="Z53" s="81">
        <v>79.776139999999998</v>
      </c>
      <c r="AA53" s="81">
        <v>79.174340000000001</v>
      </c>
      <c r="AB53" s="81">
        <v>80.377949999999998</v>
      </c>
      <c r="AC53" s="81">
        <v>80.165679999999995</v>
      </c>
      <c r="AD53" s="81">
        <v>79.577389999999994</v>
      </c>
      <c r="AE53" s="81">
        <v>80.753969999999995</v>
      </c>
      <c r="AF53" s="81">
        <v>79.674840000000003</v>
      </c>
      <c r="AG53" s="81">
        <v>79.064340000000001</v>
      </c>
      <c r="AH53" s="81">
        <v>80.285330000000002</v>
      </c>
      <c r="AI53" s="81">
        <v>79.632675537921429</v>
      </c>
      <c r="AJ53" s="81">
        <v>79.04198601037649</v>
      </c>
      <c r="AK53" s="81">
        <v>80.223365065466368</v>
      </c>
      <c r="AL53" s="81">
        <v>79.426542270513281</v>
      </c>
      <c r="AM53" s="81">
        <v>78.848471345795701</v>
      </c>
      <c r="AN53" s="81">
        <v>80.00461319523086</v>
      </c>
      <c r="AO53" s="16">
        <v>79.835360434298252</v>
      </c>
      <c r="AP53" s="16">
        <v>79.297584606697328</v>
      </c>
      <c r="AQ53" s="16">
        <v>80.373136261899177</v>
      </c>
      <c r="AR53" s="16">
        <v>79.962738945889399</v>
      </c>
      <c r="AS53" s="16">
        <v>79.4118095153773</v>
      </c>
      <c r="AT53" s="16">
        <v>80.513668376401498</v>
      </c>
    </row>
    <row r="54" spans="1:46" ht="12.75" customHeight="1" x14ac:dyDescent="0.2">
      <c r="A54" s="72" t="s">
        <v>70</v>
      </c>
      <c r="B54" s="81">
        <v>80.404499999999999</v>
      </c>
      <c r="C54" s="81">
        <v>79.779020000000003</v>
      </c>
      <c r="D54" s="81">
        <v>81.029979999999995</v>
      </c>
      <c r="E54" s="81">
        <v>80.344369999999998</v>
      </c>
      <c r="F54" s="81">
        <v>79.664559999999994</v>
      </c>
      <c r="G54" s="81">
        <v>81.024180000000001</v>
      </c>
      <c r="H54" s="81">
        <v>81.001660000000001</v>
      </c>
      <c r="I54" s="81">
        <v>80.318799999999996</v>
      </c>
      <c r="J54" s="81">
        <v>81.684510000000003</v>
      </c>
      <c r="K54" s="81">
        <v>81.480900000000005</v>
      </c>
      <c r="L54" s="81">
        <v>80.812979999999996</v>
      </c>
      <c r="M54" s="81">
        <v>82.148809999999997</v>
      </c>
      <c r="N54" s="81">
        <v>82.194559999999996</v>
      </c>
      <c r="O54" s="81">
        <v>81.605019999999996</v>
      </c>
      <c r="P54" s="81">
        <v>82.784109999999998</v>
      </c>
      <c r="Q54" s="81">
        <v>82.224459999999993</v>
      </c>
      <c r="R54" s="81">
        <v>81.640879999999996</v>
      </c>
      <c r="S54" s="81">
        <v>82.808040000000005</v>
      </c>
      <c r="T54" s="81">
        <v>82.613259999999997</v>
      </c>
      <c r="U54" s="81">
        <v>82.011080000000007</v>
      </c>
      <c r="V54" s="81">
        <v>83.215429999999998</v>
      </c>
      <c r="W54" s="81">
        <v>82.218639999999994</v>
      </c>
      <c r="X54" s="81">
        <v>81.542619999999999</v>
      </c>
      <c r="Y54" s="81">
        <v>82.894670000000005</v>
      </c>
      <c r="Z54" s="81">
        <v>82.795820000000006</v>
      </c>
      <c r="AA54" s="81">
        <v>82.140929999999997</v>
      </c>
      <c r="AB54" s="81">
        <v>83.450720000000004</v>
      </c>
      <c r="AC54" s="81">
        <v>83.095470000000006</v>
      </c>
      <c r="AD54" s="81">
        <v>82.453469999999996</v>
      </c>
      <c r="AE54" s="81">
        <v>83.737470000000002</v>
      </c>
      <c r="AF54" s="81">
        <v>83.451909999999998</v>
      </c>
      <c r="AG54" s="81">
        <v>82.869569999999996</v>
      </c>
      <c r="AH54" s="81">
        <v>84.034260000000003</v>
      </c>
      <c r="AI54" s="81">
        <v>83.525118074581542</v>
      </c>
      <c r="AJ54" s="81">
        <v>82.941583698913718</v>
      </c>
      <c r="AK54" s="81">
        <v>84.108652450249366</v>
      </c>
      <c r="AL54" s="81">
        <v>83.5309689742991</v>
      </c>
      <c r="AM54" s="81">
        <v>82.963815754042756</v>
      </c>
      <c r="AN54" s="81">
        <v>84.098122194555444</v>
      </c>
      <c r="AO54" s="16">
        <v>83.481940193712674</v>
      </c>
      <c r="AP54" s="16">
        <v>82.902853207194113</v>
      </c>
      <c r="AQ54" s="16">
        <v>84.061027180231235</v>
      </c>
      <c r="AR54" s="16">
        <v>83.332966331720897</v>
      </c>
      <c r="AS54" s="16">
        <v>82.767912011075197</v>
      </c>
      <c r="AT54" s="16">
        <v>83.898020652366597</v>
      </c>
    </row>
    <row r="55" spans="1:46" ht="12.75" customHeight="1" x14ac:dyDescent="0.2">
      <c r="A55" s="72" t="s">
        <v>71</v>
      </c>
      <c r="B55" s="81">
        <v>80.110100000000003</v>
      </c>
      <c r="C55" s="81">
        <v>79.492500000000007</v>
      </c>
      <c r="D55" s="81">
        <v>80.727689999999996</v>
      </c>
      <c r="E55" s="81">
        <v>80.090739999999997</v>
      </c>
      <c r="F55" s="81">
        <v>79.458650000000006</v>
      </c>
      <c r="G55" s="81">
        <v>80.722840000000005</v>
      </c>
      <c r="H55" s="81">
        <v>80.089079999999996</v>
      </c>
      <c r="I55" s="81">
        <v>79.423950000000005</v>
      </c>
      <c r="J55" s="81">
        <v>80.75421</v>
      </c>
      <c r="K55" s="81">
        <v>80.652950000000004</v>
      </c>
      <c r="L55" s="81">
        <v>79.985969999999995</v>
      </c>
      <c r="M55" s="81">
        <v>81.319929999999999</v>
      </c>
      <c r="N55" s="81">
        <v>80.904349999999994</v>
      </c>
      <c r="O55" s="81">
        <v>80.24727</v>
      </c>
      <c r="P55" s="81">
        <v>81.561430000000001</v>
      </c>
      <c r="Q55" s="81">
        <v>81.194789999999998</v>
      </c>
      <c r="R55" s="81">
        <v>80.566640000000007</v>
      </c>
      <c r="S55" s="81">
        <v>81.822940000000003</v>
      </c>
      <c r="T55" s="81">
        <v>81.096680000000006</v>
      </c>
      <c r="U55" s="81">
        <v>80.465059999999994</v>
      </c>
      <c r="V55" s="81">
        <v>81.728300000000004</v>
      </c>
      <c r="W55" s="81">
        <v>81.058750000000003</v>
      </c>
      <c r="X55" s="81">
        <v>80.422920000000005</v>
      </c>
      <c r="Y55" s="81">
        <v>81.694590000000005</v>
      </c>
      <c r="Z55" s="81">
        <v>81.174639999999997</v>
      </c>
      <c r="AA55" s="81">
        <v>80.522540000000006</v>
      </c>
      <c r="AB55" s="81">
        <v>81.826729999999998</v>
      </c>
      <c r="AC55" s="81">
        <v>81.433199999999999</v>
      </c>
      <c r="AD55" s="81">
        <v>80.796009999999995</v>
      </c>
      <c r="AE55" s="81">
        <v>82.070400000000006</v>
      </c>
      <c r="AF55" s="81">
        <v>81.601150000000004</v>
      </c>
      <c r="AG55" s="81">
        <v>80.953680000000006</v>
      </c>
      <c r="AH55" s="81">
        <v>82.248620000000003</v>
      </c>
      <c r="AI55" s="81">
        <v>82.076439633485407</v>
      </c>
      <c r="AJ55" s="81">
        <v>81.458110945416522</v>
      </c>
      <c r="AK55" s="81">
        <v>82.694768321554292</v>
      </c>
      <c r="AL55" s="81">
        <v>82.489334595163172</v>
      </c>
      <c r="AM55" s="81">
        <v>81.887998194769096</v>
      </c>
      <c r="AN55" s="81">
        <v>83.090670995557247</v>
      </c>
      <c r="AO55" s="16">
        <v>82.691363443922981</v>
      </c>
      <c r="AP55" s="16">
        <v>82.103789273439801</v>
      </c>
      <c r="AQ55" s="16">
        <v>83.278937614406161</v>
      </c>
      <c r="AR55" s="16">
        <v>82.515283435567099</v>
      </c>
      <c r="AS55" s="16">
        <v>81.948639451939997</v>
      </c>
      <c r="AT55" s="16">
        <v>83.081927419194102</v>
      </c>
    </row>
    <row r="56" spans="1:46" ht="12.75" customHeight="1" x14ac:dyDescent="0.2">
      <c r="A56" s="72" t="s">
        <v>72</v>
      </c>
      <c r="B56" s="81">
        <v>81.072999999999993</v>
      </c>
      <c r="C56" s="81">
        <v>80.37961</v>
      </c>
      <c r="D56" s="81">
        <v>81.766390000000001</v>
      </c>
      <c r="E56" s="81">
        <v>80.598070000000007</v>
      </c>
      <c r="F56" s="81">
        <v>79.889679999999998</v>
      </c>
      <c r="G56" s="81">
        <v>81.306460000000001</v>
      </c>
      <c r="H56" s="81">
        <v>81.105059999999995</v>
      </c>
      <c r="I56" s="81">
        <v>80.413899999999998</v>
      </c>
      <c r="J56" s="81">
        <v>81.796210000000002</v>
      </c>
      <c r="K56" s="81">
        <v>81.881290000000007</v>
      </c>
      <c r="L56" s="81">
        <v>81.212469999999996</v>
      </c>
      <c r="M56" s="81">
        <v>82.550110000000004</v>
      </c>
      <c r="N56" s="81">
        <v>82.356970000000004</v>
      </c>
      <c r="O56" s="81">
        <v>81.686089999999993</v>
      </c>
      <c r="P56" s="81">
        <v>83.027839999999998</v>
      </c>
      <c r="Q56" s="81">
        <v>81.843860000000006</v>
      </c>
      <c r="R56" s="81">
        <v>81.154499999999999</v>
      </c>
      <c r="S56" s="81">
        <v>82.53322</v>
      </c>
      <c r="T56" s="81">
        <v>81.823040000000006</v>
      </c>
      <c r="U56" s="81">
        <v>81.10284</v>
      </c>
      <c r="V56" s="81">
        <v>82.543229999999994</v>
      </c>
      <c r="W56" s="81">
        <v>82.171469999999999</v>
      </c>
      <c r="X56" s="81">
        <v>81.488330000000005</v>
      </c>
      <c r="Y56" s="81">
        <v>82.854609999999994</v>
      </c>
      <c r="Z56" s="81">
        <v>82.906800000000004</v>
      </c>
      <c r="AA56" s="81">
        <v>82.237830000000002</v>
      </c>
      <c r="AB56" s="81">
        <v>83.575760000000002</v>
      </c>
      <c r="AC56" s="81">
        <v>82.782709999999994</v>
      </c>
      <c r="AD56" s="81">
        <v>82.124579999999995</v>
      </c>
      <c r="AE56" s="81">
        <v>83.440830000000005</v>
      </c>
      <c r="AF56" s="81">
        <v>82.874660000000006</v>
      </c>
      <c r="AG56" s="81">
        <v>82.215019999999996</v>
      </c>
      <c r="AH56" s="81">
        <v>83.534289999999999</v>
      </c>
      <c r="AI56" s="81">
        <v>82.674369531129543</v>
      </c>
      <c r="AJ56" s="81">
        <v>82.003764901978016</v>
      </c>
      <c r="AK56" s="81">
        <v>83.344974160281069</v>
      </c>
      <c r="AL56" s="81">
        <v>83.443495344040798</v>
      </c>
      <c r="AM56" s="81">
        <v>82.816273784444078</v>
      </c>
      <c r="AN56" s="81">
        <v>84.070716903637518</v>
      </c>
      <c r="AO56" s="16">
        <v>83.539837530208516</v>
      </c>
      <c r="AP56" s="16">
        <v>82.896756160560003</v>
      </c>
      <c r="AQ56" s="16">
        <v>84.182918899857029</v>
      </c>
      <c r="AR56" s="16">
        <v>83.7480468097786</v>
      </c>
      <c r="AS56" s="16">
        <v>83.157215836205594</v>
      </c>
      <c r="AT56" s="16">
        <v>84.338877783351606</v>
      </c>
    </row>
    <row r="57" spans="1:46" ht="24" customHeight="1" x14ac:dyDescent="0.2">
      <c r="A57" s="72" t="s">
        <v>73</v>
      </c>
      <c r="B57" s="81">
        <v>78.591409999999996</v>
      </c>
      <c r="C57" s="81">
        <v>78.051950000000005</v>
      </c>
      <c r="D57" s="81">
        <v>79.130859999999998</v>
      </c>
      <c r="E57" s="81">
        <v>78.87876</v>
      </c>
      <c r="F57" s="81">
        <v>78.383589999999998</v>
      </c>
      <c r="G57" s="81">
        <v>79.373930000000001</v>
      </c>
      <c r="H57" s="81">
        <v>79.162040000000005</v>
      </c>
      <c r="I57" s="81">
        <v>78.660610000000005</v>
      </c>
      <c r="J57" s="81">
        <v>79.663470000000004</v>
      </c>
      <c r="K57" s="81">
        <v>79.444760000000002</v>
      </c>
      <c r="L57" s="81">
        <v>78.955860000000001</v>
      </c>
      <c r="M57" s="81">
        <v>79.933660000000003</v>
      </c>
      <c r="N57" s="81">
        <v>79.432720000000003</v>
      </c>
      <c r="O57" s="81">
        <v>78.942030000000003</v>
      </c>
      <c r="P57" s="81">
        <v>79.923400000000001</v>
      </c>
      <c r="Q57" s="81">
        <v>79.504589999999993</v>
      </c>
      <c r="R57" s="81">
        <v>79.031300000000002</v>
      </c>
      <c r="S57" s="81">
        <v>79.977890000000002</v>
      </c>
      <c r="T57" s="81">
        <v>79.656840000000003</v>
      </c>
      <c r="U57" s="81">
        <v>79.173599999999993</v>
      </c>
      <c r="V57" s="81">
        <v>80.140090000000001</v>
      </c>
      <c r="W57" s="81">
        <v>80.209059999999994</v>
      </c>
      <c r="X57" s="81">
        <v>79.709940000000003</v>
      </c>
      <c r="Y57" s="81">
        <v>80.708169999999996</v>
      </c>
      <c r="Z57" s="81">
        <v>80.298209999999997</v>
      </c>
      <c r="AA57" s="81">
        <v>79.768339999999995</v>
      </c>
      <c r="AB57" s="81">
        <v>80.828069999999997</v>
      </c>
      <c r="AC57" s="81">
        <v>80.545630000000003</v>
      </c>
      <c r="AD57" s="81">
        <v>80.018550000000005</v>
      </c>
      <c r="AE57" s="81">
        <v>81.072710000000001</v>
      </c>
      <c r="AF57" s="81">
        <v>80.628249999999994</v>
      </c>
      <c r="AG57" s="81">
        <v>80.111080000000001</v>
      </c>
      <c r="AH57" s="81">
        <v>81.145430000000005</v>
      </c>
      <c r="AI57" s="81">
        <v>80.954423821991128</v>
      </c>
      <c r="AJ57" s="81">
        <v>80.45883618836659</v>
      </c>
      <c r="AK57" s="81">
        <v>81.450011455615666</v>
      </c>
      <c r="AL57" s="81">
        <v>80.895252131203819</v>
      </c>
      <c r="AM57" s="81">
        <v>80.389197485946269</v>
      </c>
      <c r="AN57" s="81">
        <v>81.401306776461368</v>
      </c>
      <c r="AO57" s="16">
        <v>80.613692150483175</v>
      </c>
      <c r="AP57" s="16">
        <v>80.097040396130012</v>
      </c>
      <c r="AQ57" s="16">
        <v>81.130343904836337</v>
      </c>
      <c r="AR57" s="16">
        <v>80.513000241198895</v>
      </c>
      <c r="AS57" s="16">
        <v>79.998595749474802</v>
      </c>
      <c r="AT57" s="16">
        <v>81.027404732922903</v>
      </c>
    </row>
    <row r="58" spans="1:46" ht="12.75" customHeight="1" x14ac:dyDescent="0.2">
      <c r="A58" s="72" t="s">
        <v>74</v>
      </c>
      <c r="B58" s="81">
        <v>79.343069999999997</v>
      </c>
      <c r="C58" s="81">
        <v>79.002210000000005</v>
      </c>
      <c r="D58" s="81">
        <v>79.683940000000007</v>
      </c>
      <c r="E58" s="81">
        <v>79.422880000000006</v>
      </c>
      <c r="F58" s="81">
        <v>79.076059999999998</v>
      </c>
      <c r="G58" s="81">
        <v>79.769710000000003</v>
      </c>
      <c r="H58" s="81">
        <v>79.56232</v>
      </c>
      <c r="I58" s="81">
        <v>79.215549999999993</v>
      </c>
      <c r="J58" s="81">
        <v>79.909090000000006</v>
      </c>
      <c r="K58" s="81">
        <v>79.864689999999996</v>
      </c>
      <c r="L58" s="81">
        <v>79.513400000000004</v>
      </c>
      <c r="M58" s="81">
        <v>80.215990000000005</v>
      </c>
      <c r="N58" s="81">
        <v>80.036150000000006</v>
      </c>
      <c r="O58" s="81">
        <v>79.687060000000002</v>
      </c>
      <c r="P58" s="81">
        <v>80.385239999999996</v>
      </c>
      <c r="Q58" s="81">
        <v>80.022589999999994</v>
      </c>
      <c r="R58" s="81">
        <v>79.674719999999994</v>
      </c>
      <c r="S58" s="81">
        <v>80.370450000000005</v>
      </c>
      <c r="T58" s="81">
        <v>79.977819999999994</v>
      </c>
      <c r="U58" s="81">
        <v>79.630709999999993</v>
      </c>
      <c r="V58" s="81">
        <v>80.324920000000006</v>
      </c>
      <c r="W58" s="81">
        <v>80.267120000000006</v>
      </c>
      <c r="X58" s="81">
        <v>79.924440000000004</v>
      </c>
      <c r="Y58" s="81">
        <v>80.609800000000007</v>
      </c>
      <c r="Z58" s="81">
        <v>80.860680000000002</v>
      </c>
      <c r="AA58" s="81">
        <v>80.524979999999999</v>
      </c>
      <c r="AB58" s="81">
        <v>81.196389999999994</v>
      </c>
      <c r="AC58" s="81">
        <v>81.045310000000001</v>
      </c>
      <c r="AD58" s="81">
        <v>80.707040000000006</v>
      </c>
      <c r="AE58" s="81">
        <v>81.383570000000006</v>
      </c>
      <c r="AF58" s="81">
        <v>81.142189999999999</v>
      </c>
      <c r="AG58" s="81">
        <v>80.809439999999995</v>
      </c>
      <c r="AH58" s="81">
        <v>81.474950000000007</v>
      </c>
      <c r="AI58" s="81">
        <v>81.370499240426909</v>
      </c>
      <c r="AJ58" s="81">
        <v>81.026082169121054</v>
      </c>
      <c r="AK58" s="81">
        <v>81.714916311732765</v>
      </c>
      <c r="AL58" s="81">
        <v>81.463193777010616</v>
      </c>
      <c r="AM58" s="81">
        <v>81.129463551803155</v>
      </c>
      <c r="AN58" s="81">
        <v>81.796924002218077</v>
      </c>
      <c r="AO58" s="16">
        <v>81.205448965888266</v>
      </c>
      <c r="AP58" s="16">
        <v>80.864281817083736</v>
      </c>
      <c r="AQ58" s="16">
        <v>81.546616114692796</v>
      </c>
      <c r="AR58" s="16">
        <v>80.807602555257105</v>
      </c>
      <c r="AS58" s="16">
        <v>80.466527776395907</v>
      </c>
      <c r="AT58" s="16">
        <v>81.148677334118304</v>
      </c>
    </row>
    <row r="59" spans="1:46" ht="12.75" customHeight="1" x14ac:dyDescent="0.2">
      <c r="A59" s="72" t="s">
        <v>75</v>
      </c>
      <c r="B59" s="81">
        <v>76.395960000000002</v>
      </c>
      <c r="C59" s="81">
        <v>76.106120000000004</v>
      </c>
      <c r="D59" s="81">
        <v>76.6858</v>
      </c>
      <c r="E59" s="81">
        <v>76.378029999999995</v>
      </c>
      <c r="F59" s="81">
        <v>76.085329999999999</v>
      </c>
      <c r="G59" s="81">
        <v>76.670739999999995</v>
      </c>
      <c r="H59" s="81">
        <v>76.627229999999997</v>
      </c>
      <c r="I59" s="81">
        <v>76.341610000000003</v>
      </c>
      <c r="J59" s="81">
        <v>76.912840000000003</v>
      </c>
      <c r="K59" s="81">
        <v>76.845799999999997</v>
      </c>
      <c r="L59" s="81">
        <v>76.559520000000006</v>
      </c>
      <c r="M59" s="81">
        <v>77.132069999999999</v>
      </c>
      <c r="N59" s="81">
        <v>76.962289999999996</v>
      </c>
      <c r="O59" s="81">
        <v>76.676259999999999</v>
      </c>
      <c r="P59" s="81">
        <v>77.248329999999996</v>
      </c>
      <c r="Q59" s="81">
        <v>77.113119999999995</v>
      </c>
      <c r="R59" s="81">
        <v>76.82893</v>
      </c>
      <c r="S59" s="81">
        <v>77.397310000000004</v>
      </c>
      <c r="T59" s="81">
        <v>77.359409999999997</v>
      </c>
      <c r="U59" s="81">
        <v>77.074979999999996</v>
      </c>
      <c r="V59" s="81">
        <v>77.64385</v>
      </c>
      <c r="W59" s="81">
        <v>77.865120000000005</v>
      </c>
      <c r="X59" s="81">
        <v>77.58287</v>
      </c>
      <c r="Y59" s="81">
        <v>78.147369999999995</v>
      </c>
      <c r="Z59" s="81">
        <v>78.249799999999993</v>
      </c>
      <c r="AA59" s="81">
        <v>77.9636</v>
      </c>
      <c r="AB59" s="81">
        <v>78.536000000000001</v>
      </c>
      <c r="AC59" s="81">
        <v>78.467600000000004</v>
      </c>
      <c r="AD59" s="81">
        <v>78.187139999999999</v>
      </c>
      <c r="AE59" s="81">
        <v>78.748059999999995</v>
      </c>
      <c r="AF59" s="81">
        <v>78.494979999999998</v>
      </c>
      <c r="AG59" s="81">
        <v>78.21696</v>
      </c>
      <c r="AH59" s="81">
        <v>78.772999999999996</v>
      </c>
      <c r="AI59" s="81">
        <v>78.703357345789527</v>
      </c>
      <c r="AJ59" s="81">
        <v>78.43007285989313</v>
      </c>
      <c r="AK59" s="81">
        <v>78.976641831685924</v>
      </c>
      <c r="AL59" s="81">
        <v>78.846574038518838</v>
      </c>
      <c r="AM59" s="81">
        <v>78.573449390158331</v>
      </c>
      <c r="AN59" s="81">
        <v>79.119698686879346</v>
      </c>
      <c r="AO59" s="16">
        <v>78.930915126741311</v>
      </c>
      <c r="AP59" s="16">
        <v>78.656848482586028</v>
      </c>
      <c r="AQ59" s="16">
        <v>79.204981770896595</v>
      </c>
      <c r="AR59" s="16">
        <v>78.725855285788697</v>
      </c>
      <c r="AS59" s="16">
        <v>78.449697560304301</v>
      </c>
      <c r="AT59" s="16">
        <v>79.002013011273206</v>
      </c>
    </row>
    <row r="60" spans="1:46" ht="12.75" customHeight="1" x14ac:dyDescent="0.2">
      <c r="A60" s="72" t="s">
        <v>76</v>
      </c>
      <c r="B60" s="81">
        <v>79.408879999999996</v>
      </c>
      <c r="C60" s="81">
        <v>78.948139999999995</v>
      </c>
      <c r="D60" s="81">
        <v>79.869630000000001</v>
      </c>
      <c r="E60" s="81">
        <v>79.768969999999996</v>
      </c>
      <c r="F60" s="81">
        <v>79.317930000000004</v>
      </c>
      <c r="G60" s="81">
        <v>80.220020000000005</v>
      </c>
      <c r="H60" s="81">
        <v>80.299989999999994</v>
      </c>
      <c r="I60" s="81">
        <v>79.854349999999997</v>
      </c>
      <c r="J60" s="81">
        <v>80.745639999999995</v>
      </c>
      <c r="K60" s="81">
        <v>80.543549999999996</v>
      </c>
      <c r="L60" s="81">
        <v>80.099000000000004</v>
      </c>
      <c r="M60" s="81">
        <v>80.988100000000003</v>
      </c>
      <c r="N60" s="81">
        <v>80.552539999999993</v>
      </c>
      <c r="O60" s="81">
        <v>80.114959999999996</v>
      </c>
      <c r="P60" s="81">
        <v>80.990120000000005</v>
      </c>
      <c r="Q60" s="81">
        <v>80.818550000000002</v>
      </c>
      <c r="R60" s="81">
        <v>80.399950000000004</v>
      </c>
      <c r="S60" s="81">
        <v>81.23715</v>
      </c>
      <c r="T60" s="81">
        <v>81.140860000000004</v>
      </c>
      <c r="U60" s="81">
        <v>80.717770000000002</v>
      </c>
      <c r="V60" s="81">
        <v>81.563959999999994</v>
      </c>
      <c r="W60" s="81">
        <v>81.461519999999993</v>
      </c>
      <c r="X60" s="81">
        <v>81.029409999999999</v>
      </c>
      <c r="Y60" s="81">
        <v>81.893630000000002</v>
      </c>
      <c r="Z60" s="81">
        <v>81.49776</v>
      </c>
      <c r="AA60" s="81">
        <v>81.065299999999993</v>
      </c>
      <c r="AB60" s="81">
        <v>81.930229999999995</v>
      </c>
      <c r="AC60" s="81">
        <v>81.789320000000004</v>
      </c>
      <c r="AD60" s="81">
        <v>81.358109999999996</v>
      </c>
      <c r="AE60" s="81">
        <v>82.220529999999997</v>
      </c>
      <c r="AF60" s="81">
        <v>82.144580000000005</v>
      </c>
      <c r="AG60" s="81">
        <v>81.714789999999994</v>
      </c>
      <c r="AH60" s="81">
        <v>82.574359999999999</v>
      </c>
      <c r="AI60" s="81">
        <v>82.708540115483729</v>
      </c>
      <c r="AJ60" s="81">
        <v>82.286448317543616</v>
      </c>
      <c r="AK60" s="81">
        <v>83.130631913423841</v>
      </c>
      <c r="AL60" s="81">
        <v>82.640536803860527</v>
      </c>
      <c r="AM60" s="81">
        <v>82.232917431335238</v>
      </c>
      <c r="AN60" s="81">
        <v>83.048156176385817</v>
      </c>
      <c r="AO60" s="16">
        <v>82.869105702643893</v>
      </c>
      <c r="AP60" s="16">
        <v>82.461355100182388</v>
      </c>
      <c r="AQ60" s="16">
        <v>83.276856305105397</v>
      </c>
      <c r="AR60" s="16">
        <v>82.595724593666404</v>
      </c>
      <c r="AS60" s="16">
        <v>82.184183047237497</v>
      </c>
      <c r="AT60" s="16">
        <v>83.007266140095297</v>
      </c>
    </row>
    <row r="61" spans="1:46" ht="24" customHeight="1" x14ac:dyDescent="0.2">
      <c r="A61" s="72" t="s">
        <v>77</v>
      </c>
      <c r="B61" s="81">
        <v>77.730429999999998</v>
      </c>
      <c r="C61" s="81">
        <v>76.947460000000007</v>
      </c>
      <c r="D61" s="81">
        <v>78.513390000000001</v>
      </c>
      <c r="E61" s="81">
        <v>77.990020000000001</v>
      </c>
      <c r="F61" s="81">
        <v>77.233069999999998</v>
      </c>
      <c r="G61" s="81">
        <v>78.746970000000005</v>
      </c>
      <c r="H61" s="81">
        <v>77.838579999999993</v>
      </c>
      <c r="I61" s="81">
        <v>77.065920000000006</v>
      </c>
      <c r="J61" s="81">
        <v>78.611239999999995</v>
      </c>
      <c r="K61" s="81">
        <v>77.796490000000006</v>
      </c>
      <c r="L61" s="81">
        <v>77.016589999999994</v>
      </c>
      <c r="M61" s="81">
        <v>78.576390000000004</v>
      </c>
      <c r="N61" s="81">
        <v>78.143069999999994</v>
      </c>
      <c r="O61" s="81">
        <v>77.359139999999996</v>
      </c>
      <c r="P61" s="81">
        <v>78.927009999999996</v>
      </c>
      <c r="Q61" s="81">
        <v>78.554410000000004</v>
      </c>
      <c r="R61" s="81">
        <v>77.749830000000003</v>
      </c>
      <c r="S61" s="81">
        <v>79.358980000000003</v>
      </c>
      <c r="T61" s="81">
        <v>78.915769999999995</v>
      </c>
      <c r="U61" s="81">
        <v>78.106840000000005</v>
      </c>
      <c r="V61" s="81">
        <v>79.724699999999999</v>
      </c>
      <c r="W61" s="81">
        <v>79.164339999999996</v>
      </c>
      <c r="X61" s="81">
        <v>78.359809999999996</v>
      </c>
      <c r="Y61" s="81">
        <v>79.968879999999999</v>
      </c>
      <c r="Z61" s="81">
        <v>79.592579999999998</v>
      </c>
      <c r="AA61" s="81">
        <v>78.854339999999993</v>
      </c>
      <c r="AB61" s="81">
        <v>80.33081</v>
      </c>
      <c r="AC61" s="81">
        <v>79.914959999999994</v>
      </c>
      <c r="AD61" s="81">
        <v>79.204220000000007</v>
      </c>
      <c r="AE61" s="81">
        <v>80.625699999999995</v>
      </c>
      <c r="AF61" s="81">
        <v>80.644779999999997</v>
      </c>
      <c r="AG61" s="81">
        <v>79.984759999999994</v>
      </c>
      <c r="AH61" s="81">
        <v>81.304810000000003</v>
      </c>
      <c r="AI61" s="81">
        <v>80.73575422496657</v>
      </c>
      <c r="AJ61" s="81">
        <v>80.053298465798136</v>
      </c>
      <c r="AK61" s="81">
        <v>81.418209984135004</v>
      </c>
      <c r="AL61" s="81">
        <v>80.417768368720601</v>
      </c>
      <c r="AM61" s="81">
        <v>79.723092451411773</v>
      </c>
      <c r="AN61" s="81">
        <v>81.112444286029429</v>
      </c>
      <c r="AO61" s="16">
        <v>80.081781928945247</v>
      </c>
      <c r="AP61" s="16">
        <v>79.377458028004398</v>
      </c>
      <c r="AQ61" s="16">
        <v>80.786105829886097</v>
      </c>
      <c r="AR61" s="16">
        <v>79.684500163515906</v>
      </c>
      <c r="AS61" s="16">
        <v>78.947690373873101</v>
      </c>
      <c r="AT61" s="16">
        <v>80.421309953158698</v>
      </c>
    </row>
    <row r="62" spans="1:46" ht="12.75" customHeight="1" x14ac:dyDescent="0.2">
      <c r="A62" s="72" t="s">
        <v>78</v>
      </c>
      <c r="B62" s="81">
        <v>78.607339999999994</v>
      </c>
      <c r="C62" s="81">
        <v>77.893500000000003</v>
      </c>
      <c r="D62" s="81">
        <v>79.321179999999998</v>
      </c>
      <c r="E62" s="81">
        <v>79.099630000000005</v>
      </c>
      <c r="F62" s="81">
        <v>78.407179999999997</v>
      </c>
      <c r="G62" s="81">
        <v>79.792069999999995</v>
      </c>
      <c r="H62" s="81">
        <v>79.440370000000001</v>
      </c>
      <c r="I62" s="81">
        <v>78.747429999999994</v>
      </c>
      <c r="J62" s="81">
        <v>80.133300000000006</v>
      </c>
      <c r="K62" s="81">
        <v>79.669880000000006</v>
      </c>
      <c r="L62" s="81">
        <v>78.984849999999994</v>
      </c>
      <c r="M62" s="81">
        <v>80.354900000000001</v>
      </c>
      <c r="N62" s="81">
        <v>79.718059999999994</v>
      </c>
      <c r="O62" s="81">
        <v>79.041430000000005</v>
      </c>
      <c r="P62" s="81">
        <v>80.3947</v>
      </c>
      <c r="Q62" s="81">
        <v>80.496750000000006</v>
      </c>
      <c r="R62" s="81">
        <v>79.846509999999995</v>
      </c>
      <c r="S62" s="81">
        <v>81.146979999999999</v>
      </c>
      <c r="T62" s="81">
        <v>81.207120000000003</v>
      </c>
      <c r="U62" s="81">
        <v>80.581810000000004</v>
      </c>
      <c r="V62" s="81">
        <v>81.832430000000002</v>
      </c>
      <c r="W62" s="81">
        <v>81.327969999999993</v>
      </c>
      <c r="X62" s="81">
        <v>80.707700000000003</v>
      </c>
      <c r="Y62" s="81">
        <v>81.948239999999998</v>
      </c>
      <c r="Z62" s="81">
        <v>81.395920000000004</v>
      </c>
      <c r="AA62" s="81">
        <v>80.755679999999998</v>
      </c>
      <c r="AB62" s="81">
        <v>82.036159999999995</v>
      </c>
      <c r="AC62" s="81">
        <v>81.214039999999997</v>
      </c>
      <c r="AD62" s="81">
        <v>80.558570000000003</v>
      </c>
      <c r="AE62" s="81">
        <v>81.869500000000002</v>
      </c>
      <c r="AF62" s="81">
        <v>81.694149999999993</v>
      </c>
      <c r="AG62" s="81">
        <v>81.047849999999997</v>
      </c>
      <c r="AH62" s="81">
        <v>82.340440000000001</v>
      </c>
      <c r="AI62" s="81">
        <v>81.53654226077272</v>
      </c>
      <c r="AJ62" s="81">
        <v>80.886456827560409</v>
      </c>
      <c r="AK62" s="81">
        <v>82.186627693985031</v>
      </c>
      <c r="AL62" s="81">
        <v>81.482020927701129</v>
      </c>
      <c r="AM62" s="81">
        <v>80.840333854742369</v>
      </c>
      <c r="AN62" s="81">
        <v>82.123708000659889</v>
      </c>
      <c r="AO62" s="16">
        <v>81.423952526385591</v>
      </c>
      <c r="AP62" s="16">
        <v>80.763084019091252</v>
      </c>
      <c r="AQ62" s="16">
        <v>82.08482103367993</v>
      </c>
      <c r="AR62" s="16">
        <v>81.633691669791503</v>
      </c>
      <c r="AS62" s="16">
        <v>81.004987954575995</v>
      </c>
      <c r="AT62" s="16">
        <v>82.262395385006897</v>
      </c>
    </row>
    <row r="63" spans="1:46" ht="12.75" customHeight="1" x14ac:dyDescent="0.2">
      <c r="A63" s="72" t="s">
        <v>79</v>
      </c>
      <c r="B63" s="81">
        <v>80.144900000000007</v>
      </c>
      <c r="C63" s="81">
        <v>79.437759999999997</v>
      </c>
      <c r="D63" s="81">
        <v>80.852040000000002</v>
      </c>
      <c r="E63" s="81">
        <v>80.166240000000002</v>
      </c>
      <c r="F63" s="81">
        <v>79.482129999999998</v>
      </c>
      <c r="G63" s="81">
        <v>80.850359999999995</v>
      </c>
      <c r="H63" s="81">
        <v>80.177130000000005</v>
      </c>
      <c r="I63" s="81">
        <v>79.485830000000007</v>
      </c>
      <c r="J63" s="81">
        <v>80.86842</v>
      </c>
      <c r="K63" s="81">
        <v>80.03707</v>
      </c>
      <c r="L63" s="81">
        <v>79.341290000000001</v>
      </c>
      <c r="M63" s="81">
        <v>80.732849999999999</v>
      </c>
      <c r="N63" s="81">
        <v>80.362430000000003</v>
      </c>
      <c r="O63" s="81">
        <v>79.670540000000003</v>
      </c>
      <c r="P63" s="81">
        <v>81.054310000000001</v>
      </c>
      <c r="Q63" s="81">
        <v>80.598849999999999</v>
      </c>
      <c r="R63" s="81">
        <v>79.922020000000003</v>
      </c>
      <c r="S63" s="81">
        <v>81.275679999999994</v>
      </c>
      <c r="T63" s="81">
        <v>81.157150000000001</v>
      </c>
      <c r="U63" s="81">
        <v>80.474260000000001</v>
      </c>
      <c r="V63" s="81">
        <v>81.840050000000005</v>
      </c>
      <c r="W63" s="81">
        <v>81.517610000000005</v>
      </c>
      <c r="X63" s="81">
        <v>80.838539999999995</v>
      </c>
      <c r="Y63" s="81">
        <v>82.196669999999997</v>
      </c>
      <c r="Z63" s="81">
        <v>81.8292</v>
      </c>
      <c r="AA63" s="81">
        <v>81.172520000000006</v>
      </c>
      <c r="AB63" s="81">
        <v>82.485879999999995</v>
      </c>
      <c r="AC63" s="81">
        <v>81.669539999999998</v>
      </c>
      <c r="AD63" s="81">
        <v>81.0227</v>
      </c>
      <c r="AE63" s="81">
        <v>82.316379999999995</v>
      </c>
      <c r="AF63" s="81">
        <v>81.59272</v>
      </c>
      <c r="AG63" s="81">
        <v>80.930750000000003</v>
      </c>
      <c r="AH63" s="81">
        <v>82.254679999999993</v>
      </c>
      <c r="AI63" s="81">
        <v>81.689356255757303</v>
      </c>
      <c r="AJ63" s="81">
        <v>81.001673949074203</v>
      </c>
      <c r="AK63" s="81">
        <v>82.377038562440404</v>
      </c>
      <c r="AL63" s="81">
        <v>81.699290079838477</v>
      </c>
      <c r="AM63" s="81">
        <v>81.015175670570613</v>
      </c>
      <c r="AN63" s="81">
        <v>82.38340448910634</v>
      </c>
      <c r="AO63" s="16">
        <v>82.146802656737833</v>
      </c>
      <c r="AP63" s="16">
        <v>81.501417762258029</v>
      </c>
      <c r="AQ63" s="16">
        <v>82.792187551217637</v>
      </c>
      <c r="AR63" s="16">
        <v>81.933913747858298</v>
      </c>
      <c r="AS63" s="16">
        <v>81.274773825001304</v>
      </c>
      <c r="AT63" s="16">
        <v>82.593053670715307</v>
      </c>
    </row>
    <row r="64" spans="1:46" ht="12.75" customHeight="1" x14ac:dyDescent="0.2">
      <c r="A64" s="72" t="s">
        <v>141</v>
      </c>
      <c r="B64" s="81">
        <v>79.740350000000007</v>
      </c>
      <c r="C64" s="81">
        <v>78.249420000000001</v>
      </c>
      <c r="D64" s="81">
        <v>81.231279999999998</v>
      </c>
      <c r="E64" s="81">
        <v>80.034310000000005</v>
      </c>
      <c r="F64" s="81">
        <v>78.634510000000006</v>
      </c>
      <c r="G64" s="81">
        <v>81.434119999999993</v>
      </c>
      <c r="H64" s="81">
        <v>79.710750000000004</v>
      </c>
      <c r="I64" s="81">
        <v>78.271029999999996</v>
      </c>
      <c r="J64" s="81">
        <v>81.150469999999999</v>
      </c>
      <c r="K64" s="81">
        <v>80.06832</v>
      </c>
      <c r="L64" s="81">
        <v>78.662580000000005</v>
      </c>
      <c r="M64" s="81">
        <v>81.474059999999994</v>
      </c>
      <c r="N64" s="81">
        <v>80.345849999999999</v>
      </c>
      <c r="O64" s="81">
        <v>79.038229999999999</v>
      </c>
      <c r="P64" s="81">
        <v>81.653480000000002</v>
      </c>
      <c r="Q64" s="81">
        <v>81.474249999999998</v>
      </c>
      <c r="R64" s="81">
        <v>80.303020000000004</v>
      </c>
      <c r="S64" s="81">
        <v>82.645480000000006</v>
      </c>
      <c r="T64" s="81">
        <v>82.093100000000007</v>
      </c>
      <c r="U64" s="81">
        <v>80.958359999999999</v>
      </c>
      <c r="V64" s="81">
        <v>83.22784</v>
      </c>
      <c r="W64" s="81">
        <v>82.141630000000006</v>
      </c>
      <c r="X64" s="81">
        <v>80.975390000000004</v>
      </c>
      <c r="Y64" s="81">
        <v>83.307860000000005</v>
      </c>
      <c r="Z64" s="81">
        <v>80.659719999999993</v>
      </c>
      <c r="AA64" s="81">
        <v>79.152619999999999</v>
      </c>
      <c r="AB64" s="81">
        <v>82.166809999999998</v>
      </c>
      <c r="AC64" s="81">
        <v>80.237780000000001</v>
      </c>
      <c r="AD64" s="81">
        <v>78.626350000000002</v>
      </c>
      <c r="AE64" s="81">
        <v>81.849209999999999</v>
      </c>
      <c r="AF64" s="81">
        <v>80.471339999999998</v>
      </c>
      <c r="AG64" s="81">
        <v>78.944919999999996</v>
      </c>
      <c r="AH64" s="81">
        <v>81.997770000000003</v>
      </c>
      <c r="AI64" s="81">
        <v>82.134567384366576</v>
      </c>
      <c r="AJ64" s="81">
        <v>80.865091299175731</v>
      </c>
      <c r="AK64" s="81">
        <v>83.404043469557422</v>
      </c>
      <c r="AL64" s="81">
        <v>82.893323098380634</v>
      </c>
      <c r="AM64" s="81">
        <v>81.767490732171112</v>
      </c>
      <c r="AN64" s="81">
        <v>84.019155464590156</v>
      </c>
      <c r="AO64" s="16">
        <v>82.694794409377877</v>
      </c>
      <c r="AP64" s="16">
        <v>81.52235093737886</v>
      </c>
      <c r="AQ64" s="16">
        <v>83.867237881376894</v>
      </c>
      <c r="AR64" s="16">
        <v>82.771891266665307</v>
      </c>
      <c r="AS64" s="16">
        <v>81.685774330473507</v>
      </c>
      <c r="AT64" s="16">
        <v>83.858008202857107</v>
      </c>
    </row>
    <row r="65" spans="1:50" ht="24" customHeight="1" x14ac:dyDescent="0.2">
      <c r="A65" s="72" t="s">
        <v>80</v>
      </c>
      <c r="B65" s="81">
        <v>78.448849999999993</v>
      </c>
      <c r="C65" s="81">
        <v>77.870900000000006</v>
      </c>
      <c r="D65" s="81">
        <v>79.026799999999994</v>
      </c>
      <c r="E65" s="81">
        <v>79.062190000000001</v>
      </c>
      <c r="F65" s="81">
        <v>78.532799999999995</v>
      </c>
      <c r="G65" s="81">
        <v>79.591579999999993</v>
      </c>
      <c r="H65" s="81">
        <v>78.902770000000004</v>
      </c>
      <c r="I65" s="81">
        <v>78.343360000000004</v>
      </c>
      <c r="J65" s="81">
        <v>79.462180000000004</v>
      </c>
      <c r="K65" s="81">
        <v>78.961330000000004</v>
      </c>
      <c r="L65" s="81">
        <v>78.399709999999999</v>
      </c>
      <c r="M65" s="81">
        <v>79.522949999999994</v>
      </c>
      <c r="N65" s="81">
        <v>79.007990000000007</v>
      </c>
      <c r="O65" s="81">
        <v>78.437629999999999</v>
      </c>
      <c r="P65" s="81">
        <v>79.57835</v>
      </c>
      <c r="Q65" s="81">
        <v>78.993979999999993</v>
      </c>
      <c r="R65" s="81">
        <v>78.435919999999996</v>
      </c>
      <c r="S65" s="81">
        <v>79.552040000000005</v>
      </c>
      <c r="T65" s="81">
        <v>79.180229999999995</v>
      </c>
      <c r="U65" s="81">
        <v>78.624619999999993</v>
      </c>
      <c r="V65" s="81">
        <v>79.735839999999996</v>
      </c>
      <c r="W65" s="81">
        <v>79.532749999999993</v>
      </c>
      <c r="X65" s="81">
        <v>78.976560000000006</v>
      </c>
      <c r="Y65" s="81">
        <v>80.088930000000005</v>
      </c>
      <c r="Z65" s="81">
        <v>80.220290000000006</v>
      </c>
      <c r="AA65" s="81">
        <v>79.674239999999998</v>
      </c>
      <c r="AB65" s="81">
        <v>80.766329999999996</v>
      </c>
      <c r="AC65" s="81">
        <v>80.657250000000005</v>
      </c>
      <c r="AD65" s="81">
        <v>80.131370000000004</v>
      </c>
      <c r="AE65" s="81">
        <v>81.183130000000006</v>
      </c>
      <c r="AF65" s="81">
        <v>80.938220000000001</v>
      </c>
      <c r="AG65" s="81">
        <v>80.420330000000007</v>
      </c>
      <c r="AH65" s="81">
        <v>81.456109999999995</v>
      </c>
      <c r="AI65" s="81">
        <v>80.975082106178746</v>
      </c>
      <c r="AJ65" s="81">
        <v>80.461232974857623</v>
      </c>
      <c r="AK65" s="81">
        <v>81.48893123749987</v>
      </c>
      <c r="AL65" s="81">
        <v>80.790803892543437</v>
      </c>
      <c r="AM65" s="81">
        <v>80.28354932642192</v>
      </c>
      <c r="AN65" s="81">
        <v>81.298058458664954</v>
      </c>
      <c r="AO65" s="16">
        <v>80.518346766919947</v>
      </c>
      <c r="AP65" s="16">
        <v>79.970966930521584</v>
      </c>
      <c r="AQ65" s="16">
        <v>81.065726603318311</v>
      </c>
      <c r="AR65" s="16">
        <v>80.163419862535406</v>
      </c>
      <c r="AS65" s="16">
        <v>79.589790512176194</v>
      </c>
      <c r="AT65" s="16">
        <v>80.737049212894703</v>
      </c>
    </row>
    <row r="66" spans="1:50" ht="12.75" customHeight="1" x14ac:dyDescent="0.2">
      <c r="A66" s="72" t="s">
        <v>81</v>
      </c>
      <c r="B66" s="81">
        <v>77.324020000000004</v>
      </c>
      <c r="C66" s="81">
        <v>76.957639999999998</v>
      </c>
      <c r="D66" s="81">
        <v>77.690399999999997</v>
      </c>
      <c r="E66" s="81">
        <v>77.388710000000003</v>
      </c>
      <c r="F66" s="81">
        <v>77.024979999999999</v>
      </c>
      <c r="G66" s="81">
        <v>77.752440000000007</v>
      </c>
      <c r="H66" s="81">
        <v>77.586119999999994</v>
      </c>
      <c r="I66" s="81">
        <v>77.215609999999998</v>
      </c>
      <c r="J66" s="81">
        <v>77.956620000000001</v>
      </c>
      <c r="K66" s="81">
        <v>78.154610000000005</v>
      </c>
      <c r="L66" s="81">
        <v>77.79401</v>
      </c>
      <c r="M66" s="81">
        <v>78.515209999999996</v>
      </c>
      <c r="N66" s="81">
        <v>78.341430000000003</v>
      </c>
      <c r="O66" s="81">
        <v>77.984290000000001</v>
      </c>
      <c r="P66" s="81">
        <v>78.698580000000007</v>
      </c>
      <c r="Q66" s="81">
        <v>78.397729999999996</v>
      </c>
      <c r="R66" s="81">
        <v>78.048820000000006</v>
      </c>
      <c r="S66" s="81">
        <v>78.746639999999999</v>
      </c>
      <c r="T66" s="81">
        <v>78.48272</v>
      </c>
      <c r="U66" s="81">
        <v>78.137280000000004</v>
      </c>
      <c r="V66" s="81">
        <v>78.828149999999994</v>
      </c>
      <c r="W66" s="81">
        <v>78.675439999999995</v>
      </c>
      <c r="X66" s="81">
        <v>78.328919999999997</v>
      </c>
      <c r="Y66" s="81">
        <v>79.021960000000007</v>
      </c>
      <c r="Z66" s="81">
        <v>78.966300000000004</v>
      </c>
      <c r="AA66" s="81">
        <v>78.620890000000003</v>
      </c>
      <c r="AB66" s="81">
        <v>79.311710000000005</v>
      </c>
      <c r="AC66" s="81">
        <v>79.056899999999999</v>
      </c>
      <c r="AD66" s="81">
        <v>78.710440000000006</v>
      </c>
      <c r="AE66" s="81">
        <v>79.403350000000003</v>
      </c>
      <c r="AF66" s="81">
        <v>79.352429999999998</v>
      </c>
      <c r="AG66" s="81">
        <v>79.011570000000006</v>
      </c>
      <c r="AH66" s="81">
        <v>79.693280000000001</v>
      </c>
      <c r="AI66" s="81">
        <v>79.61658760432563</v>
      </c>
      <c r="AJ66" s="81">
        <v>79.27473002488459</v>
      </c>
      <c r="AK66" s="81">
        <v>79.958445183766671</v>
      </c>
      <c r="AL66" s="81">
        <v>79.581371868424384</v>
      </c>
      <c r="AM66" s="81">
        <v>79.239137574724239</v>
      </c>
      <c r="AN66" s="81">
        <v>79.923606162124528</v>
      </c>
      <c r="AO66" s="16">
        <v>79.601098798412906</v>
      </c>
      <c r="AP66" s="16">
        <v>79.261019029592816</v>
      </c>
      <c r="AQ66" s="16">
        <v>79.941178567232996</v>
      </c>
      <c r="AR66" s="16">
        <v>79.418545089472602</v>
      </c>
      <c r="AS66" s="16">
        <v>79.079058821755396</v>
      </c>
      <c r="AT66" s="16">
        <v>79.758031357189907</v>
      </c>
    </row>
    <row r="67" spans="1:50" ht="12.75" customHeight="1" x14ac:dyDescent="0.2">
      <c r="A67" s="70" t="s">
        <v>82</v>
      </c>
      <c r="B67" s="81">
        <v>81.007210000000001</v>
      </c>
      <c r="C67" s="81">
        <v>79.557980000000001</v>
      </c>
      <c r="D67" s="81">
        <v>82.456440000000001</v>
      </c>
      <c r="E67" s="81">
        <v>80.429770000000005</v>
      </c>
      <c r="F67" s="81">
        <v>78.882459999999995</v>
      </c>
      <c r="G67" s="81">
        <v>81.977080000000001</v>
      </c>
      <c r="H67" s="81">
        <v>81.300780000000003</v>
      </c>
      <c r="I67" s="81">
        <v>79.676320000000004</v>
      </c>
      <c r="J67" s="81">
        <v>82.925240000000002</v>
      </c>
      <c r="K67" s="81">
        <v>80.979529999999997</v>
      </c>
      <c r="L67" s="81">
        <v>79.446809999999999</v>
      </c>
      <c r="M67" s="81">
        <v>82.512240000000006</v>
      </c>
      <c r="N67" s="81">
        <v>81.537930000000003</v>
      </c>
      <c r="O67" s="81">
        <v>80.208190000000002</v>
      </c>
      <c r="P67" s="81">
        <v>82.867670000000004</v>
      </c>
      <c r="Q67" s="81">
        <v>81.52655</v>
      </c>
      <c r="R67" s="81">
        <v>80.325720000000004</v>
      </c>
      <c r="S67" s="81">
        <v>82.727379999999997</v>
      </c>
      <c r="T67" s="81">
        <v>81.881649999999993</v>
      </c>
      <c r="U67" s="81">
        <v>80.665779999999998</v>
      </c>
      <c r="V67" s="81">
        <v>83.097520000000003</v>
      </c>
      <c r="W67" s="81">
        <v>81.696979999999996</v>
      </c>
      <c r="X67" s="81">
        <v>80.322760000000002</v>
      </c>
      <c r="Y67" s="81">
        <v>83.071200000000005</v>
      </c>
      <c r="Z67" s="81">
        <v>81.589569999999995</v>
      </c>
      <c r="AA67" s="81">
        <v>80.181619999999995</v>
      </c>
      <c r="AB67" s="81">
        <v>82.997519999999994</v>
      </c>
      <c r="AC67" s="81">
        <v>81.83</v>
      </c>
      <c r="AD67" s="81">
        <v>80.473820000000003</v>
      </c>
      <c r="AE67" s="81">
        <v>83.186189999999996</v>
      </c>
      <c r="AF67" s="81">
        <v>82.585239999999999</v>
      </c>
      <c r="AG67" s="81">
        <v>81.39134</v>
      </c>
      <c r="AH67" s="81">
        <v>83.779129999999995</v>
      </c>
      <c r="AI67" s="81">
        <v>82.867725474101732</v>
      </c>
      <c r="AJ67" s="81">
        <v>81.608305433741805</v>
      </c>
      <c r="AK67" s="81">
        <v>84.12714551446166</v>
      </c>
      <c r="AL67" s="81">
        <v>82.811440267148015</v>
      </c>
      <c r="AM67" s="81">
        <v>81.352208739769011</v>
      </c>
      <c r="AN67" s="81">
        <v>84.270671794527019</v>
      </c>
      <c r="AO67" s="16">
        <v>82.699758324653345</v>
      </c>
      <c r="AP67" s="16">
        <v>81.240026135599138</v>
      </c>
      <c r="AQ67" s="16">
        <v>84.159490513707553</v>
      </c>
      <c r="AR67" s="16">
        <v>81.689809010278495</v>
      </c>
      <c r="AS67" s="16">
        <v>80.2959278078593</v>
      </c>
      <c r="AT67" s="16">
        <v>83.083690212697704</v>
      </c>
    </row>
    <row r="68" spans="1:50" ht="12.75" customHeight="1" x14ac:dyDescent="0.2">
      <c r="A68" s="70" t="s">
        <v>142</v>
      </c>
      <c r="B68" s="81">
        <v>80.023579999999995</v>
      </c>
      <c r="C68" s="81">
        <v>79.454340000000002</v>
      </c>
      <c r="D68" s="81">
        <v>80.592830000000006</v>
      </c>
      <c r="E68" s="81">
        <v>80.209440000000001</v>
      </c>
      <c r="F68" s="81">
        <v>79.652479999999997</v>
      </c>
      <c r="G68" s="81">
        <v>80.766400000000004</v>
      </c>
      <c r="H68" s="81">
        <v>80.574870000000004</v>
      </c>
      <c r="I68" s="81">
        <v>80.033730000000006</v>
      </c>
      <c r="J68" s="81">
        <v>81.116010000000003</v>
      </c>
      <c r="K68" s="81">
        <v>81.088269999999994</v>
      </c>
      <c r="L68" s="81">
        <v>80.561689999999999</v>
      </c>
      <c r="M68" s="81">
        <v>81.614850000000004</v>
      </c>
      <c r="N68" s="81">
        <v>81.064760000000007</v>
      </c>
      <c r="O68" s="81">
        <v>80.521159999999995</v>
      </c>
      <c r="P68" s="81">
        <v>81.608350000000002</v>
      </c>
      <c r="Q68" s="81">
        <v>81.301569999999998</v>
      </c>
      <c r="R68" s="81">
        <v>80.763660000000002</v>
      </c>
      <c r="S68" s="81">
        <v>81.839479999999995</v>
      </c>
      <c r="T68" s="81">
        <v>81.569590000000005</v>
      </c>
      <c r="U68" s="81">
        <v>81.037959999999998</v>
      </c>
      <c r="V68" s="81">
        <v>82.101209999999995</v>
      </c>
      <c r="W68" s="81">
        <v>82.086659999999995</v>
      </c>
      <c r="X68" s="81">
        <v>81.57114</v>
      </c>
      <c r="Y68" s="81">
        <v>82.602170000000001</v>
      </c>
      <c r="Z68" s="81">
        <v>82.463080000000005</v>
      </c>
      <c r="AA68" s="81">
        <v>81.943719999999999</v>
      </c>
      <c r="AB68" s="81">
        <v>82.982429999999994</v>
      </c>
      <c r="AC68" s="81">
        <v>82.654110000000003</v>
      </c>
      <c r="AD68" s="81">
        <v>82.146330000000006</v>
      </c>
      <c r="AE68" s="81">
        <v>83.16189</v>
      </c>
      <c r="AF68" s="81">
        <v>82.623249999999999</v>
      </c>
      <c r="AG68" s="81">
        <v>82.110119999999995</v>
      </c>
      <c r="AH68" s="81">
        <v>83.136369999999999</v>
      </c>
      <c r="AI68" s="81">
        <v>82.82106031471848</v>
      </c>
      <c r="AJ68" s="81">
        <v>82.308534059237033</v>
      </c>
      <c r="AK68" s="81">
        <v>83.333586570199927</v>
      </c>
      <c r="AL68" s="81">
        <v>82.642202340948799</v>
      </c>
      <c r="AM68" s="81">
        <v>82.113792258169212</v>
      </c>
      <c r="AN68" s="81">
        <v>83.170612423728386</v>
      </c>
      <c r="AO68" s="16">
        <v>82.585009239726261</v>
      </c>
      <c r="AP68" s="16">
        <v>82.038790431785003</v>
      </c>
      <c r="AQ68" s="16">
        <v>83.13122804766752</v>
      </c>
      <c r="AR68" s="16">
        <v>82.458317714533905</v>
      </c>
      <c r="AS68" s="16">
        <v>81.915968044629096</v>
      </c>
      <c r="AT68" s="16">
        <v>83.0006673844386</v>
      </c>
    </row>
    <row r="69" spans="1:50" ht="24" customHeight="1" x14ac:dyDescent="0.2">
      <c r="A69" s="70" t="s">
        <v>83</v>
      </c>
      <c r="B69" s="81">
        <v>78.073440000000005</v>
      </c>
      <c r="C69" s="81">
        <v>77.582080000000005</v>
      </c>
      <c r="D69" s="81">
        <v>78.564790000000002</v>
      </c>
      <c r="E69" s="81">
        <v>78.240170000000006</v>
      </c>
      <c r="F69" s="81">
        <v>77.759879999999995</v>
      </c>
      <c r="G69" s="81">
        <v>78.72045</v>
      </c>
      <c r="H69" s="81">
        <v>78.25712</v>
      </c>
      <c r="I69" s="81">
        <v>77.764930000000007</v>
      </c>
      <c r="J69" s="81">
        <v>78.749300000000005</v>
      </c>
      <c r="K69" s="81">
        <v>78.520039999999995</v>
      </c>
      <c r="L69" s="81">
        <v>78.038579999999996</v>
      </c>
      <c r="M69" s="81">
        <v>79.001490000000004</v>
      </c>
      <c r="N69" s="81">
        <v>78.87773</v>
      </c>
      <c r="O69" s="81">
        <v>78.392129999999995</v>
      </c>
      <c r="P69" s="81">
        <v>79.363320000000002</v>
      </c>
      <c r="Q69" s="81">
        <v>78.839669999999998</v>
      </c>
      <c r="R69" s="81">
        <v>78.355990000000006</v>
      </c>
      <c r="S69" s="81">
        <v>79.323340000000002</v>
      </c>
      <c r="T69" s="81">
        <v>79.314440000000005</v>
      </c>
      <c r="U69" s="81">
        <v>78.844279999999998</v>
      </c>
      <c r="V69" s="81">
        <v>79.784589999999994</v>
      </c>
      <c r="W69" s="81">
        <v>79.650599999999997</v>
      </c>
      <c r="X69" s="81">
        <v>79.191010000000006</v>
      </c>
      <c r="Y69" s="81">
        <v>80.110190000000003</v>
      </c>
      <c r="Z69" s="81">
        <v>80.272880000000001</v>
      </c>
      <c r="AA69" s="81">
        <v>79.806749999999994</v>
      </c>
      <c r="AB69" s="81">
        <v>80.739009999999993</v>
      </c>
      <c r="AC69" s="81">
        <v>80.37115</v>
      </c>
      <c r="AD69" s="81">
        <v>79.900639999999996</v>
      </c>
      <c r="AE69" s="81">
        <v>80.841660000000005</v>
      </c>
      <c r="AF69" s="81">
        <v>80.582520000000002</v>
      </c>
      <c r="AG69" s="81">
        <v>80.116749999999996</v>
      </c>
      <c r="AH69" s="81">
        <v>81.048299999999998</v>
      </c>
      <c r="AI69" s="81">
        <v>80.623388794503967</v>
      </c>
      <c r="AJ69" s="81">
        <v>80.158807215328835</v>
      </c>
      <c r="AK69" s="81">
        <v>81.087970373679099</v>
      </c>
      <c r="AL69" s="81">
        <v>80.595273181571528</v>
      </c>
      <c r="AM69" s="81">
        <v>80.130538625045233</v>
      </c>
      <c r="AN69" s="81">
        <v>81.060007738097823</v>
      </c>
      <c r="AO69" s="16">
        <v>80.174560335354485</v>
      </c>
      <c r="AP69" s="16">
        <v>79.691958627288344</v>
      </c>
      <c r="AQ69" s="16">
        <v>80.657162043420627</v>
      </c>
      <c r="AR69" s="16">
        <v>80.222760807331696</v>
      </c>
      <c r="AS69" s="16">
        <v>79.754083426841802</v>
      </c>
      <c r="AT69" s="16">
        <v>80.691438187821504</v>
      </c>
    </row>
    <row r="70" spans="1:50" ht="12.75" customHeight="1" x14ac:dyDescent="0.2">
      <c r="A70" s="70" t="s">
        <v>84</v>
      </c>
      <c r="B70" s="81">
        <v>79.80471</v>
      </c>
      <c r="C70" s="81">
        <v>79.194199999999995</v>
      </c>
      <c r="D70" s="81">
        <v>80.415220000000005</v>
      </c>
      <c r="E70" s="81">
        <v>79.931889999999996</v>
      </c>
      <c r="F70" s="81">
        <v>79.331130000000002</v>
      </c>
      <c r="G70" s="81">
        <v>80.532650000000004</v>
      </c>
      <c r="H70" s="81">
        <v>80.116640000000004</v>
      </c>
      <c r="I70" s="81">
        <v>79.508719999999997</v>
      </c>
      <c r="J70" s="81">
        <v>80.72457</v>
      </c>
      <c r="K70" s="81">
        <v>80.660489999999996</v>
      </c>
      <c r="L70" s="81">
        <v>80.077780000000004</v>
      </c>
      <c r="M70" s="81">
        <v>81.243200000000002</v>
      </c>
      <c r="N70" s="81">
        <v>80.880560000000003</v>
      </c>
      <c r="O70" s="81">
        <v>80.294799999999995</v>
      </c>
      <c r="P70" s="81">
        <v>81.466309999999993</v>
      </c>
      <c r="Q70" s="81">
        <v>80.946190000000001</v>
      </c>
      <c r="R70" s="81">
        <v>80.348380000000006</v>
      </c>
      <c r="S70" s="81">
        <v>81.543989999999994</v>
      </c>
      <c r="T70" s="81">
        <v>81.333539999999999</v>
      </c>
      <c r="U70" s="81">
        <v>80.740589999999997</v>
      </c>
      <c r="V70" s="81">
        <v>81.926490000000001</v>
      </c>
      <c r="W70" s="81">
        <v>81.463570000000004</v>
      </c>
      <c r="X70" s="81">
        <v>80.866910000000004</v>
      </c>
      <c r="Y70" s="81">
        <v>82.060230000000004</v>
      </c>
      <c r="Z70" s="81">
        <v>81.967860000000002</v>
      </c>
      <c r="AA70" s="81">
        <v>81.372299999999996</v>
      </c>
      <c r="AB70" s="81">
        <v>82.563410000000005</v>
      </c>
      <c r="AC70" s="81">
        <v>81.884979999999999</v>
      </c>
      <c r="AD70" s="81">
        <v>81.293270000000007</v>
      </c>
      <c r="AE70" s="81">
        <v>82.476680000000002</v>
      </c>
      <c r="AF70" s="81">
        <v>82.338949999999997</v>
      </c>
      <c r="AG70" s="81">
        <v>81.762889999999999</v>
      </c>
      <c r="AH70" s="81">
        <v>82.915009999999995</v>
      </c>
      <c r="AI70" s="81">
        <v>82.443934363139704</v>
      </c>
      <c r="AJ70" s="81">
        <v>81.878948416074522</v>
      </c>
      <c r="AK70" s="81">
        <v>83.008920310204886</v>
      </c>
      <c r="AL70" s="81">
        <v>82.530989254211079</v>
      </c>
      <c r="AM70" s="81">
        <v>81.966278265943444</v>
      </c>
      <c r="AN70" s="81">
        <v>83.095700242478713</v>
      </c>
      <c r="AO70" s="16">
        <v>82.59747834453394</v>
      </c>
      <c r="AP70" s="16">
        <v>82.046850607908397</v>
      </c>
      <c r="AQ70" s="16">
        <v>83.148106081159483</v>
      </c>
      <c r="AR70" s="16">
        <v>82.355540142115998</v>
      </c>
      <c r="AS70" s="16">
        <v>81.767187656667801</v>
      </c>
      <c r="AT70" s="16">
        <v>82.943892627564296</v>
      </c>
    </row>
    <row r="71" spans="1:50" ht="12.75" customHeight="1" x14ac:dyDescent="0.2">
      <c r="A71" s="70" t="s">
        <v>85</v>
      </c>
      <c r="B71" s="81">
        <v>80.707719999999995</v>
      </c>
      <c r="C71" s="81">
        <v>79.339399999999998</v>
      </c>
      <c r="D71" s="81">
        <v>82.076040000000006</v>
      </c>
      <c r="E71" s="81">
        <v>80.241050000000001</v>
      </c>
      <c r="F71" s="81">
        <v>78.741799999999998</v>
      </c>
      <c r="G71" s="81">
        <v>81.740300000000005</v>
      </c>
      <c r="H71" s="81">
        <v>80.853020000000001</v>
      </c>
      <c r="I71" s="81">
        <v>79.241820000000004</v>
      </c>
      <c r="J71" s="81">
        <v>82.464219999999997</v>
      </c>
      <c r="K71" s="81">
        <v>81.339979999999997</v>
      </c>
      <c r="L71" s="81">
        <v>79.710059999999999</v>
      </c>
      <c r="M71" s="81">
        <v>82.969890000000007</v>
      </c>
      <c r="N71" s="81">
        <v>82.458950000000002</v>
      </c>
      <c r="O71" s="81">
        <v>81.002279999999999</v>
      </c>
      <c r="P71" s="81">
        <v>83.915610000000001</v>
      </c>
      <c r="Q71" s="81">
        <v>81.384100000000004</v>
      </c>
      <c r="R71" s="81">
        <v>79.731070000000003</v>
      </c>
      <c r="S71" s="81">
        <v>83.037120000000002</v>
      </c>
      <c r="T71" s="81">
        <v>81.707340000000002</v>
      </c>
      <c r="U71" s="81">
        <v>80.087810000000005</v>
      </c>
      <c r="V71" s="81">
        <v>83.32687</v>
      </c>
      <c r="W71" s="81">
        <v>80.591710000000006</v>
      </c>
      <c r="X71" s="81">
        <v>78.924300000000002</v>
      </c>
      <c r="Y71" s="81">
        <v>82.259110000000007</v>
      </c>
      <c r="Z71" s="81">
        <v>81.030270000000002</v>
      </c>
      <c r="AA71" s="81">
        <v>79.728480000000005</v>
      </c>
      <c r="AB71" s="81">
        <v>82.332059999999998</v>
      </c>
      <c r="AC71" s="81">
        <v>81.402420000000006</v>
      </c>
      <c r="AD71" s="81">
        <v>80.107089999999999</v>
      </c>
      <c r="AE71" s="81">
        <v>82.697760000000002</v>
      </c>
      <c r="AF71" s="81">
        <v>82.560770000000005</v>
      </c>
      <c r="AG71" s="81">
        <v>81.346850000000003</v>
      </c>
      <c r="AH71" s="81">
        <v>83.774680000000004</v>
      </c>
      <c r="AI71" s="81">
        <v>82.387967950516511</v>
      </c>
      <c r="AJ71" s="81">
        <v>81.067856374384178</v>
      </c>
      <c r="AK71" s="81">
        <v>83.708079526648845</v>
      </c>
      <c r="AL71" s="81">
        <v>81.928777008828575</v>
      </c>
      <c r="AM71" s="81">
        <v>80.641295648229715</v>
      </c>
      <c r="AN71" s="81">
        <v>83.216258369427436</v>
      </c>
      <c r="AO71" s="16">
        <v>82.029492275158958</v>
      </c>
      <c r="AP71" s="16">
        <v>80.791097526328272</v>
      </c>
      <c r="AQ71" s="16">
        <v>83.267887023989644</v>
      </c>
      <c r="AR71" s="16">
        <v>83.187572160436304</v>
      </c>
      <c r="AS71" s="16">
        <v>82.114982112024506</v>
      </c>
      <c r="AT71" s="16">
        <v>84.260162208848101</v>
      </c>
    </row>
    <row r="72" spans="1:50" ht="12.75" customHeight="1" x14ac:dyDescent="0.2">
      <c r="A72" s="70" t="s">
        <v>86</v>
      </c>
      <c r="B72" s="81">
        <v>79.196579999999997</v>
      </c>
      <c r="C72" s="81">
        <v>78.577169999999995</v>
      </c>
      <c r="D72" s="81">
        <v>79.816000000000003</v>
      </c>
      <c r="E72" s="81">
        <v>79.598500000000001</v>
      </c>
      <c r="F72" s="81">
        <v>78.998900000000006</v>
      </c>
      <c r="G72" s="81">
        <v>80.198089999999993</v>
      </c>
      <c r="H72" s="81">
        <v>79.987679999999997</v>
      </c>
      <c r="I72" s="81">
        <v>79.389809999999997</v>
      </c>
      <c r="J72" s="81">
        <v>80.585549999999998</v>
      </c>
      <c r="K72" s="81">
        <v>80.423580000000001</v>
      </c>
      <c r="L72" s="81">
        <v>79.851320000000001</v>
      </c>
      <c r="M72" s="81">
        <v>80.995840000000001</v>
      </c>
      <c r="N72" s="81">
        <v>80.521479999999997</v>
      </c>
      <c r="O72" s="81">
        <v>79.931929999999994</v>
      </c>
      <c r="P72" s="81">
        <v>81.111019999999996</v>
      </c>
      <c r="Q72" s="81">
        <v>80.806640000000002</v>
      </c>
      <c r="R72" s="81">
        <v>80.226039999999998</v>
      </c>
      <c r="S72" s="81">
        <v>81.387240000000006</v>
      </c>
      <c r="T72" s="81">
        <v>80.77167</v>
      </c>
      <c r="U72" s="81">
        <v>80.184070000000006</v>
      </c>
      <c r="V72" s="81">
        <v>81.359269999999995</v>
      </c>
      <c r="W72" s="81">
        <v>81.000810000000001</v>
      </c>
      <c r="X72" s="81">
        <v>80.426730000000006</v>
      </c>
      <c r="Y72" s="81">
        <v>81.5749</v>
      </c>
      <c r="Z72" s="81">
        <v>80.838099999999997</v>
      </c>
      <c r="AA72" s="81">
        <v>80.253559999999993</v>
      </c>
      <c r="AB72" s="81">
        <v>81.422640000000001</v>
      </c>
      <c r="AC72" s="81">
        <v>81.088700000000003</v>
      </c>
      <c r="AD72" s="81">
        <v>80.506190000000004</v>
      </c>
      <c r="AE72" s="81">
        <v>81.671199999999999</v>
      </c>
      <c r="AF72" s="81">
        <v>80.852310000000003</v>
      </c>
      <c r="AG72" s="81">
        <v>80.25685</v>
      </c>
      <c r="AH72" s="81">
        <v>81.447779999999995</v>
      </c>
      <c r="AI72" s="81">
        <v>80.911008582223971</v>
      </c>
      <c r="AJ72" s="81">
        <v>80.330867368263185</v>
      </c>
      <c r="AK72" s="81">
        <v>81.491149796184757</v>
      </c>
      <c r="AL72" s="81">
        <v>81.030039239110422</v>
      </c>
      <c r="AM72" s="81">
        <v>80.442230451232618</v>
      </c>
      <c r="AN72" s="81">
        <v>81.617848026988227</v>
      </c>
      <c r="AO72" s="16">
        <v>80.763096196957477</v>
      </c>
      <c r="AP72" s="16">
        <v>80.125347353361079</v>
      </c>
      <c r="AQ72" s="16">
        <v>81.400845040553875</v>
      </c>
      <c r="AR72" s="16">
        <v>81.139271177288094</v>
      </c>
      <c r="AS72" s="16">
        <v>80.503421010794597</v>
      </c>
      <c r="AT72" s="16">
        <v>81.775121343781606</v>
      </c>
    </row>
    <row r="73" spans="1:50" ht="24" customHeight="1" x14ac:dyDescent="0.2">
      <c r="A73" s="70" t="s">
        <v>87</v>
      </c>
      <c r="B73" s="81">
        <v>78.557770000000005</v>
      </c>
      <c r="C73" s="81">
        <v>78.196579999999997</v>
      </c>
      <c r="D73" s="81">
        <v>78.918970000000002</v>
      </c>
      <c r="E73" s="81">
        <v>78.696160000000006</v>
      </c>
      <c r="F73" s="81">
        <v>78.335170000000005</v>
      </c>
      <c r="G73" s="81">
        <v>79.057149999999993</v>
      </c>
      <c r="H73" s="81">
        <v>79.120549999999994</v>
      </c>
      <c r="I73" s="81">
        <v>78.771860000000004</v>
      </c>
      <c r="J73" s="81">
        <v>79.469250000000002</v>
      </c>
      <c r="K73" s="81">
        <v>79.292360000000002</v>
      </c>
      <c r="L73" s="81">
        <v>78.944159999999997</v>
      </c>
      <c r="M73" s="81">
        <v>79.640569999999997</v>
      </c>
      <c r="N73" s="81">
        <v>79.438130000000001</v>
      </c>
      <c r="O73" s="81">
        <v>79.084460000000007</v>
      </c>
      <c r="P73" s="81">
        <v>79.791809999999998</v>
      </c>
      <c r="Q73" s="81">
        <v>79.46978</v>
      </c>
      <c r="R73" s="81">
        <v>79.112390000000005</v>
      </c>
      <c r="S73" s="81">
        <v>79.827179999999998</v>
      </c>
      <c r="T73" s="81">
        <v>79.805809999999994</v>
      </c>
      <c r="U73" s="81">
        <v>79.458079999999995</v>
      </c>
      <c r="V73" s="81">
        <v>80.153549999999996</v>
      </c>
      <c r="W73" s="81">
        <v>80.098600000000005</v>
      </c>
      <c r="X73" s="81">
        <v>79.757199999999997</v>
      </c>
      <c r="Y73" s="81">
        <v>80.44</v>
      </c>
      <c r="Z73" s="81">
        <v>80.351600000000005</v>
      </c>
      <c r="AA73" s="81">
        <v>80.006370000000004</v>
      </c>
      <c r="AB73" s="81">
        <v>80.696830000000006</v>
      </c>
      <c r="AC73" s="81">
        <v>80.442970000000003</v>
      </c>
      <c r="AD73" s="81">
        <v>80.10248</v>
      </c>
      <c r="AE73" s="81">
        <v>80.783469999999994</v>
      </c>
      <c r="AF73" s="81">
        <v>80.602890000000002</v>
      </c>
      <c r="AG73" s="81">
        <v>80.263239999999996</v>
      </c>
      <c r="AH73" s="81">
        <v>80.942530000000005</v>
      </c>
      <c r="AI73" s="81">
        <v>80.807343223697913</v>
      </c>
      <c r="AJ73" s="81">
        <v>80.474512472365177</v>
      </c>
      <c r="AK73" s="81">
        <v>81.140173975030649</v>
      </c>
      <c r="AL73" s="81">
        <v>80.811585318611847</v>
      </c>
      <c r="AM73" s="81">
        <v>80.478933459672007</v>
      </c>
      <c r="AN73" s="81">
        <v>81.144237177551688</v>
      </c>
      <c r="AO73" s="16">
        <v>80.673480724651554</v>
      </c>
      <c r="AP73" s="16">
        <v>80.330242176916727</v>
      </c>
      <c r="AQ73" s="16">
        <v>81.016719272386382</v>
      </c>
      <c r="AR73" s="16">
        <v>80.699745526714693</v>
      </c>
      <c r="AS73" s="16">
        <v>80.362669279808699</v>
      </c>
      <c r="AT73" s="16">
        <v>81.036821773620602</v>
      </c>
    </row>
    <row r="74" spans="1:50" ht="12.75" customHeight="1" x14ac:dyDescent="0.2">
      <c r="A74" s="70" t="s">
        <v>88</v>
      </c>
      <c r="B74" s="81">
        <v>79.291619999999995</v>
      </c>
      <c r="C74" s="81">
        <v>78.605630000000005</v>
      </c>
      <c r="D74" s="81">
        <v>79.977620000000002</v>
      </c>
      <c r="E74" s="81">
        <v>79.816180000000003</v>
      </c>
      <c r="F74" s="81">
        <v>79.138390000000001</v>
      </c>
      <c r="G74" s="81">
        <v>80.493960000000001</v>
      </c>
      <c r="H74" s="81">
        <v>80.110849999999999</v>
      </c>
      <c r="I74" s="81">
        <v>79.441410000000005</v>
      </c>
      <c r="J74" s="81">
        <v>80.780289999999994</v>
      </c>
      <c r="K74" s="81">
        <v>80.515439999999998</v>
      </c>
      <c r="L74" s="81">
        <v>79.834879999999998</v>
      </c>
      <c r="M74" s="81">
        <v>81.195999999999998</v>
      </c>
      <c r="N74" s="81">
        <v>80.793059999999997</v>
      </c>
      <c r="O74" s="81">
        <v>80.139600000000002</v>
      </c>
      <c r="P74" s="81">
        <v>81.446520000000007</v>
      </c>
      <c r="Q74" s="81">
        <v>81.093339999999998</v>
      </c>
      <c r="R74" s="81">
        <v>80.427040000000005</v>
      </c>
      <c r="S74" s="81">
        <v>81.759640000000005</v>
      </c>
      <c r="T74" s="81">
        <v>81.596400000000003</v>
      </c>
      <c r="U74" s="81">
        <v>80.948419999999999</v>
      </c>
      <c r="V74" s="81">
        <v>82.244370000000004</v>
      </c>
      <c r="W74" s="81">
        <v>81.653369999999995</v>
      </c>
      <c r="X74" s="81">
        <v>80.977059999999994</v>
      </c>
      <c r="Y74" s="81">
        <v>82.329689999999999</v>
      </c>
      <c r="Z74" s="81">
        <v>82.017009999999999</v>
      </c>
      <c r="AA74" s="81">
        <v>81.365409999999997</v>
      </c>
      <c r="AB74" s="81">
        <v>82.668610000000001</v>
      </c>
      <c r="AC74" s="81">
        <v>81.786709999999999</v>
      </c>
      <c r="AD74" s="81">
        <v>81.108800000000002</v>
      </c>
      <c r="AE74" s="81">
        <v>82.464619999999996</v>
      </c>
      <c r="AF74" s="81">
        <v>82.043300000000002</v>
      </c>
      <c r="AG74" s="81">
        <v>81.370890000000003</v>
      </c>
      <c r="AH74" s="81">
        <v>82.715710000000001</v>
      </c>
      <c r="AI74" s="81">
        <v>81.922237257545362</v>
      </c>
      <c r="AJ74" s="81">
        <v>81.267676682242978</v>
      </c>
      <c r="AK74" s="81">
        <v>82.576797832847745</v>
      </c>
      <c r="AL74" s="81">
        <v>82.034732380322438</v>
      </c>
      <c r="AM74" s="81">
        <v>81.421421228689425</v>
      </c>
      <c r="AN74" s="81">
        <v>82.648043531955452</v>
      </c>
      <c r="AO74" s="16">
        <v>82.254586279808805</v>
      </c>
      <c r="AP74" s="16">
        <v>81.673860570337297</v>
      </c>
      <c r="AQ74" s="16">
        <v>82.835311989280314</v>
      </c>
      <c r="AR74" s="16">
        <v>82.565456567752804</v>
      </c>
      <c r="AS74" s="16">
        <v>81.931505777351305</v>
      </c>
      <c r="AT74" s="16">
        <v>83.199407358154303</v>
      </c>
    </row>
    <row r="75" spans="1:50" ht="12.75" customHeight="1" x14ac:dyDescent="0.2">
      <c r="A75" s="70" t="s">
        <v>89</v>
      </c>
      <c r="B75" s="81">
        <v>77.407709999999994</v>
      </c>
      <c r="C75" s="81">
        <v>76.728980000000007</v>
      </c>
      <c r="D75" s="81">
        <v>78.086449999999999</v>
      </c>
      <c r="E75" s="81">
        <v>77.564080000000004</v>
      </c>
      <c r="F75" s="81">
        <v>76.857380000000006</v>
      </c>
      <c r="G75" s="81">
        <v>78.270780000000002</v>
      </c>
      <c r="H75" s="81">
        <v>77.473780000000005</v>
      </c>
      <c r="I75" s="81">
        <v>76.77619</v>
      </c>
      <c r="J75" s="81">
        <v>78.171369999999996</v>
      </c>
      <c r="K75" s="81">
        <v>77.637730000000005</v>
      </c>
      <c r="L75" s="81">
        <v>76.911410000000004</v>
      </c>
      <c r="M75" s="81">
        <v>78.364050000000006</v>
      </c>
      <c r="N75" s="81">
        <v>77.873059999999995</v>
      </c>
      <c r="O75" s="81">
        <v>77.171589999999995</v>
      </c>
      <c r="P75" s="81">
        <v>78.574529999999996</v>
      </c>
      <c r="Q75" s="81">
        <v>78.025679999999994</v>
      </c>
      <c r="R75" s="81">
        <v>77.324179999999998</v>
      </c>
      <c r="S75" s="81">
        <v>78.727180000000004</v>
      </c>
      <c r="T75" s="81">
        <v>78.358519999999999</v>
      </c>
      <c r="U75" s="81">
        <v>77.677779999999998</v>
      </c>
      <c r="V75" s="81">
        <v>79.039259999999999</v>
      </c>
      <c r="W75" s="81">
        <v>78.219250000000002</v>
      </c>
      <c r="X75" s="81">
        <v>77.522589999999994</v>
      </c>
      <c r="Y75" s="81">
        <v>78.915909999999997</v>
      </c>
      <c r="Z75" s="81">
        <v>78.887969999999996</v>
      </c>
      <c r="AA75" s="81">
        <v>78.200299999999999</v>
      </c>
      <c r="AB75" s="81">
        <v>79.575649999999996</v>
      </c>
      <c r="AC75" s="81">
        <v>78.729429999999994</v>
      </c>
      <c r="AD75" s="81">
        <v>78.056489999999997</v>
      </c>
      <c r="AE75" s="81">
        <v>79.402370000000005</v>
      </c>
      <c r="AF75" s="81">
        <v>79.08381</v>
      </c>
      <c r="AG75" s="81">
        <v>78.421869999999998</v>
      </c>
      <c r="AH75" s="81">
        <v>79.745750000000001</v>
      </c>
      <c r="AI75" s="81">
        <v>78.617856566831222</v>
      </c>
      <c r="AJ75" s="81">
        <v>77.919142055334518</v>
      </c>
      <c r="AK75" s="81">
        <v>79.316571078327925</v>
      </c>
      <c r="AL75" s="81">
        <v>78.736777878270246</v>
      </c>
      <c r="AM75" s="81">
        <v>78.034905256398872</v>
      </c>
      <c r="AN75" s="81">
        <v>79.43865050014162</v>
      </c>
      <c r="AO75" s="16">
        <v>78.849586352214629</v>
      </c>
      <c r="AP75" s="16">
        <v>78.15396533053061</v>
      </c>
      <c r="AQ75" s="16">
        <v>79.545207373898648</v>
      </c>
      <c r="AR75" s="16">
        <v>79.091295566014395</v>
      </c>
      <c r="AS75" s="16">
        <v>78.412614109120298</v>
      </c>
      <c r="AT75" s="16">
        <v>79.769977022908506</v>
      </c>
    </row>
    <row r="76" spans="1:50" ht="12.75" customHeight="1" x14ac:dyDescent="0.2">
      <c r="A76" s="73" t="s">
        <v>90</v>
      </c>
      <c r="B76" s="82">
        <v>77.67353</v>
      </c>
      <c r="C76" s="82">
        <v>77.175809999999998</v>
      </c>
      <c r="D76" s="82">
        <v>78.171250000000001</v>
      </c>
      <c r="E76" s="82">
        <v>78.002960000000002</v>
      </c>
      <c r="F76" s="82">
        <v>77.514470000000003</v>
      </c>
      <c r="G76" s="82">
        <v>78.49145</v>
      </c>
      <c r="H76" s="82">
        <v>78.412819999999996</v>
      </c>
      <c r="I76" s="82">
        <v>77.925610000000006</v>
      </c>
      <c r="J76" s="82">
        <v>78.900030000000001</v>
      </c>
      <c r="K76" s="82">
        <v>78.978139999999996</v>
      </c>
      <c r="L76" s="82">
        <v>78.495379999999997</v>
      </c>
      <c r="M76" s="82">
        <v>79.460899999999995</v>
      </c>
      <c r="N76" s="82">
        <v>78.897180000000006</v>
      </c>
      <c r="O76" s="82">
        <v>78.408230000000003</v>
      </c>
      <c r="P76" s="82">
        <v>79.386129999999994</v>
      </c>
      <c r="Q76" s="82">
        <v>79.157839999999993</v>
      </c>
      <c r="R76" s="82">
        <v>78.664400000000001</v>
      </c>
      <c r="S76" s="82">
        <v>79.65128</v>
      </c>
      <c r="T76" s="82">
        <v>79.517790000000005</v>
      </c>
      <c r="U76" s="82">
        <v>79.02713</v>
      </c>
      <c r="V76" s="82">
        <v>80.008439999999993</v>
      </c>
      <c r="W76" s="82">
        <v>79.743690000000001</v>
      </c>
      <c r="X76" s="82">
        <v>79.254350000000002</v>
      </c>
      <c r="Y76" s="82">
        <v>80.233019999999996</v>
      </c>
      <c r="Z76" s="82">
        <v>79.95514</v>
      </c>
      <c r="AA76" s="82">
        <v>79.467740000000006</v>
      </c>
      <c r="AB76" s="82">
        <v>80.442539999999994</v>
      </c>
      <c r="AC76" s="82">
        <v>79.977990000000005</v>
      </c>
      <c r="AD76" s="82">
        <v>79.488630000000001</v>
      </c>
      <c r="AE76" s="82">
        <v>80.467349999999996</v>
      </c>
      <c r="AF76" s="82">
        <v>80.144990000000007</v>
      </c>
      <c r="AG76" s="82">
        <v>79.648799999999994</v>
      </c>
      <c r="AH76" s="82">
        <v>80.641170000000002</v>
      </c>
      <c r="AI76" s="82">
        <v>80.501019455784714</v>
      </c>
      <c r="AJ76" s="82">
        <v>80.013052543306642</v>
      </c>
      <c r="AK76" s="82">
        <v>80.988986368262786</v>
      </c>
      <c r="AL76" s="82">
        <v>80.79867748047198</v>
      </c>
      <c r="AM76" s="82">
        <v>80.31144828749072</v>
      </c>
      <c r="AN76" s="82">
        <v>81.285906673453241</v>
      </c>
      <c r="AO76" s="24">
        <v>80.777754495461423</v>
      </c>
      <c r="AP76" s="24">
        <v>80.290318332208557</v>
      </c>
      <c r="AQ76" s="24">
        <v>81.265190658714289</v>
      </c>
      <c r="AR76" s="24">
        <v>80.966257737303593</v>
      </c>
      <c r="AS76" s="24">
        <v>80.4937639562757</v>
      </c>
      <c r="AT76" s="24">
        <v>81.4387515183316</v>
      </c>
    </row>
    <row r="77" spans="1:50" ht="12.75" customHeight="1" x14ac:dyDescent="0.2"/>
    <row r="78" spans="1:50" s="25" customFormat="1" ht="12.75" customHeight="1" x14ac:dyDescent="0.2">
      <c r="A78" s="7" t="s">
        <v>231</v>
      </c>
      <c r="AU78" s="15"/>
      <c r="AV78" s="15"/>
      <c r="AW78" s="15"/>
      <c r="AX78" s="15"/>
    </row>
    <row r="79" spans="1:50" s="9" customFormat="1" ht="11.25" customHeight="1" x14ac:dyDescent="0.2">
      <c r="A79" s="267" t="s">
        <v>351</v>
      </c>
      <c r="B79" s="267"/>
      <c r="C79" s="267"/>
      <c r="D79" s="267"/>
      <c r="E79" s="267"/>
      <c r="F79" s="267"/>
      <c r="G79" s="267"/>
      <c r="H79" s="267"/>
      <c r="AU79" s="25"/>
      <c r="AV79" s="25"/>
      <c r="AW79" s="25"/>
      <c r="AX79" s="25"/>
    </row>
    <row r="80" spans="1:50" s="9" customFormat="1" ht="12.75" customHeight="1" x14ac:dyDescent="0.2">
      <c r="A80" s="267"/>
      <c r="B80" s="267"/>
      <c r="C80" s="267"/>
      <c r="D80" s="267"/>
      <c r="E80" s="267"/>
      <c r="F80" s="267"/>
      <c r="G80" s="267"/>
      <c r="H80" s="267"/>
    </row>
    <row r="81" spans="1:50" s="9" customFormat="1" ht="12.75" customHeight="1" x14ac:dyDescent="0.2">
      <c r="A81" s="69"/>
    </row>
    <row r="82" spans="1:50" s="25" customFormat="1" ht="12.75" customHeight="1" x14ac:dyDescent="0.2">
      <c r="A82" s="68" t="s">
        <v>263</v>
      </c>
      <c r="AU82" s="9"/>
      <c r="AV82" s="9"/>
      <c r="AW82" s="9"/>
      <c r="AX82" s="9"/>
    </row>
    <row r="83" spans="1:50" ht="14.25" x14ac:dyDescent="0.2">
      <c r="A83" s="35"/>
      <c r="AU83" s="25"/>
      <c r="AV83" s="25"/>
      <c r="AW83" s="25"/>
      <c r="AX83" s="25"/>
    </row>
  </sheetData>
  <mergeCells count="62">
    <mergeCell ref="A79:H80"/>
    <mergeCell ref="AO41:AQ41"/>
    <mergeCell ref="AO42:AQ42"/>
    <mergeCell ref="AI3:AK3"/>
    <mergeCell ref="AI4:AK4"/>
    <mergeCell ref="AI41:AK41"/>
    <mergeCell ref="AI42:AK42"/>
    <mergeCell ref="AF3:AH3"/>
    <mergeCell ref="AF4:AH4"/>
    <mergeCell ref="AF41:AH41"/>
    <mergeCell ref="AF42:AH42"/>
    <mergeCell ref="Q4:S4"/>
    <mergeCell ref="AC3:AE3"/>
    <mergeCell ref="Z4:AB4"/>
    <mergeCell ref="AC4:AE4"/>
    <mergeCell ref="Z41:AB41"/>
    <mergeCell ref="A1:G1"/>
    <mergeCell ref="AR3:AT3"/>
    <mergeCell ref="AR4:AT4"/>
    <mergeCell ref="AR41:AT41"/>
    <mergeCell ref="AR42:AT42"/>
    <mergeCell ref="E4:G4"/>
    <mergeCell ref="N4:P4"/>
    <mergeCell ref="E3:G3"/>
    <mergeCell ref="K4:M4"/>
    <mergeCell ref="B3:D3"/>
    <mergeCell ref="H3:J3"/>
    <mergeCell ref="AO3:AQ3"/>
    <mergeCell ref="AO4:AQ4"/>
    <mergeCell ref="Z42:AB42"/>
    <mergeCell ref="AC42:AE42"/>
    <mergeCell ref="Z3:AB3"/>
    <mergeCell ref="AC41:AE41"/>
    <mergeCell ref="AL3:AN3"/>
    <mergeCell ref="AL4:AN4"/>
    <mergeCell ref="AL41:AN41"/>
    <mergeCell ref="AL42:AN42"/>
    <mergeCell ref="B42:D42"/>
    <mergeCell ref="E42:G42"/>
    <mergeCell ref="T3:V3"/>
    <mergeCell ref="H41:J41"/>
    <mergeCell ref="K41:M41"/>
    <mergeCell ref="E41:G41"/>
    <mergeCell ref="N42:P42"/>
    <mergeCell ref="H42:J42"/>
    <mergeCell ref="H4:J4"/>
    <mergeCell ref="B41:D41"/>
    <mergeCell ref="N41:P41"/>
    <mergeCell ref="T4:V4"/>
    <mergeCell ref="K3:M3"/>
    <mergeCell ref="N3:P3"/>
    <mergeCell ref="Q3:S3"/>
    <mergeCell ref="B4:D4"/>
    <mergeCell ref="W3:Y3"/>
    <mergeCell ref="W4:Y4"/>
    <mergeCell ref="W41:Y41"/>
    <mergeCell ref="W42:Y42"/>
    <mergeCell ref="K42:M42"/>
    <mergeCell ref="Q42:S42"/>
    <mergeCell ref="T42:V42"/>
    <mergeCell ref="Q41:S41"/>
    <mergeCell ref="T41:V41"/>
  </mergeCells>
  <phoneticPr fontId="18" type="noConversion"/>
  <hyperlinks>
    <hyperlink ref="I1" location="Contents!A1" display="Back to contents page"/>
  </hyperlinks>
  <pageMargins left="0.75" right="0.75" top="1" bottom="1" header="0.5" footer="0.5"/>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93"/>
  <sheetViews>
    <sheetView showGridLines="0" workbookViewId="0"/>
  </sheetViews>
  <sheetFormatPr defaultRowHeight="12.75" x14ac:dyDescent="0.2"/>
  <cols>
    <col min="1" max="1" width="9.140625" style="86"/>
    <col min="2" max="16384" width="9.140625" style="14"/>
  </cols>
  <sheetData>
    <row r="1" spans="1:10" s="1" customFormat="1" ht="18" customHeight="1" x14ac:dyDescent="0.2">
      <c r="A1" s="83"/>
      <c r="B1" s="36">
        <v>1</v>
      </c>
      <c r="C1" s="268" t="str">
        <f ca="1">OFFSET('Fig 1a data'!A5,B1,0)</f>
        <v>SCOTLAND</v>
      </c>
      <c r="D1" s="268"/>
      <c r="J1" s="37"/>
    </row>
    <row r="2" spans="1:10" x14ac:dyDescent="0.2">
      <c r="A2" s="84"/>
      <c r="B2" s="30"/>
      <c r="C2" s="30"/>
      <c r="D2" s="30"/>
      <c r="J2" s="91"/>
    </row>
    <row r="3" spans="1:10" ht="25.5" x14ac:dyDescent="0.2">
      <c r="A3" s="84"/>
      <c r="B3" s="30"/>
      <c r="C3" s="31" t="s">
        <v>126</v>
      </c>
      <c r="D3" s="31" t="s">
        <v>128</v>
      </c>
      <c r="E3" s="31" t="s">
        <v>129</v>
      </c>
      <c r="F3" s="31" t="s">
        <v>127</v>
      </c>
      <c r="G3" s="31" t="s">
        <v>130</v>
      </c>
      <c r="H3" s="31" t="s">
        <v>131</v>
      </c>
    </row>
    <row r="4" spans="1:10" x14ac:dyDescent="0.2">
      <c r="A4" s="87">
        <v>1</v>
      </c>
      <c r="B4" s="30" t="s">
        <v>29</v>
      </c>
      <c r="C4" s="32">
        <f ca="1">VLOOKUP(C$1,'Fig 1a data'!$A$6:$AE$38,1+$A4,FALSE)</f>
        <v>73.489829999999998</v>
      </c>
      <c r="D4" s="32">
        <f ca="1">VLOOKUP(C$1,'Fig 1a data'!$A$6:$AE$38,2+$A4,FALSE)</f>
        <v>73.388999999999996</v>
      </c>
      <c r="E4" s="32">
        <f ca="1">VLOOKUP(C$1,'Fig 1a data'!$A$6:$AE$38,3+$A4,FALSE)</f>
        <v>73.59066</v>
      </c>
      <c r="F4" s="32">
        <f ca="1">VLOOKUP(C$1,'Fig 1a data'!$A$44:$AE$76,1+$A4,FALSE)</f>
        <v>78.835740000000001</v>
      </c>
      <c r="G4" s="32">
        <f ca="1">VLOOKUP(C$1,'Fig 1a data'!$A$44:$AE$76,2+$A4,FALSE)</f>
        <v>78.743579999999994</v>
      </c>
      <c r="H4" s="32">
        <f ca="1">VLOOKUP(C$1,'Fig 1a data'!$A$44:$AE$76,3+$A4,FALSE)</f>
        <v>78.927909999999997</v>
      </c>
      <c r="J4" s="84"/>
    </row>
    <row r="5" spans="1:10" x14ac:dyDescent="0.2">
      <c r="A5" s="87">
        <v>2</v>
      </c>
      <c r="B5" s="30" t="s">
        <v>30</v>
      </c>
      <c r="C5" s="32">
        <f ca="1">VLOOKUP(C$1,'Fig 1a data'!$A$6:$AE$38,3+$A5,FALSE)</f>
        <v>73.764420000000001</v>
      </c>
      <c r="D5" s="32">
        <f ca="1">VLOOKUP(C$1,'Fig 1a data'!$A$6:$AE$38,4+$A5,FALSE)</f>
        <v>73.663960000000003</v>
      </c>
      <c r="E5" s="32">
        <f ca="1">VLOOKUP(C$1,'Fig 1a data'!$A$6:$AE$38,5+$A5,FALSE)</f>
        <v>73.864869999999996</v>
      </c>
      <c r="F5" s="32">
        <f ca="1">VLOOKUP(C$1,'Fig 1a data'!$A$44:$AE$76,3+$A5,FALSE)</f>
        <v>78.997600000000006</v>
      </c>
      <c r="G5" s="32">
        <f ca="1">VLOOKUP(C$1,'Fig 1a data'!$A$44:$AE$76,4+$A5,FALSE)</f>
        <v>78.906390000000002</v>
      </c>
      <c r="H5" s="32">
        <f ca="1">VLOOKUP(C$1,'Fig 1a data'!$A$44:$AE$76,5+$A5,FALSE)</f>
        <v>79.088809999999995</v>
      </c>
      <c r="J5" s="84"/>
    </row>
    <row r="6" spans="1:10" x14ac:dyDescent="0.2">
      <c r="A6" s="87">
        <v>3</v>
      </c>
      <c r="B6" s="30" t="s">
        <v>31</v>
      </c>
      <c r="C6" s="32">
        <f ca="1">VLOOKUP(C$1,'Fig 1a data'!$A$6:$AE$38,5+$A6,FALSE)</f>
        <v>74.210099999999997</v>
      </c>
      <c r="D6" s="32">
        <f ca="1">VLOOKUP(C$1,'Fig 1a data'!$A$6:$AE$38,6+$A6,FALSE)</f>
        <v>74.110500000000002</v>
      </c>
      <c r="E6" s="32">
        <f ca="1">VLOOKUP(C$1,'Fig 1a data'!$A$6:$AE$38,7+$A6,FALSE)</f>
        <v>74.309709999999995</v>
      </c>
      <c r="F6" s="32">
        <f ca="1">VLOOKUP(C$1,'Fig 1a data'!$A$44:$AE$76,5+$A6,FALSE)</f>
        <v>79.192970000000003</v>
      </c>
      <c r="G6" s="32">
        <f ca="1">VLOOKUP(C$1,'Fig 1a data'!$A$44:$AE$76,6+$A6,FALSE)</f>
        <v>79.101699999999994</v>
      </c>
      <c r="H6" s="32">
        <f ca="1">VLOOKUP(C$1,'Fig 1a data'!$A$44:$AE$76,7+$A6,FALSE)</f>
        <v>79.284239999999997</v>
      </c>
      <c r="J6" s="84"/>
    </row>
    <row r="7" spans="1:10" x14ac:dyDescent="0.2">
      <c r="A7" s="87">
        <v>4</v>
      </c>
      <c r="B7" s="30" t="s">
        <v>32</v>
      </c>
      <c r="C7" s="32">
        <f ca="1">VLOOKUP(C$1,'Fig 1a data'!$A$6:$AE$38,7+$A7,FALSE)</f>
        <v>74.586489999999998</v>
      </c>
      <c r="D7" s="32">
        <f ca="1">VLOOKUP(C$1,'Fig 1a data'!$A$6:$AE$38,8+$A7,FALSE)</f>
        <v>74.486320000000006</v>
      </c>
      <c r="E7" s="32">
        <f ca="1">VLOOKUP(C$1,'Fig 1a data'!$A$6:$AE$38,9+$A7,FALSE)</f>
        <v>74.68665</v>
      </c>
      <c r="F7" s="32">
        <f ca="1">VLOOKUP(C$1,'Fig 1a data'!$A$44:$AE$76,7+$A7,FALSE)</f>
        <v>79.502120000000005</v>
      </c>
      <c r="G7" s="32">
        <f ca="1">VLOOKUP(C$1,'Fig 1a data'!$A$44:$AE$76,8+$A7,FALSE)</f>
        <v>79.411190000000005</v>
      </c>
      <c r="H7" s="32">
        <f ca="1">VLOOKUP(C$1,'Fig 1a data'!$A$44:$AE$76,9+$A7,FALSE)</f>
        <v>79.593040000000002</v>
      </c>
      <c r="J7" s="84"/>
    </row>
    <row r="8" spans="1:10" x14ac:dyDescent="0.2">
      <c r="A8" s="87">
        <v>5</v>
      </c>
      <c r="B8" s="30" t="s">
        <v>33</v>
      </c>
      <c r="C8" s="32">
        <f ca="1">VLOOKUP(C$1,'Fig 1a data'!$A$6:$Y$38,9+$A8,FALSE)</f>
        <v>74.793300000000002</v>
      </c>
      <c r="D8" s="32">
        <f ca="1">VLOOKUP(C$1,'Fig 1a data'!$A$6:$Y$38,10+$A8,FALSE)</f>
        <v>74.693240000000003</v>
      </c>
      <c r="E8" s="32">
        <f ca="1">VLOOKUP(C$1,'Fig 1a data'!$A$6:$Y$38,11+$A8,FALSE)</f>
        <v>74.893360000000001</v>
      </c>
      <c r="F8" s="32">
        <f ca="1">VLOOKUP(C$1,'Fig 1a data'!$A$44:$AE$76,9+$A8,FALSE)</f>
        <v>79.647999999999996</v>
      </c>
      <c r="G8" s="32">
        <f ca="1">VLOOKUP(C$1,'Fig 1a data'!$A$44:$AE$76,10+$A8,FALSE)</f>
        <v>79.557209999999998</v>
      </c>
      <c r="H8" s="32">
        <f ca="1">VLOOKUP(C$1,'Fig 1a data'!$A$44:$AE$76,11+$A8,FALSE)</f>
        <v>79.738789999999995</v>
      </c>
      <c r="J8" s="84"/>
    </row>
    <row r="9" spans="1:10" x14ac:dyDescent="0.2">
      <c r="A9" s="87">
        <v>6</v>
      </c>
      <c r="B9" s="30" t="s">
        <v>34</v>
      </c>
      <c r="C9" s="32">
        <f ca="1">VLOOKUP(C$1,'Fig 1a data'!$A$6:$AE$38,11+$A9,FALSE)</f>
        <v>74.989670000000004</v>
      </c>
      <c r="D9" s="32">
        <f ca="1">VLOOKUP(C$1,'Fig 1a data'!$A$6:$AE$38,12+$A9,FALSE)</f>
        <v>74.889750000000006</v>
      </c>
      <c r="E9" s="32">
        <f ca="1">VLOOKUP(C$1,'Fig 1a data'!$A$6:$AE$38,13+$A9,FALSE)</f>
        <v>75.089600000000004</v>
      </c>
      <c r="F9" s="32">
        <f ca="1">VLOOKUP(C$1,'Fig 1a data'!$A$44:$AE$76,11+$A9,FALSE)</f>
        <v>79.79795</v>
      </c>
      <c r="G9" s="32">
        <f ca="1">VLOOKUP(C$1,'Fig 1a data'!$A$44:$AE$76,12+$A9,FALSE)</f>
        <v>79.708169999999996</v>
      </c>
      <c r="H9" s="32">
        <f ca="1">VLOOKUP(C$1,'Fig 1a data'!$A$44:$AE$76,13+$A9,FALSE)</f>
        <v>79.887720000000002</v>
      </c>
      <c r="J9" s="84"/>
    </row>
    <row r="10" spans="1:10" x14ac:dyDescent="0.2">
      <c r="A10" s="87">
        <v>7</v>
      </c>
      <c r="B10" s="30" t="s">
        <v>35</v>
      </c>
      <c r="C10" s="32">
        <f ca="1">VLOOKUP(C$1,'Fig 1a data'!$A$6:$AE$38,13+$A10,FALSE)</f>
        <v>75.343459999999993</v>
      </c>
      <c r="D10" s="32">
        <f ca="1">VLOOKUP(C$1,'Fig 1a data'!$A$6:$AE$38,14+$A10,FALSE)</f>
        <v>75.244320000000002</v>
      </c>
      <c r="E10" s="32">
        <f ca="1">VLOOKUP(C$1,'Fig 1a data'!$A$6:$AE$38,15+$A10,FALSE)</f>
        <v>75.442599999999999</v>
      </c>
      <c r="F10" s="32">
        <f ca="1">VLOOKUP(C$1,'Fig 1a data'!$A$44:$AE$76,13+$A10,FALSE)</f>
        <v>80.006349999999998</v>
      </c>
      <c r="G10" s="32">
        <f ca="1">VLOOKUP(C$1,'Fig 1a data'!$A$44:$AE$76,14+$A10,FALSE)</f>
        <v>79.917060000000006</v>
      </c>
      <c r="H10" s="32">
        <f ca="1">VLOOKUP(C$1,'Fig 1a data'!$A$44:$AE$76,15+$A10,FALSE)</f>
        <v>80.095640000000003</v>
      </c>
      <c r="J10" s="84"/>
    </row>
    <row r="11" spans="1:10" x14ac:dyDescent="0.2">
      <c r="A11" s="87">
        <v>8</v>
      </c>
      <c r="B11" s="30" t="s">
        <v>105</v>
      </c>
      <c r="C11" s="32">
        <f ca="1">VLOOKUP(C$1,'Fig 1a data'!$A$6:$AE$38,15+$A11,FALSE)</f>
        <v>75.796769999999995</v>
      </c>
      <c r="D11" s="32">
        <f ca="1">VLOOKUP(C$1,'Fig 1a data'!$A$6:$AE$38,16+$A11,FALSE)</f>
        <v>75.698490000000007</v>
      </c>
      <c r="E11" s="32">
        <f ca="1">VLOOKUP(C$1,'Fig 1a data'!$A$6:$AE$38,17+$A11,FALSE)</f>
        <v>75.895049999999998</v>
      </c>
      <c r="F11" s="32">
        <f ca="1">VLOOKUP(C$1,'Fig 1a data'!$A$44:$AE$76,15+$A11,FALSE)</f>
        <v>80.276359999999997</v>
      </c>
      <c r="G11" s="32">
        <f ca="1">VLOOKUP(C$1,'Fig 1a data'!$A$44:$AE$76,16+$A11,FALSE)</f>
        <v>80.187470000000005</v>
      </c>
      <c r="H11" s="32">
        <f ca="1">VLOOKUP(C$1,'Fig 1a data'!$A$44:$AE$76,17+$A11,FALSE)</f>
        <v>80.36524</v>
      </c>
      <c r="J11" s="84"/>
    </row>
    <row r="12" spans="1:10" x14ac:dyDescent="0.2">
      <c r="A12" s="87">
        <v>9</v>
      </c>
      <c r="B12" s="30" t="s">
        <v>110</v>
      </c>
      <c r="C12" s="32">
        <f ca="1">VLOOKUP(C$1,'Fig 1a data'!$A$6:$AE$38,17+$A12,FALSE)</f>
        <v>76.222830000000002</v>
      </c>
      <c r="D12" s="32">
        <f ca="1">VLOOKUP(C$1,'Fig 1a data'!$A$6:$AE$38,18+$A12,FALSE)</f>
        <v>76.124979999999994</v>
      </c>
      <c r="E12" s="32">
        <f ca="1">VLOOKUP(C$1,'Fig 1a data'!$A$6:$AE$38,19+$A12,FALSE)</f>
        <v>76.320670000000007</v>
      </c>
      <c r="F12" s="32">
        <f ca="1">VLOOKUP(C$1,'Fig 1a data'!$A$44:$AE$76,17+$A12,FALSE)</f>
        <v>80.598050000000001</v>
      </c>
      <c r="G12" s="32">
        <f ca="1">VLOOKUP(C$1,'Fig 1a data'!$A$44:$AE$76,18+$A12,FALSE)</f>
        <v>80.508920000000003</v>
      </c>
      <c r="H12" s="32">
        <f ca="1">VLOOKUP(C$1,'Fig 1a data'!$A$44:$AE$76,19+$A12,FALSE)</f>
        <v>80.687179999999998</v>
      </c>
      <c r="J12" s="84"/>
    </row>
    <row r="13" spans="1:10" s="13" customFormat="1" x14ac:dyDescent="0.2">
      <c r="A13" s="87">
        <v>10</v>
      </c>
      <c r="B13" s="30" t="s">
        <v>111</v>
      </c>
      <c r="C13" s="32">
        <f ca="1">VLOOKUP(C$1,'Fig 1a data'!$A$6:$AE$38,19+$A13,FALSE)</f>
        <v>76.528919999999999</v>
      </c>
      <c r="D13" s="32">
        <f ca="1">VLOOKUP(C$1,'Fig 1a data'!$A$6:$AE$38,20+$A13,FALSE)</f>
        <v>76.431610000000006</v>
      </c>
      <c r="E13" s="32">
        <f ca="1">VLOOKUP(C$1,'Fig 1a data'!$A$6:$AE$38,21+$A13,FALSE)</f>
        <v>76.626230000000007</v>
      </c>
      <c r="F13" s="32">
        <f ca="1">VLOOKUP(C$1,'Fig 1a data'!$A$44:$AE$76,19+$A13,FALSE)</f>
        <v>80.741799999999998</v>
      </c>
      <c r="G13" s="32">
        <f ca="1">VLOOKUP(C$1,'Fig 1a data'!$A$44:$AE$76,20+$A13,FALSE)</f>
        <v>80.653599999999997</v>
      </c>
      <c r="H13" s="32">
        <f ca="1">VLOOKUP(C$1,'Fig 1a data'!$A$44:$AE$76,21+$A13,FALSE)</f>
        <v>80.830010000000001</v>
      </c>
      <c r="J13" s="84"/>
    </row>
    <row r="14" spans="1:10" s="13" customFormat="1" x14ac:dyDescent="0.2">
      <c r="A14" s="87">
        <v>11</v>
      </c>
      <c r="B14" s="30" t="s">
        <v>119</v>
      </c>
      <c r="C14" s="32">
        <f ca="1">VLOOKUP(C$1,'Fig 1a data'!$A$6:$AH$38,21+$A14,FALSE)</f>
        <v>76.804839999999999</v>
      </c>
      <c r="D14" s="32">
        <f ca="1">VLOOKUP(C$1,'Fig 1a data'!$A$6:$AH$38,22+$A14,FALSE)</f>
        <v>76.708349999999996</v>
      </c>
      <c r="E14" s="32">
        <f ca="1">VLOOKUP(C$1,'Fig 1a data'!$A$6:$AH$38,23+$A14,FALSE)</f>
        <v>76.901340000000005</v>
      </c>
      <c r="F14" s="32">
        <f ca="1">VLOOKUP(C$1,'Fig 1a data'!$A$44:$AH$76,21+$A14,FALSE)</f>
        <v>80.896010000000004</v>
      </c>
      <c r="G14" s="32">
        <f ca="1">VLOOKUP(C$1,'Fig 1a data'!$A$44:$AH$76,22+$A14,FALSE)</f>
        <v>80.808440000000004</v>
      </c>
      <c r="H14" s="32">
        <f ca="1">VLOOKUP(C$1,'Fig 1a data'!$A$44:$AH$76,23+$A14,FALSE)</f>
        <v>80.983590000000007</v>
      </c>
      <c r="J14" s="84"/>
    </row>
    <row r="15" spans="1:10" s="13" customFormat="1" x14ac:dyDescent="0.2">
      <c r="A15" s="87">
        <v>12</v>
      </c>
      <c r="B15" s="30" t="s">
        <v>123</v>
      </c>
      <c r="C15" s="32">
        <f ca="1">VLOOKUP(C$1,'Fig 1a data'!$A$6:$AK$38,23+$A15,FALSE)</f>
        <v>77.081477242886379</v>
      </c>
      <c r="D15" s="32">
        <f ca="1">VLOOKUP(C$1,'Fig 1a data'!$A$6:$AK$38,24+$A15,FALSE)</f>
        <v>76.985858160951381</v>
      </c>
      <c r="E15" s="32">
        <f ca="1">VLOOKUP(C$1,'Fig 1a data'!$A$6:$AK$38,25+$A15,FALSE)</f>
        <v>77.177096324821377</v>
      </c>
      <c r="F15" s="32">
        <f ca="1">VLOOKUP(C$1,'Fig 1a data'!$A$44:$AK$76,23+$A15,FALSE)</f>
        <v>81.073027251605552</v>
      </c>
      <c r="G15" s="32">
        <f ca="1">VLOOKUP(C$1,'Fig 1a data'!$A$44:$AK$76,24+$A15,FALSE)</f>
        <v>80.986012876872465</v>
      </c>
      <c r="H15" s="32">
        <f ca="1">VLOOKUP(C$1,'Fig 1a data'!$A$44:$AK$76,25+$A15,FALSE)</f>
        <v>81.160041626338639</v>
      </c>
      <c r="J15" s="84"/>
    </row>
    <row r="16" spans="1:10" s="13" customFormat="1" x14ac:dyDescent="0.2">
      <c r="A16" s="87">
        <v>13</v>
      </c>
      <c r="B16" s="30" t="s">
        <v>133</v>
      </c>
      <c r="C16" s="32">
        <f ca="1">VLOOKUP(C$1,'Fig 1a data'!$A$6:$AN$38,25+$A16,FALSE)</f>
        <v>77.116362329423694</v>
      </c>
      <c r="D16" s="32">
        <f ca="1">VLOOKUP(C$1,'Fig 1a data'!$A$6:$AN$38,26+$A16,FALSE)</f>
        <v>77.022066461036289</v>
      </c>
      <c r="E16" s="32">
        <f ca="1">VLOOKUP(C$1,'Fig 1a data'!$A$6:$AN$38,27+$A16,FALSE)</f>
        <v>77.2106581978111</v>
      </c>
      <c r="F16" s="32">
        <f ca="1">VLOOKUP(C$1,'Fig 1a data'!$A$44:$AN$76,25+$A16,FALSE)</f>
        <v>81.1326411655822</v>
      </c>
      <c r="G16" s="32">
        <f ca="1">VLOOKUP(C$1,'Fig 1a data'!$A$44:$AN$76,26+$A16,FALSE)</f>
        <v>81.046238692122515</v>
      </c>
      <c r="H16" s="32">
        <f ca="1">VLOOKUP(C$1,'Fig 1a data'!$A$44:$AN$76,27+$A16,FALSE)</f>
        <v>81.219043639041885</v>
      </c>
      <c r="J16" s="84"/>
    </row>
    <row r="17" spans="1:10" s="13" customFormat="1" x14ac:dyDescent="0.2">
      <c r="A17" s="87">
        <v>14</v>
      </c>
      <c r="B17" s="93" t="s">
        <v>147</v>
      </c>
      <c r="C17" s="32">
        <f ca="1">VLOOKUP(C$1,'Fig 1a data'!$A$6:$AQ$38,27+$A17,FALSE)</f>
        <v>77.089146333104949</v>
      </c>
      <c r="D17" s="32">
        <f ca="1">VLOOKUP(C$1,'Fig 1a data'!$A$6:$AQ$38,28+$A17,FALSE)</f>
        <v>76.994521235287763</v>
      </c>
      <c r="E17" s="32">
        <f ca="1">VLOOKUP(C$1,'Fig 1a data'!$A$6:$AQ$38,29+$A17,FALSE)</f>
        <v>77.183771430922135</v>
      </c>
      <c r="F17" s="32">
        <f ca="1">VLOOKUP($C$1,'Fig 1a data'!$A$44:$AQ$76,27+$A17,FALSE)</f>
        <v>81.140952427779396</v>
      </c>
      <c r="G17" s="32">
        <f ca="1">VLOOKUP($C$1,'Fig 1a data'!$A$44:$AQ$76,28+$A17,FALSE)</f>
        <v>81.054063286558275</v>
      </c>
      <c r="H17" s="32">
        <f ca="1">VLOOKUP($C$1,'Fig 1a data'!$A$44:$AQ$76,29+$A17,FALSE)</f>
        <v>81.227841569000518</v>
      </c>
      <c r="J17" s="84"/>
    </row>
    <row r="18" spans="1:10" s="13" customFormat="1" x14ac:dyDescent="0.2">
      <c r="A18" s="93">
        <v>15</v>
      </c>
      <c r="B18" s="93" t="s">
        <v>262</v>
      </c>
      <c r="C18" s="32">
        <f ca="1">VLOOKUP(C$1,'Fig 1a data'!$A$6:$AT$38,29+$A18,FALSE)</f>
        <v>77.020663912378694</v>
      </c>
      <c r="D18" s="32">
        <f ca="1">VLOOKUP($C$1,'Fig 1a data'!$A$6:$AT$38,30+$A18,FALSE)</f>
        <v>76.9262065874467</v>
      </c>
      <c r="E18" s="32">
        <f ca="1">VLOOKUP($C$1,'Fig 1a data'!$A$6:$AT$38,31+$A18,FALSE)</f>
        <v>77.115121237310802</v>
      </c>
      <c r="F18" s="32">
        <f ca="1">VLOOKUP($C$1,'Fig 1a data'!$A$44:$AT$76,29+$A18,FALSE)</f>
        <v>81.075773544304198</v>
      </c>
      <c r="G18" s="32">
        <f ca="1">VLOOKUP($C$1,'Fig 1a data'!$A$44:$AT$76,30+$A18,FALSE)</f>
        <v>80.989447942961903</v>
      </c>
      <c r="H18" s="32">
        <f ca="1">VLOOKUP($C$1,'Fig 1a data'!$A$44:$AT$76,31+$A18,FALSE)</f>
        <v>81.162099145646494</v>
      </c>
      <c r="J18" s="84"/>
    </row>
    <row r="19" spans="1:10" s="13" customFormat="1" x14ac:dyDescent="0.2">
      <c r="A19" s="85"/>
    </row>
    <row r="20" spans="1:10" s="13" customFormat="1" x14ac:dyDescent="0.2">
      <c r="A20" s="246" t="s">
        <v>263</v>
      </c>
      <c r="B20" s="246"/>
    </row>
    <row r="21" spans="1:10" s="13" customFormat="1" x14ac:dyDescent="0.2">
      <c r="A21" s="85"/>
    </row>
    <row r="22" spans="1:10" s="13" customFormat="1" x14ac:dyDescent="0.2">
      <c r="A22" s="85"/>
    </row>
    <row r="23" spans="1:10" s="13" customFormat="1" x14ac:dyDescent="0.2">
      <c r="A23" s="85"/>
    </row>
    <row r="24" spans="1:10" s="13" customFormat="1" x14ac:dyDescent="0.2">
      <c r="A24" s="85"/>
    </row>
    <row r="25" spans="1:10" s="13" customFormat="1" x14ac:dyDescent="0.2">
      <c r="A25" s="85"/>
    </row>
    <row r="26" spans="1:10" s="13" customFormat="1" x14ac:dyDescent="0.2">
      <c r="A26" s="85"/>
    </row>
    <row r="27" spans="1:10" s="13" customFormat="1" x14ac:dyDescent="0.2">
      <c r="A27" s="85"/>
    </row>
    <row r="28" spans="1:10" s="13" customFormat="1" x14ac:dyDescent="0.2">
      <c r="A28" s="85"/>
    </row>
    <row r="29" spans="1:10" s="13" customFormat="1" x14ac:dyDescent="0.2">
      <c r="A29" s="85"/>
    </row>
    <row r="30" spans="1:10" s="13" customFormat="1" x14ac:dyDescent="0.2">
      <c r="A30" s="85"/>
    </row>
    <row r="31" spans="1:10" s="13" customFormat="1" x14ac:dyDescent="0.2">
      <c r="A31" s="85"/>
    </row>
    <row r="32" spans="1:10" s="13" customFormat="1" x14ac:dyDescent="0.2">
      <c r="A32" s="85"/>
    </row>
    <row r="33" spans="1:1" s="13" customFormat="1" x14ac:dyDescent="0.2">
      <c r="A33" s="85"/>
    </row>
    <row r="34" spans="1:1" s="13" customFormat="1" x14ac:dyDescent="0.2">
      <c r="A34" s="85"/>
    </row>
    <row r="35" spans="1:1" s="13" customFormat="1" x14ac:dyDescent="0.2">
      <c r="A35" s="85"/>
    </row>
    <row r="36" spans="1:1" s="13" customFormat="1" x14ac:dyDescent="0.2">
      <c r="A36" s="85"/>
    </row>
    <row r="37" spans="1:1" s="13" customFormat="1" x14ac:dyDescent="0.2">
      <c r="A37" s="85"/>
    </row>
    <row r="38" spans="1:1" s="13" customFormat="1" x14ac:dyDescent="0.2">
      <c r="A38" s="85"/>
    </row>
    <row r="39" spans="1:1" s="13" customFormat="1" x14ac:dyDescent="0.2">
      <c r="A39" s="85"/>
    </row>
    <row r="40" spans="1:1" s="13" customFormat="1" x14ac:dyDescent="0.2">
      <c r="A40" s="85"/>
    </row>
    <row r="41" spans="1:1" s="13" customFormat="1" x14ac:dyDescent="0.2">
      <c r="A41" s="85"/>
    </row>
    <row r="42" spans="1:1" s="13" customFormat="1" x14ac:dyDescent="0.2">
      <c r="A42" s="85"/>
    </row>
    <row r="43" spans="1:1" s="13" customFormat="1" x14ac:dyDescent="0.2">
      <c r="A43" s="85"/>
    </row>
    <row r="44" spans="1:1" s="13" customFormat="1" x14ac:dyDescent="0.2">
      <c r="A44" s="85"/>
    </row>
    <row r="45" spans="1:1" s="13" customFormat="1" x14ac:dyDescent="0.2">
      <c r="A45" s="85"/>
    </row>
    <row r="46" spans="1:1" s="13" customFormat="1" x14ac:dyDescent="0.2">
      <c r="A46" s="85"/>
    </row>
    <row r="47" spans="1:1" s="13" customFormat="1" x14ac:dyDescent="0.2">
      <c r="A47" s="85"/>
    </row>
    <row r="48" spans="1:1" s="13" customFormat="1" x14ac:dyDescent="0.2">
      <c r="A48" s="85"/>
    </row>
    <row r="49" spans="1:1" s="13" customFormat="1" x14ac:dyDescent="0.2">
      <c r="A49" s="85"/>
    </row>
    <row r="50" spans="1:1" s="13" customFormat="1" x14ac:dyDescent="0.2">
      <c r="A50" s="85"/>
    </row>
    <row r="51" spans="1:1" s="13" customFormat="1" x14ac:dyDescent="0.2">
      <c r="A51" s="85"/>
    </row>
    <row r="52" spans="1:1" s="13" customFormat="1" x14ac:dyDescent="0.2">
      <c r="A52" s="85"/>
    </row>
    <row r="53" spans="1:1" s="13" customFormat="1" x14ac:dyDescent="0.2">
      <c r="A53" s="85"/>
    </row>
    <row r="54" spans="1:1" s="13" customFormat="1" x14ac:dyDescent="0.2">
      <c r="A54" s="85"/>
    </row>
    <row r="55" spans="1:1" s="13" customFormat="1" x14ac:dyDescent="0.2">
      <c r="A55" s="85"/>
    </row>
    <row r="56" spans="1:1" s="13" customFormat="1" x14ac:dyDescent="0.2">
      <c r="A56" s="85"/>
    </row>
    <row r="57" spans="1:1" s="13" customFormat="1" x14ac:dyDescent="0.2">
      <c r="A57" s="85"/>
    </row>
    <row r="58" spans="1:1" s="13" customFormat="1" x14ac:dyDescent="0.2">
      <c r="A58" s="85"/>
    </row>
    <row r="59" spans="1:1" s="13" customFormat="1" x14ac:dyDescent="0.2">
      <c r="A59" s="85"/>
    </row>
    <row r="60" spans="1:1" s="13" customFormat="1" x14ac:dyDescent="0.2">
      <c r="A60" s="85"/>
    </row>
    <row r="61" spans="1:1" s="13" customFormat="1" x14ac:dyDescent="0.2">
      <c r="A61" s="85"/>
    </row>
    <row r="62" spans="1:1" s="13" customFormat="1" x14ac:dyDescent="0.2">
      <c r="A62" s="85"/>
    </row>
    <row r="63" spans="1:1" s="13" customFormat="1" x14ac:dyDescent="0.2">
      <c r="A63" s="85"/>
    </row>
    <row r="64" spans="1:1" s="13" customFormat="1" x14ac:dyDescent="0.2">
      <c r="A64" s="85"/>
    </row>
    <row r="65" spans="1:1" s="13" customFormat="1" x14ac:dyDescent="0.2">
      <c r="A65" s="85"/>
    </row>
    <row r="66" spans="1:1" s="13" customFormat="1" x14ac:dyDescent="0.2">
      <c r="A66" s="85"/>
    </row>
    <row r="67" spans="1:1" s="13" customFormat="1" x14ac:dyDescent="0.2">
      <c r="A67" s="85"/>
    </row>
    <row r="68" spans="1:1" s="13" customFormat="1" x14ac:dyDescent="0.2">
      <c r="A68" s="85"/>
    </row>
    <row r="69" spans="1:1" s="13" customFormat="1" x14ac:dyDescent="0.2">
      <c r="A69" s="85"/>
    </row>
    <row r="70" spans="1:1" s="13" customFormat="1" x14ac:dyDescent="0.2">
      <c r="A70" s="85"/>
    </row>
    <row r="71" spans="1:1" s="13" customFormat="1" x14ac:dyDescent="0.2">
      <c r="A71" s="85"/>
    </row>
    <row r="72" spans="1:1" s="13" customFormat="1" x14ac:dyDescent="0.2">
      <c r="A72" s="85"/>
    </row>
    <row r="73" spans="1:1" s="13" customFormat="1" x14ac:dyDescent="0.2">
      <c r="A73" s="85"/>
    </row>
    <row r="74" spans="1:1" s="13" customFormat="1" x14ac:dyDescent="0.2">
      <c r="A74" s="85"/>
    </row>
    <row r="75" spans="1:1" s="13" customFormat="1" x14ac:dyDescent="0.2">
      <c r="A75" s="85"/>
    </row>
    <row r="76" spans="1:1" s="13" customFormat="1" x14ac:dyDescent="0.2">
      <c r="A76" s="85"/>
    </row>
    <row r="77" spans="1:1" s="13" customFormat="1" x14ac:dyDescent="0.2">
      <c r="A77" s="85"/>
    </row>
    <row r="78" spans="1:1" s="13" customFormat="1" x14ac:dyDescent="0.2">
      <c r="A78" s="85"/>
    </row>
    <row r="79" spans="1:1" s="13" customFormat="1" x14ac:dyDescent="0.2">
      <c r="A79" s="85"/>
    </row>
    <row r="80" spans="1:1" s="13" customFormat="1" x14ac:dyDescent="0.2">
      <c r="A80" s="85"/>
    </row>
    <row r="81" spans="1:1" s="13" customFormat="1" x14ac:dyDescent="0.2">
      <c r="A81" s="85"/>
    </row>
    <row r="82" spans="1:1" s="13" customFormat="1" x14ac:dyDescent="0.2">
      <c r="A82" s="85"/>
    </row>
    <row r="83" spans="1:1" s="13" customFormat="1" x14ac:dyDescent="0.2">
      <c r="A83" s="85"/>
    </row>
    <row r="84" spans="1:1" s="13" customFormat="1" x14ac:dyDescent="0.2">
      <c r="A84" s="85"/>
    </row>
    <row r="85" spans="1:1" s="13" customFormat="1" x14ac:dyDescent="0.2">
      <c r="A85" s="85"/>
    </row>
    <row r="86" spans="1:1" s="13" customFormat="1" x14ac:dyDescent="0.2">
      <c r="A86" s="85"/>
    </row>
    <row r="87" spans="1:1" s="13" customFormat="1" x14ac:dyDescent="0.2">
      <c r="A87" s="85"/>
    </row>
    <row r="88" spans="1:1" s="13" customFormat="1" x14ac:dyDescent="0.2">
      <c r="A88" s="85"/>
    </row>
    <row r="89" spans="1:1" s="13" customFormat="1" x14ac:dyDescent="0.2">
      <c r="A89" s="85"/>
    </row>
    <row r="90" spans="1:1" s="13" customFormat="1" x14ac:dyDescent="0.2">
      <c r="A90" s="85"/>
    </row>
    <row r="91" spans="1:1" s="13" customFormat="1" x14ac:dyDescent="0.2">
      <c r="A91" s="85"/>
    </row>
    <row r="92" spans="1:1" s="13" customFormat="1" x14ac:dyDescent="0.2">
      <c r="A92" s="85"/>
    </row>
    <row r="93" spans="1:1" s="13" customFormat="1" x14ac:dyDescent="0.2">
      <c r="A93" s="85"/>
    </row>
  </sheetData>
  <sheetProtection selectLockedCells="1"/>
  <mergeCells count="2">
    <mergeCell ref="A20:B20"/>
    <mergeCell ref="C1:D1"/>
  </mergeCells>
  <phoneticPr fontId="18" type="noConversion"/>
  <pageMargins left="0.75" right="0.75" top="1" bottom="1" header="0.5" footer="0.5"/>
  <headerFooter alignWithMargins="0"/>
  <cellWatches>
    <cellWatch r="G2"/>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4"/>
  <sheetViews>
    <sheetView zoomScaleNormal="100" workbookViewId="0">
      <selection sqref="A1:F1"/>
    </sheetView>
  </sheetViews>
  <sheetFormatPr defaultColWidth="9.28515625" defaultRowHeight="15" x14ac:dyDescent="0.2"/>
  <cols>
    <col min="1" max="1" width="59.42578125" style="40" customWidth="1"/>
    <col min="2" max="3" width="10.7109375" style="40" customWidth="1"/>
    <col min="4" max="4" width="10.7109375" style="41" customWidth="1"/>
    <col min="5" max="11" width="10.7109375" style="40" customWidth="1"/>
    <col min="12" max="12" width="10.42578125" style="40" customWidth="1"/>
    <col min="13" max="13" width="10.28515625" style="40" customWidth="1"/>
    <col min="14" max="14" width="9.28515625" style="40"/>
    <col min="15" max="15" width="10.28515625" style="40" customWidth="1"/>
    <col min="16" max="37" width="9.28515625" style="40"/>
    <col min="38" max="38" width="1.85546875" style="40" customWidth="1"/>
    <col min="39" max="39" width="59.5703125" style="40" customWidth="1"/>
    <col min="40" max="258" width="9.28515625" style="40"/>
    <col min="259" max="259" width="56.28515625" style="40" customWidth="1"/>
    <col min="260" max="269" width="10.7109375" style="40" customWidth="1"/>
    <col min="270" max="270" width="10.42578125" style="40" customWidth="1"/>
    <col min="271" max="271" width="10.28515625" style="40" customWidth="1"/>
    <col min="272" max="272" width="9.28515625" style="40"/>
    <col min="273" max="273" width="10.28515625" style="40" customWidth="1"/>
    <col min="274" max="514" width="9.28515625" style="40"/>
    <col min="515" max="515" width="56.28515625" style="40" customWidth="1"/>
    <col min="516" max="525" width="10.7109375" style="40" customWidth="1"/>
    <col min="526" max="526" width="10.42578125" style="40" customWidth="1"/>
    <col min="527" max="527" width="10.28515625" style="40" customWidth="1"/>
    <col min="528" max="528" width="9.28515625" style="40"/>
    <col min="529" max="529" width="10.28515625" style="40" customWidth="1"/>
    <col min="530" max="770" width="9.28515625" style="40"/>
    <col min="771" max="771" width="56.28515625" style="40" customWidth="1"/>
    <col min="772" max="781" width="10.7109375" style="40" customWidth="1"/>
    <col min="782" max="782" width="10.42578125" style="40" customWidth="1"/>
    <col min="783" max="783" width="10.28515625" style="40" customWidth="1"/>
    <col min="784" max="784" width="9.28515625" style="40"/>
    <col min="785" max="785" width="10.28515625" style="40" customWidth="1"/>
    <col min="786" max="1026" width="9.28515625" style="40"/>
    <col min="1027" max="1027" width="56.28515625" style="40" customWidth="1"/>
    <col min="1028" max="1037" width="10.7109375" style="40" customWidth="1"/>
    <col min="1038" max="1038" width="10.42578125" style="40" customWidth="1"/>
    <col min="1039" max="1039" width="10.28515625" style="40" customWidth="1"/>
    <col min="1040" max="1040" width="9.28515625" style="40"/>
    <col min="1041" max="1041" width="10.28515625" style="40" customWidth="1"/>
    <col min="1042" max="1282" width="9.28515625" style="40"/>
    <col min="1283" max="1283" width="56.28515625" style="40" customWidth="1"/>
    <col min="1284" max="1293" width="10.7109375" style="40" customWidth="1"/>
    <col min="1294" max="1294" width="10.42578125" style="40" customWidth="1"/>
    <col min="1295" max="1295" width="10.28515625" style="40" customWidth="1"/>
    <col min="1296" max="1296" width="9.28515625" style="40"/>
    <col min="1297" max="1297" width="10.28515625" style="40" customWidth="1"/>
    <col min="1298" max="1538" width="9.28515625" style="40"/>
    <col min="1539" max="1539" width="56.28515625" style="40" customWidth="1"/>
    <col min="1540" max="1549" width="10.7109375" style="40" customWidth="1"/>
    <col min="1550" max="1550" width="10.42578125" style="40" customWidth="1"/>
    <col min="1551" max="1551" width="10.28515625" style="40" customWidth="1"/>
    <col min="1552" max="1552" width="9.28515625" style="40"/>
    <col min="1553" max="1553" width="10.28515625" style="40" customWidth="1"/>
    <col min="1554" max="1794" width="9.28515625" style="40"/>
    <col min="1795" max="1795" width="56.28515625" style="40" customWidth="1"/>
    <col min="1796" max="1805" width="10.7109375" style="40" customWidth="1"/>
    <col min="1806" max="1806" width="10.42578125" style="40" customWidth="1"/>
    <col min="1807" max="1807" width="10.28515625" style="40" customWidth="1"/>
    <col min="1808" max="1808" width="9.28515625" style="40"/>
    <col min="1809" max="1809" width="10.28515625" style="40" customWidth="1"/>
    <col min="1810" max="2050" width="9.28515625" style="40"/>
    <col min="2051" max="2051" width="56.28515625" style="40" customWidth="1"/>
    <col min="2052" max="2061" width="10.7109375" style="40" customWidth="1"/>
    <col min="2062" max="2062" width="10.42578125" style="40" customWidth="1"/>
    <col min="2063" max="2063" width="10.28515625" style="40" customWidth="1"/>
    <col min="2064" max="2064" width="9.28515625" style="40"/>
    <col min="2065" max="2065" width="10.28515625" style="40" customWidth="1"/>
    <col min="2066" max="2306" width="9.28515625" style="40"/>
    <col min="2307" max="2307" width="56.28515625" style="40" customWidth="1"/>
    <col min="2308" max="2317" width="10.7109375" style="40" customWidth="1"/>
    <col min="2318" max="2318" width="10.42578125" style="40" customWidth="1"/>
    <col min="2319" max="2319" width="10.28515625" style="40" customWidth="1"/>
    <col min="2320" max="2320" width="9.28515625" style="40"/>
    <col min="2321" max="2321" width="10.28515625" style="40" customWidth="1"/>
    <col min="2322" max="2562" width="9.28515625" style="40"/>
    <col min="2563" max="2563" width="56.28515625" style="40" customWidth="1"/>
    <col min="2564" max="2573" width="10.7109375" style="40" customWidth="1"/>
    <col min="2574" max="2574" width="10.42578125" style="40" customWidth="1"/>
    <col min="2575" max="2575" width="10.28515625" style="40" customWidth="1"/>
    <col min="2576" max="2576" width="9.28515625" style="40"/>
    <col min="2577" max="2577" width="10.28515625" style="40" customWidth="1"/>
    <col min="2578" max="2818" width="9.28515625" style="40"/>
    <col min="2819" max="2819" width="56.28515625" style="40" customWidth="1"/>
    <col min="2820" max="2829" width="10.7109375" style="40" customWidth="1"/>
    <col min="2830" max="2830" width="10.42578125" style="40" customWidth="1"/>
    <col min="2831" max="2831" width="10.28515625" style="40" customWidth="1"/>
    <col min="2832" max="2832" width="9.28515625" style="40"/>
    <col min="2833" max="2833" width="10.28515625" style="40" customWidth="1"/>
    <col min="2834" max="3074" width="9.28515625" style="40"/>
    <col min="3075" max="3075" width="56.28515625" style="40" customWidth="1"/>
    <col min="3076" max="3085" width="10.7109375" style="40" customWidth="1"/>
    <col min="3086" max="3086" width="10.42578125" style="40" customWidth="1"/>
    <col min="3087" max="3087" width="10.28515625" style="40" customWidth="1"/>
    <col min="3088" max="3088" width="9.28515625" style="40"/>
    <col min="3089" max="3089" width="10.28515625" style="40" customWidth="1"/>
    <col min="3090" max="3330" width="9.28515625" style="40"/>
    <col min="3331" max="3331" width="56.28515625" style="40" customWidth="1"/>
    <col min="3332" max="3341" width="10.7109375" style="40" customWidth="1"/>
    <col min="3342" max="3342" width="10.42578125" style="40" customWidth="1"/>
    <col min="3343" max="3343" width="10.28515625" style="40" customWidth="1"/>
    <col min="3344" max="3344" width="9.28515625" style="40"/>
    <col min="3345" max="3345" width="10.28515625" style="40" customWidth="1"/>
    <col min="3346" max="3586" width="9.28515625" style="40"/>
    <col min="3587" max="3587" width="56.28515625" style="40" customWidth="1"/>
    <col min="3588" max="3597" width="10.7109375" style="40" customWidth="1"/>
    <col min="3598" max="3598" width="10.42578125" style="40" customWidth="1"/>
    <col min="3599" max="3599" width="10.28515625" style="40" customWidth="1"/>
    <col min="3600" max="3600" width="9.28515625" style="40"/>
    <col min="3601" max="3601" width="10.28515625" style="40" customWidth="1"/>
    <col min="3602" max="3842" width="9.28515625" style="40"/>
    <col min="3843" max="3843" width="56.28515625" style="40" customWidth="1"/>
    <col min="3844" max="3853" width="10.7109375" style="40" customWidth="1"/>
    <col min="3854" max="3854" width="10.42578125" style="40" customWidth="1"/>
    <col min="3855" max="3855" width="10.28515625" style="40" customWidth="1"/>
    <col min="3856" max="3856" width="9.28515625" style="40"/>
    <col min="3857" max="3857" width="10.28515625" style="40" customWidth="1"/>
    <col min="3858" max="4098" width="9.28515625" style="40"/>
    <col min="4099" max="4099" width="56.28515625" style="40" customWidth="1"/>
    <col min="4100" max="4109" width="10.7109375" style="40" customWidth="1"/>
    <col min="4110" max="4110" width="10.42578125" style="40" customWidth="1"/>
    <col min="4111" max="4111" width="10.28515625" style="40" customWidth="1"/>
    <col min="4112" max="4112" width="9.28515625" style="40"/>
    <col min="4113" max="4113" width="10.28515625" style="40" customWidth="1"/>
    <col min="4114" max="4354" width="9.28515625" style="40"/>
    <col min="4355" max="4355" width="56.28515625" style="40" customWidth="1"/>
    <col min="4356" max="4365" width="10.7109375" style="40" customWidth="1"/>
    <col min="4366" max="4366" width="10.42578125" style="40" customWidth="1"/>
    <col min="4367" max="4367" width="10.28515625" style="40" customWidth="1"/>
    <col min="4368" max="4368" width="9.28515625" style="40"/>
    <col min="4369" max="4369" width="10.28515625" style="40" customWidth="1"/>
    <col min="4370" max="4610" width="9.28515625" style="40"/>
    <col min="4611" max="4611" width="56.28515625" style="40" customWidth="1"/>
    <col min="4612" max="4621" width="10.7109375" style="40" customWidth="1"/>
    <col min="4622" max="4622" width="10.42578125" style="40" customWidth="1"/>
    <col min="4623" max="4623" width="10.28515625" style="40" customWidth="1"/>
    <col min="4624" max="4624" width="9.28515625" style="40"/>
    <col min="4625" max="4625" width="10.28515625" style="40" customWidth="1"/>
    <col min="4626" max="4866" width="9.28515625" style="40"/>
    <col min="4867" max="4867" width="56.28515625" style="40" customWidth="1"/>
    <col min="4868" max="4877" width="10.7109375" style="40" customWidth="1"/>
    <col min="4878" max="4878" width="10.42578125" style="40" customWidth="1"/>
    <col min="4879" max="4879" width="10.28515625" style="40" customWidth="1"/>
    <col min="4880" max="4880" width="9.28515625" style="40"/>
    <col min="4881" max="4881" width="10.28515625" style="40" customWidth="1"/>
    <col min="4882" max="5122" width="9.28515625" style="40"/>
    <col min="5123" max="5123" width="56.28515625" style="40" customWidth="1"/>
    <col min="5124" max="5133" width="10.7109375" style="40" customWidth="1"/>
    <col min="5134" max="5134" width="10.42578125" style="40" customWidth="1"/>
    <col min="5135" max="5135" width="10.28515625" style="40" customWidth="1"/>
    <col min="5136" max="5136" width="9.28515625" style="40"/>
    <col min="5137" max="5137" width="10.28515625" style="40" customWidth="1"/>
    <col min="5138" max="5378" width="9.28515625" style="40"/>
    <col min="5379" max="5379" width="56.28515625" style="40" customWidth="1"/>
    <col min="5380" max="5389" width="10.7109375" style="40" customWidth="1"/>
    <col min="5390" max="5390" width="10.42578125" style="40" customWidth="1"/>
    <col min="5391" max="5391" width="10.28515625" style="40" customWidth="1"/>
    <col min="5392" max="5392" width="9.28515625" style="40"/>
    <col min="5393" max="5393" width="10.28515625" style="40" customWidth="1"/>
    <col min="5394" max="5634" width="9.28515625" style="40"/>
    <col min="5635" max="5635" width="56.28515625" style="40" customWidth="1"/>
    <col min="5636" max="5645" width="10.7109375" style="40" customWidth="1"/>
    <col min="5646" max="5646" width="10.42578125" style="40" customWidth="1"/>
    <col min="5647" max="5647" width="10.28515625" style="40" customWidth="1"/>
    <col min="5648" max="5648" width="9.28515625" style="40"/>
    <col min="5649" max="5649" width="10.28515625" style="40" customWidth="1"/>
    <col min="5650" max="5890" width="9.28515625" style="40"/>
    <col min="5891" max="5891" width="56.28515625" style="40" customWidth="1"/>
    <col min="5892" max="5901" width="10.7109375" style="40" customWidth="1"/>
    <col min="5902" max="5902" width="10.42578125" style="40" customWidth="1"/>
    <col min="5903" max="5903" width="10.28515625" style="40" customWidth="1"/>
    <col min="5904" max="5904" width="9.28515625" style="40"/>
    <col min="5905" max="5905" width="10.28515625" style="40" customWidth="1"/>
    <col min="5906" max="6146" width="9.28515625" style="40"/>
    <col min="6147" max="6147" width="56.28515625" style="40" customWidth="1"/>
    <col min="6148" max="6157" width="10.7109375" style="40" customWidth="1"/>
    <col min="6158" max="6158" width="10.42578125" style="40" customWidth="1"/>
    <col min="6159" max="6159" width="10.28515625" style="40" customWidth="1"/>
    <col min="6160" max="6160" width="9.28515625" style="40"/>
    <col min="6161" max="6161" width="10.28515625" style="40" customWidth="1"/>
    <col min="6162" max="6402" width="9.28515625" style="40"/>
    <col min="6403" max="6403" width="56.28515625" style="40" customWidth="1"/>
    <col min="6404" max="6413" width="10.7109375" style="40" customWidth="1"/>
    <col min="6414" max="6414" width="10.42578125" style="40" customWidth="1"/>
    <col min="6415" max="6415" width="10.28515625" style="40" customWidth="1"/>
    <col min="6416" max="6416" width="9.28515625" style="40"/>
    <col min="6417" max="6417" width="10.28515625" style="40" customWidth="1"/>
    <col min="6418" max="6658" width="9.28515625" style="40"/>
    <col min="6659" max="6659" width="56.28515625" style="40" customWidth="1"/>
    <col min="6660" max="6669" width="10.7109375" style="40" customWidth="1"/>
    <col min="6670" max="6670" width="10.42578125" style="40" customWidth="1"/>
    <col min="6671" max="6671" width="10.28515625" style="40" customWidth="1"/>
    <col min="6672" max="6672" width="9.28515625" style="40"/>
    <col min="6673" max="6673" width="10.28515625" style="40" customWidth="1"/>
    <col min="6674" max="6914" width="9.28515625" style="40"/>
    <col min="6915" max="6915" width="56.28515625" style="40" customWidth="1"/>
    <col min="6916" max="6925" width="10.7109375" style="40" customWidth="1"/>
    <col min="6926" max="6926" width="10.42578125" style="40" customWidth="1"/>
    <col min="6927" max="6927" width="10.28515625" style="40" customWidth="1"/>
    <col min="6928" max="6928" width="9.28515625" style="40"/>
    <col min="6929" max="6929" width="10.28515625" style="40" customWidth="1"/>
    <col min="6930" max="7170" width="9.28515625" style="40"/>
    <col min="7171" max="7171" width="56.28515625" style="40" customWidth="1"/>
    <col min="7172" max="7181" width="10.7109375" style="40" customWidth="1"/>
    <col min="7182" max="7182" width="10.42578125" style="40" customWidth="1"/>
    <col min="7183" max="7183" width="10.28515625" style="40" customWidth="1"/>
    <col min="7184" max="7184" width="9.28515625" style="40"/>
    <col min="7185" max="7185" width="10.28515625" style="40" customWidth="1"/>
    <col min="7186" max="7426" width="9.28515625" style="40"/>
    <col min="7427" max="7427" width="56.28515625" style="40" customWidth="1"/>
    <col min="7428" max="7437" width="10.7109375" style="40" customWidth="1"/>
    <col min="7438" max="7438" width="10.42578125" style="40" customWidth="1"/>
    <col min="7439" max="7439" width="10.28515625" style="40" customWidth="1"/>
    <col min="7440" max="7440" width="9.28515625" style="40"/>
    <col min="7441" max="7441" width="10.28515625" style="40" customWidth="1"/>
    <col min="7442" max="7682" width="9.28515625" style="40"/>
    <col min="7683" max="7683" width="56.28515625" style="40" customWidth="1"/>
    <col min="7684" max="7693" width="10.7109375" style="40" customWidth="1"/>
    <col min="7694" max="7694" width="10.42578125" style="40" customWidth="1"/>
    <col min="7695" max="7695" width="10.28515625" style="40" customWidth="1"/>
    <col min="7696" max="7696" width="9.28515625" style="40"/>
    <col min="7697" max="7697" width="10.28515625" style="40" customWidth="1"/>
    <col min="7698" max="7938" width="9.28515625" style="40"/>
    <col min="7939" max="7939" width="56.28515625" style="40" customWidth="1"/>
    <col min="7940" max="7949" width="10.7109375" style="40" customWidth="1"/>
    <col min="7950" max="7950" width="10.42578125" style="40" customWidth="1"/>
    <col min="7951" max="7951" width="10.28515625" style="40" customWidth="1"/>
    <col min="7952" max="7952" width="9.28515625" style="40"/>
    <col min="7953" max="7953" width="10.28515625" style="40" customWidth="1"/>
    <col min="7954" max="8194" width="9.28515625" style="40"/>
    <col min="8195" max="8195" width="56.28515625" style="40" customWidth="1"/>
    <col min="8196" max="8205" width="10.7109375" style="40" customWidth="1"/>
    <col min="8206" max="8206" width="10.42578125" style="40" customWidth="1"/>
    <col min="8207" max="8207" width="10.28515625" style="40" customWidth="1"/>
    <col min="8208" max="8208" width="9.28515625" style="40"/>
    <col min="8209" max="8209" width="10.28515625" style="40" customWidth="1"/>
    <col min="8210" max="8450" width="9.28515625" style="40"/>
    <col min="8451" max="8451" width="56.28515625" style="40" customWidth="1"/>
    <col min="8452" max="8461" width="10.7109375" style="40" customWidth="1"/>
    <col min="8462" max="8462" width="10.42578125" style="40" customWidth="1"/>
    <col min="8463" max="8463" width="10.28515625" style="40" customWidth="1"/>
    <col min="8464" max="8464" width="9.28515625" style="40"/>
    <col min="8465" max="8465" width="10.28515625" style="40" customWidth="1"/>
    <col min="8466" max="8706" width="9.28515625" style="40"/>
    <col min="8707" max="8707" width="56.28515625" style="40" customWidth="1"/>
    <col min="8708" max="8717" width="10.7109375" style="40" customWidth="1"/>
    <col min="8718" max="8718" width="10.42578125" style="40" customWidth="1"/>
    <col min="8719" max="8719" width="10.28515625" style="40" customWidth="1"/>
    <col min="8720" max="8720" width="9.28515625" style="40"/>
    <col min="8721" max="8721" width="10.28515625" style="40" customWidth="1"/>
    <col min="8722" max="8962" width="9.28515625" style="40"/>
    <col min="8963" max="8963" width="56.28515625" style="40" customWidth="1"/>
    <col min="8964" max="8973" width="10.7109375" style="40" customWidth="1"/>
    <col min="8974" max="8974" width="10.42578125" style="40" customWidth="1"/>
    <col min="8975" max="8975" width="10.28515625" style="40" customWidth="1"/>
    <col min="8976" max="8976" width="9.28515625" style="40"/>
    <col min="8977" max="8977" width="10.28515625" style="40" customWidth="1"/>
    <col min="8978" max="9218" width="9.28515625" style="40"/>
    <col min="9219" max="9219" width="56.28515625" style="40" customWidth="1"/>
    <col min="9220" max="9229" width="10.7109375" style="40" customWidth="1"/>
    <col min="9230" max="9230" width="10.42578125" style="40" customWidth="1"/>
    <col min="9231" max="9231" width="10.28515625" style="40" customWidth="1"/>
    <col min="9232" max="9232" width="9.28515625" style="40"/>
    <col min="9233" max="9233" width="10.28515625" style="40" customWidth="1"/>
    <col min="9234" max="9474" width="9.28515625" style="40"/>
    <col min="9475" max="9475" width="56.28515625" style="40" customWidth="1"/>
    <col min="9476" max="9485" width="10.7109375" style="40" customWidth="1"/>
    <col min="9486" max="9486" width="10.42578125" style="40" customWidth="1"/>
    <col min="9487" max="9487" width="10.28515625" style="40" customWidth="1"/>
    <col min="9488" max="9488" width="9.28515625" style="40"/>
    <col min="9489" max="9489" width="10.28515625" style="40" customWidth="1"/>
    <col min="9490" max="9730" width="9.28515625" style="40"/>
    <col min="9731" max="9731" width="56.28515625" style="40" customWidth="1"/>
    <col min="9732" max="9741" width="10.7109375" style="40" customWidth="1"/>
    <col min="9742" max="9742" width="10.42578125" style="40" customWidth="1"/>
    <col min="9743" max="9743" width="10.28515625" style="40" customWidth="1"/>
    <col min="9744" max="9744" width="9.28515625" style="40"/>
    <col min="9745" max="9745" width="10.28515625" style="40" customWidth="1"/>
    <col min="9746" max="9986" width="9.28515625" style="40"/>
    <col min="9987" max="9987" width="56.28515625" style="40" customWidth="1"/>
    <col min="9988" max="9997" width="10.7109375" style="40" customWidth="1"/>
    <col min="9998" max="9998" width="10.42578125" style="40" customWidth="1"/>
    <col min="9999" max="9999" width="10.28515625" style="40" customWidth="1"/>
    <col min="10000" max="10000" width="9.28515625" style="40"/>
    <col min="10001" max="10001" width="10.28515625" style="40" customWidth="1"/>
    <col min="10002" max="10242" width="9.28515625" style="40"/>
    <col min="10243" max="10243" width="56.28515625" style="40" customWidth="1"/>
    <col min="10244" max="10253" width="10.7109375" style="40" customWidth="1"/>
    <col min="10254" max="10254" width="10.42578125" style="40" customWidth="1"/>
    <col min="10255" max="10255" width="10.28515625" style="40" customWidth="1"/>
    <col min="10256" max="10256" width="9.28515625" style="40"/>
    <col min="10257" max="10257" width="10.28515625" style="40" customWidth="1"/>
    <col min="10258" max="10498" width="9.28515625" style="40"/>
    <col min="10499" max="10499" width="56.28515625" style="40" customWidth="1"/>
    <col min="10500" max="10509" width="10.7109375" style="40" customWidth="1"/>
    <col min="10510" max="10510" width="10.42578125" style="40" customWidth="1"/>
    <col min="10511" max="10511" width="10.28515625" style="40" customWidth="1"/>
    <col min="10512" max="10512" width="9.28515625" style="40"/>
    <col min="10513" max="10513" width="10.28515625" style="40" customWidth="1"/>
    <col min="10514" max="10754" width="9.28515625" style="40"/>
    <col min="10755" max="10755" width="56.28515625" style="40" customWidth="1"/>
    <col min="10756" max="10765" width="10.7109375" style="40" customWidth="1"/>
    <col min="10766" max="10766" width="10.42578125" style="40" customWidth="1"/>
    <col min="10767" max="10767" width="10.28515625" style="40" customWidth="1"/>
    <col min="10768" max="10768" width="9.28515625" style="40"/>
    <col min="10769" max="10769" width="10.28515625" style="40" customWidth="1"/>
    <col min="10770" max="11010" width="9.28515625" style="40"/>
    <col min="11011" max="11011" width="56.28515625" style="40" customWidth="1"/>
    <col min="11012" max="11021" width="10.7109375" style="40" customWidth="1"/>
    <col min="11022" max="11022" width="10.42578125" style="40" customWidth="1"/>
    <col min="11023" max="11023" width="10.28515625" style="40" customWidth="1"/>
    <col min="11024" max="11024" width="9.28515625" style="40"/>
    <col min="11025" max="11025" width="10.28515625" style="40" customWidth="1"/>
    <col min="11026" max="11266" width="9.28515625" style="40"/>
    <col min="11267" max="11267" width="56.28515625" style="40" customWidth="1"/>
    <col min="11268" max="11277" width="10.7109375" style="40" customWidth="1"/>
    <col min="11278" max="11278" width="10.42578125" style="40" customWidth="1"/>
    <col min="11279" max="11279" width="10.28515625" style="40" customWidth="1"/>
    <col min="11280" max="11280" width="9.28515625" style="40"/>
    <col min="11281" max="11281" width="10.28515625" style="40" customWidth="1"/>
    <col min="11282" max="11522" width="9.28515625" style="40"/>
    <col min="11523" max="11523" width="56.28515625" style="40" customWidth="1"/>
    <col min="11524" max="11533" width="10.7109375" style="40" customWidth="1"/>
    <col min="11534" max="11534" width="10.42578125" style="40" customWidth="1"/>
    <col min="11535" max="11535" width="10.28515625" style="40" customWidth="1"/>
    <col min="11536" max="11536" width="9.28515625" style="40"/>
    <col min="11537" max="11537" width="10.28515625" style="40" customWidth="1"/>
    <col min="11538" max="11778" width="9.28515625" style="40"/>
    <col min="11779" max="11779" width="56.28515625" style="40" customWidth="1"/>
    <col min="11780" max="11789" width="10.7109375" style="40" customWidth="1"/>
    <col min="11790" max="11790" width="10.42578125" style="40" customWidth="1"/>
    <col min="11791" max="11791" width="10.28515625" style="40" customWidth="1"/>
    <col min="11792" max="11792" width="9.28515625" style="40"/>
    <col min="11793" max="11793" width="10.28515625" style="40" customWidth="1"/>
    <col min="11794" max="12034" width="9.28515625" style="40"/>
    <col min="12035" max="12035" width="56.28515625" style="40" customWidth="1"/>
    <col min="12036" max="12045" width="10.7109375" style="40" customWidth="1"/>
    <col min="12046" max="12046" width="10.42578125" style="40" customWidth="1"/>
    <col min="12047" max="12047" width="10.28515625" style="40" customWidth="1"/>
    <col min="12048" max="12048" width="9.28515625" style="40"/>
    <col min="12049" max="12049" width="10.28515625" style="40" customWidth="1"/>
    <col min="12050" max="12290" width="9.28515625" style="40"/>
    <col min="12291" max="12291" width="56.28515625" style="40" customWidth="1"/>
    <col min="12292" max="12301" width="10.7109375" style="40" customWidth="1"/>
    <col min="12302" max="12302" width="10.42578125" style="40" customWidth="1"/>
    <col min="12303" max="12303" width="10.28515625" style="40" customWidth="1"/>
    <col min="12304" max="12304" width="9.28515625" style="40"/>
    <col min="12305" max="12305" width="10.28515625" style="40" customWidth="1"/>
    <col min="12306" max="12546" width="9.28515625" style="40"/>
    <col min="12547" max="12547" width="56.28515625" style="40" customWidth="1"/>
    <col min="12548" max="12557" width="10.7109375" style="40" customWidth="1"/>
    <col min="12558" max="12558" width="10.42578125" style="40" customWidth="1"/>
    <col min="12559" max="12559" width="10.28515625" style="40" customWidth="1"/>
    <col min="12560" max="12560" width="9.28515625" style="40"/>
    <col min="12561" max="12561" width="10.28515625" style="40" customWidth="1"/>
    <col min="12562" max="12802" width="9.28515625" style="40"/>
    <col min="12803" max="12803" width="56.28515625" style="40" customWidth="1"/>
    <col min="12804" max="12813" width="10.7109375" style="40" customWidth="1"/>
    <col min="12814" max="12814" width="10.42578125" style="40" customWidth="1"/>
    <col min="12815" max="12815" width="10.28515625" style="40" customWidth="1"/>
    <col min="12816" max="12816" width="9.28515625" style="40"/>
    <col min="12817" max="12817" width="10.28515625" style="40" customWidth="1"/>
    <col min="12818" max="13058" width="9.28515625" style="40"/>
    <col min="13059" max="13059" width="56.28515625" style="40" customWidth="1"/>
    <col min="13060" max="13069" width="10.7109375" style="40" customWidth="1"/>
    <col min="13070" max="13070" width="10.42578125" style="40" customWidth="1"/>
    <col min="13071" max="13071" width="10.28515625" style="40" customWidth="1"/>
    <col min="13072" max="13072" width="9.28515625" style="40"/>
    <col min="13073" max="13073" width="10.28515625" style="40" customWidth="1"/>
    <col min="13074" max="13314" width="9.28515625" style="40"/>
    <col min="13315" max="13315" width="56.28515625" style="40" customWidth="1"/>
    <col min="13316" max="13325" width="10.7109375" style="40" customWidth="1"/>
    <col min="13326" max="13326" width="10.42578125" style="40" customWidth="1"/>
    <col min="13327" max="13327" width="10.28515625" style="40" customWidth="1"/>
    <col min="13328" max="13328" width="9.28515625" style="40"/>
    <col min="13329" max="13329" width="10.28515625" style="40" customWidth="1"/>
    <col min="13330" max="13570" width="9.28515625" style="40"/>
    <col min="13571" max="13571" width="56.28515625" style="40" customWidth="1"/>
    <col min="13572" max="13581" width="10.7109375" style="40" customWidth="1"/>
    <col min="13582" max="13582" width="10.42578125" style="40" customWidth="1"/>
    <col min="13583" max="13583" width="10.28515625" style="40" customWidth="1"/>
    <col min="13584" max="13584" width="9.28515625" style="40"/>
    <col min="13585" max="13585" width="10.28515625" style="40" customWidth="1"/>
    <col min="13586" max="13826" width="9.28515625" style="40"/>
    <col min="13827" max="13827" width="56.28515625" style="40" customWidth="1"/>
    <col min="13828" max="13837" width="10.7109375" style="40" customWidth="1"/>
    <col min="13838" max="13838" width="10.42578125" style="40" customWidth="1"/>
    <col min="13839" max="13839" width="10.28515625" style="40" customWidth="1"/>
    <col min="13840" max="13840" width="9.28515625" style="40"/>
    <col min="13841" max="13841" width="10.28515625" style="40" customWidth="1"/>
    <col min="13842" max="14082" width="9.28515625" style="40"/>
    <col min="14083" max="14083" width="56.28515625" style="40" customWidth="1"/>
    <col min="14084" max="14093" width="10.7109375" style="40" customWidth="1"/>
    <col min="14094" max="14094" width="10.42578125" style="40" customWidth="1"/>
    <col min="14095" max="14095" width="10.28515625" style="40" customWidth="1"/>
    <col min="14096" max="14096" width="9.28515625" style="40"/>
    <col min="14097" max="14097" width="10.28515625" style="40" customWidth="1"/>
    <col min="14098" max="14338" width="9.28515625" style="40"/>
    <col min="14339" max="14339" width="56.28515625" style="40" customWidth="1"/>
    <col min="14340" max="14349" width="10.7109375" style="40" customWidth="1"/>
    <col min="14350" max="14350" width="10.42578125" style="40" customWidth="1"/>
    <col min="14351" max="14351" width="10.28515625" style="40" customWidth="1"/>
    <col min="14352" max="14352" width="9.28515625" style="40"/>
    <col min="14353" max="14353" width="10.28515625" style="40" customWidth="1"/>
    <col min="14354" max="14594" width="9.28515625" style="40"/>
    <col min="14595" max="14595" width="56.28515625" style="40" customWidth="1"/>
    <col min="14596" max="14605" width="10.7109375" style="40" customWidth="1"/>
    <col min="14606" max="14606" width="10.42578125" style="40" customWidth="1"/>
    <col min="14607" max="14607" width="10.28515625" style="40" customWidth="1"/>
    <col min="14608" max="14608" width="9.28515625" style="40"/>
    <col min="14609" max="14609" width="10.28515625" style="40" customWidth="1"/>
    <col min="14610" max="14850" width="9.28515625" style="40"/>
    <col min="14851" max="14851" width="56.28515625" style="40" customWidth="1"/>
    <col min="14852" max="14861" width="10.7109375" style="40" customWidth="1"/>
    <col min="14862" max="14862" width="10.42578125" style="40" customWidth="1"/>
    <col min="14863" max="14863" width="10.28515625" style="40" customWidth="1"/>
    <col min="14864" max="14864" width="9.28515625" style="40"/>
    <col min="14865" max="14865" width="10.28515625" style="40" customWidth="1"/>
    <col min="14866" max="15106" width="9.28515625" style="40"/>
    <col min="15107" max="15107" width="56.28515625" style="40" customWidth="1"/>
    <col min="15108" max="15117" width="10.7109375" style="40" customWidth="1"/>
    <col min="15118" max="15118" width="10.42578125" style="40" customWidth="1"/>
    <col min="15119" max="15119" width="10.28515625" style="40" customWidth="1"/>
    <col min="15120" max="15120" width="9.28515625" style="40"/>
    <col min="15121" max="15121" width="10.28515625" style="40" customWidth="1"/>
    <col min="15122" max="15362" width="9.28515625" style="40"/>
    <col min="15363" max="15363" width="56.28515625" style="40" customWidth="1"/>
    <col min="15364" max="15373" width="10.7109375" style="40" customWidth="1"/>
    <col min="15374" max="15374" width="10.42578125" style="40" customWidth="1"/>
    <col min="15375" max="15375" width="10.28515625" style="40" customWidth="1"/>
    <col min="15376" max="15376" width="9.28515625" style="40"/>
    <col min="15377" max="15377" width="10.28515625" style="40" customWidth="1"/>
    <col min="15378" max="15618" width="9.28515625" style="40"/>
    <col min="15619" max="15619" width="56.28515625" style="40" customWidth="1"/>
    <col min="15620" max="15629" width="10.7109375" style="40" customWidth="1"/>
    <col min="15630" max="15630" width="10.42578125" style="40" customWidth="1"/>
    <col min="15631" max="15631" width="10.28515625" style="40" customWidth="1"/>
    <col min="15632" max="15632" width="9.28515625" style="40"/>
    <col min="15633" max="15633" width="10.28515625" style="40" customWidth="1"/>
    <col min="15634" max="15874" width="9.28515625" style="40"/>
    <col min="15875" max="15875" width="56.28515625" style="40" customWidth="1"/>
    <col min="15876" max="15885" width="10.7109375" style="40" customWidth="1"/>
    <col min="15886" max="15886" width="10.42578125" style="40" customWidth="1"/>
    <col min="15887" max="15887" width="10.28515625" style="40" customWidth="1"/>
    <col min="15888" max="15888" width="9.28515625" style="40"/>
    <col min="15889" max="15889" width="10.28515625" style="40" customWidth="1"/>
    <col min="15890" max="16130" width="9.28515625" style="40"/>
    <col min="16131" max="16131" width="56.28515625" style="40" customWidth="1"/>
    <col min="16132" max="16141" width="10.7109375" style="40" customWidth="1"/>
    <col min="16142" max="16142" width="10.42578125" style="40" customWidth="1"/>
    <col min="16143" max="16143" width="10.28515625" style="40" customWidth="1"/>
    <col min="16144" max="16144" width="9.28515625" style="40"/>
    <col min="16145" max="16145" width="10.28515625" style="40" customWidth="1"/>
    <col min="16146" max="16384" width="9.28515625" style="40"/>
  </cols>
  <sheetData>
    <row r="1" spans="1:46" ht="18" customHeight="1" x14ac:dyDescent="0.25">
      <c r="A1" s="271" t="s">
        <v>306</v>
      </c>
      <c r="B1" s="271"/>
      <c r="C1" s="271"/>
      <c r="D1" s="271"/>
      <c r="E1" s="271"/>
      <c r="F1" s="271"/>
      <c r="G1" s="198"/>
      <c r="H1" s="255" t="s">
        <v>337</v>
      </c>
      <c r="I1" s="255"/>
      <c r="J1" s="194"/>
    </row>
    <row r="2" spans="1:46" ht="15" customHeight="1" x14ac:dyDescent="0.2">
      <c r="G2" s="45"/>
      <c r="K2" s="42"/>
      <c r="L2" s="42"/>
      <c r="M2" s="38"/>
      <c r="O2" s="42"/>
      <c r="P2" s="42"/>
      <c r="Q2" s="42"/>
      <c r="R2" s="42"/>
      <c r="S2" s="42"/>
      <c r="T2" s="42"/>
      <c r="U2" s="42"/>
      <c r="V2" s="42"/>
      <c r="W2" s="42"/>
      <c r="X2" s="42"/>
      <c r="Y2" s="42"/>
      <c r="Z2" s="42"/>
      <c r="AA2" s="42"/>
    </row>
    <row r="3" spans="1:46" s="60" customFormat="1" ht="20.25" customHeight="1" x14ac:dyDescent="0.2">
      <c r="A3" s="65"/>
      <c r="B3" s="64" t="s">
        <v>122</v>
      </c>
      <c r="C3" s="64" t="s">
        <v>9</v>
      </c>
      <c r="D3" s="64" t="s">
        <v>10</v>
      </c>
      <c r="E3" s="64" t="s">
        <v>11</v>
      </c>
      <c r="F3" s="64" t="s">
        <v>12</v>
      </c>
      <c r="G3" s="64" t="s">
        <v>13</v>
      </c>
      <c r="H3" s="64" t="s">
        <v>14</v>
      </c>
      <c r="I3" s="64" t="s">
        <v>15</v>
      </c>
      <c r="J3" s="64" t="s">
        <v>16</v>
      </c>
      <c r="K3" s="64" t="s">
        <v>17</v>
      </c>
      <c r="L3" s="64" t="s">
        <v>18</v>
      </c>
      <c r="M3" s="64" t="s">
        <v>19</v>
      </c>
      <c r="N3" s="64" t="s">
        <v>20</v>
      </c>
      <c r="O3" s="64" t="s">
        <v>21</v>
      </c>
      <c r="P3" s="64" t="s">
        <v>22</v>
      </c>
      <c r="Q3" s="64" t="s">
        <v>23</v>
      </c>
      <c r="R3" s="64" t="s">
        <v>24</v>
      </c>
      <c r="S3" s="64" t="s">
        <v>25</v>
      </c>
      <c r="T3" s="64" t="s">
        <v>26</v>
      </c>
      <c r="U3" s="64" t="s">
        <v>27</v>
      </c>
      <c r="V3" s="64" t="s">
        <v>28</v>
      </c>
      <c r="W3" s="64" t="s">
        <v>29</v>
      </c>
      <c r="X3" s="64" t="s">
        <v>30</v>
      </c>
      <c r="Y3" s="64" t="s">
        <v>31</v>
      </c>
      <c r="Z3" s="64" t="s">
        <v>32</v>
      </c>
      <c r="AA3" s="64" t="s">
        <v>33</v>
      </c>
      <c r="AB3" s="64" t="s">
        <v>34</v>
      </c>
      <c r="AC3" s="64" t="s">
        <v>35</v>
      </c>
      <c r="AD3" s="64" t="s">
        <v>105</v>
      </c>
      <c r="AE3" s="64" t="s">
        <v>110</v>
      </c>
      <c r="AF3" s="64" t="s">
        <v>111</v>
      </c>
      <c r="AG3" s="64" t="s">
        <v>119</v>
      </c>
      <c r="AH3" s="64" t="s">
        <v>123</v>
      </c>
      <c r="AI3" s="64" t="s">
        <v>133</v>
      </c>
      <c r="AJ3" s="64" t="s">
        <v>147</v>
      </c>
      <c r="AK3" s="64" t="s">
        <v>262</v>
      </c>
      <c r="AL3" s="63"/>
      <c r="AM3" s="62"/>
      <c r="AN3" s="61"/>
      <c r="AO3" s="61"/>
      <c r="AP3" s="61"/>
      <c r="AQ3" s="61"/>
    </row>
    <row r="4" spans="1:46" ht="15" customHeight="1" x14ac:dyDescent="0.2">
      <c r="A4" s="53" t="s">
        <v>44</v>
      </c>
      <c r="B4" s="54">
        <v>69.3</v>
      </c>
      <c r="C4" s="54">
        <v>69.400000000000006</v>
      </c>
      <c r="D4" s="54">
        <v>69.5</v>
      </c>
      <c r="E4" s="54">
        <v>70.099999999999994</v>
      </c>
      <c r="F4" s="54">
        <v>70.400000000000006</v>
      </c>
      <c r="G4" s="54">
        <v>71</v>
      </c>
      <c r="H4" s="54">
        <v>71.5</v>
      </c>
      <c r="I4" s="54">
        <v>71.900000000000006</v>
      </c>
      <c r="J4" s="54">
        <v>71.900000000000006</v>
      </c>
      <c r="K4" s="54">
        <v>72.3</v>
      </c>
      <c r="L4" s="54">
        <v>72.3</v>
      </c>
      <c r="M4" s="54">
        <v>72.5</v>
      </c>
      <c r="N4" s="54">
        <v>72.8</v>
      </c>
      <c r="O4" s="54">
        <v>73.2</v>
      </c>
      <c r="P4" s="54">
        <v>73.400000000000006</v>
      </c>
      <c r="Q4" s="54">
        <v>73.7</v>
      </c>
      <c r="R4" s="54">
        <v>74.099999999999994</v>
      </c>
      <c r="S4" s="54">
        <v>74.5</v>
      </c>
      <c r="T4" s="54">
        <v>74.900000000000006</v>
      </c>
      <c r="U4" s="54">
        <v>75.2</v>
      </c>
      <c r="V4" s="54">
        <v>75.599999999999994</v>
      </c>
      <c r="W4" s="54">
        <v>75.8</v>
      </c>
      <c r="X4" s="54">
        <v>75.900000000000006</v>
      </c>
      <c r="Y4" s="54">
        <v>76.400000000000006</v>
      </c>
      <c r="Z4" s="54">
        <v>76.599999999999994</v>
      </c>
      <c r="AA4" s="54">
        <v>77.099999999999994</v>
      </c>
      <c r="AB4" s="54">
        <v>77.400000000000006</v>
      </c>
      <c r="AC4" s="54">
        <v>77.7</v>
      </c>
      <c r="AD4" s="54">
        <v>77.599999999999994</v>
      </c>
      <c r="AE4" s="54">
        <v>77.8</v>
      </c>
      <c r="AF4" s="54">
        <v>78.3</v>
      </c>
      <c r="AG4" s="54">
        <v>78.400000000000006</v>
      </c>
      <c r="AH4" s="50">
        <v>78.599999999999994</v>
      </c>
      <c r="AI4" s="50">
        <v>79.099999999999994</v>
      </c>
      <c r="AJ4" s="50">
        <v>78.8</v>
      </c>
      <c r="AK4" s="50">
        <v>79.3</v>
      </c>
      <c r="AL4" s="50"/>
      <c r="AM4" s="51" t="s">
        <v>44</v>
      </c>
      <c r="AN4" s="50"/>
      <c r="AO4" s="50"/>
      <c r="AP4" s="50"/>
      <c r="AQ4" s="50"/>
      <c r="AR4" s="50"/>
      <c r="AS4" s="50"/>
      <c r="AT4" s="50"/>
    </row>
    <row r="5" spans="1:46" ht="15" customHeight="1" x14ac:dyDescent="0.2">
      <c r="A5" s="53" t="s">
        <v>47</v>
      </c>
      <c r="B5" s="54">
        <v>70.3</v>
      </c>
      <c r="C5" s="54">
        <v>70.599999999999994</v>
      </c>
      <c r="D5" s="54">
        <v>70.599999999999994</v>
      </c>
      <c r="E5" s="54">
        <v>71</v>
      </c>
      <c r="F5" s="54">
        <v>71.099999999999994</v>
      </c>
      <c r="G5" s="54">
        <v>71.400000000000006</v>
      </c>
      <c r="H5" s="54">
        <v>72</v>
      </c>
      <c r="I5" s="54">
        <v>72.2</v>
      </c>
      <c r="J5" s="54">
        <v>72.3</v>
      </c>
      <c r="K5" s="54">
        <v>72.7</v>
      </c>
      <c r="L5" s="54">
        <v>72.900000000000006</v>
      </c>
      <c r="M5" s="54">
        <v>73</v>
      </c>
      <c r="N5" s="54">
        <v>73</v>
      </c>
      <c r="O5" s="54">
        <v>73.400000000000006</v>
      </c>
      <c r="P5" s="54">
        <v>73.5</v>
      </c>
      <c r="Q5" s="54">
        <v>73.900000000000006</v>
      </c>
      <c r="R5" s="54">
        <v>74.2</v>
      </c>
      <c r="S5" s="54">
        <v>74.400000000000006</v>
      </c>
      <c r="T5" s="54">
        <v>74.400000000000006</v>
      </c>
      <c r="U5" s="54">
        <v>74.599999999999994</v>
      </c>
      <c r="V5" s="54">
        <v>74.900000000000006</v>
      </c>
      <c r="W5" s="54">
        <v>75.099999999999994</v>
      </c>
      <c r="X5" s="54">
        <v>75.3</v>
      </c>
      <c r="Y5" s="54">
        <v>76</v>
      </c>
      <c r="Z5" s="54">
        <v>76.2</v>
      </c>
      <c r="AA5" s="54">
        <v>76.599999999999994</v>
      </c>
      <c r="AB5" s="54">
        <v>77.099999999999994</v>
      </c>
      <c r="AC5" s="54">
        <v>76.900000000000006</v>
      </c>
      <c r="AD5" s="54">
        <v>77.400000000000006</v>
      </c>
      <c r="AE5" s="54">
        <v>77.5</v>
      </c>
      <c r="AF5" s="54">
        <v>78</v>
      </c>
      <c r="AG5" s="54">
        <v>77.8</v>
      </c>
      <c r="AH5" s="50">
        <v>78.099999999999994</v>
      </c>
      <c r="AI5" s="50">
        <v>78.8</v>
      </c>
      <c r="AJ5" s="50">
        <v>78.7</v>
      </c>
      <c r="AK5" s="50">
        <v>79</v>
      </c>
      <c r="AL5" s="50"/>
      <c r="AM5" s="51" t="s">
        <v>47</v>
      </c>
      <c r="AN5" s="50"/>
      <c r="AO5" s="50"/>
      <c r="AP5" s="50"/>
      <c r="AQ5" s="50"/>
      <c r="AR5" s="50"/>
      <c r="AS5" s="50"/>
      <c r="AT5" s="50"/>
    </row>
    <row r="6" spans="1:46" ht="15" customHeight="1" x14ac:dyDescent="0.2">
      <c r="A6" s="53" t="s">
        <v>56</v>
      </c>
      <c r="B6" s="54">
        <v>68.900000000000006</v>
      </c>
      <c r="C6" s="54">
        <v>68.5</v>
      </c>
      <c r="D6" s="54">
        <v>68.5</v>
      </c>
      <c r="E6" s="54">
        <v>68.5</v>
      </c>
      <c r="F6" s="54">
        <v>68.099999999999994</v>
      </c>
      <c r="G6" s="54">
        <v>68.5</v>
      </c>
      <c r="H6" s="54">
        <v>68.3</v>
      </c>
      <c r="I6" s="54">
        <v>68.3</v>
      </c>
      <c r="J6" s="54">
        <v>68.2</v>
      </c>
      <c r="K6" s="54">
        <v>68</v>
      </c>
      <c r="L6" s="54">
        <v>68</v>
      </c>
      <c r="M6" s="54">
        <v>67.8</v>
      </c>
      <c r="N6" s="54">
        <v>67.599999999999994</v>
      </c>
      <c r="O6" s="54">
        <v>67.3</v>
      </c>
      <c r="P6" s="54">
        <v>67.400000000000006</v>
      </c>
      <c r="Q6" s="54">
        <v>67.400000000000006</v>
      </c>
      <c r="R6" s="54">
        <v>67</v>
      </c>
      <c r="S6" s="54">
        <v>67.400000000000006</v>
      </c>
      <c r="T6" s="54">
        <v>68.2</v>
      </c>
      <c r="U6" s="54">
        <v>68.400000000000006</v>
      </c>
      <c r="V6" s="54">
        <v>68.599999999999994</v>
      </c>
      <c r="W6" s="54">
        <v>68.8</v>
      </c>
      <c r="X6" s="54">
        <v>68.900000000000006</v>
      </c>
      <c r="Y6" s="54">
        <v>69</v>
      </c>
      <c r="Z6" s="54">
        <v>69</v>
      </c>
      <c r="AA6" s="54">
        <v>69.2</v>
      </c>
      <c r="AB6" s="54">
        <v>69.5</v>
      </c>
      <c r="AC6" s="54">
        <v>69.8</v>
      </c>
      <c r="AD6" s="54">
        <v>70.2</v>
      </c>
      <c r="AE6" s="54">
        <v>70.3</v>
      </c>
      <c r="AF6" s="54">
        <v>70.7</v>
      </c>
      <c r="AG6" s="54">
        <v>70.900000000000006</v>
      </c>
      <c r="AH6" s="50">
        <v>71.3</v>
      </c>
      <c r="AI6" s="50">
        <v>71.099999999999994</v>
      </c>
      <c r="AJ6" s="50">
        <v>71.2</v>
      </c>
      <c r="AK6" s="50">
        <v>71.3</v>
      </c>
      <c r="AL6" s="50"/>
      <c r="AM6" s="51" t="s">
        <v>56</v>
      </c>
      <c r="AN6" s="50"/>
      <c r="AO6" s="50"/>
      <c r="AP6" s="50"/>
      <c r="AQ6" s="50"/>
      <c r="AR6" s="50"/>
      <c r="AS6" s="50"/>
      <c r="AT6" s="50"/>
    </row>
    <row r="7" spans="1:46" ht="15" customHeight="1" x14ac:dyDescent="0.2">
      <c r="A7" s="53" t="s">
        <v>114</v>
      </c>
      <c r="B7" s="56"/>
      <c r="C7" s="59"/>
      <c r="D7" s="59"/>
      <c r="E7" s="59"/>
      <c r="F7" s="59"/>
      <c r="G7" s="59"/>
      <c r="H7" s="59"/>
      <c r="I7" s="59"/>
      <c r="J7" s="59"/>
      <c r="K7" s="59"/>
      <c r="L7" s="59"/>
      <c r="M7" s="59"/>
      <c r="N7" s="59"/>
      <c r="O7" s="59"/>
      <c r="P7" s="59"/>
      <c r="Q7" s="59"/>
      <c r="R7" s="59"/>
      <c r="S7" s="59"/>
      <c r="T7" s="59"/>
      <c r="U7" s="54"/>
      <c r="V7" s="54">
        <v>70.900000000000006</v>
      </c>
      <c r="W7" s="54">
        <v>71</v>
      </c>
      <c r="X7" s="54">
        <v>71</v>
      </c>
      <c r="Y7" s="54">
        <v>71.8</v>
      </c>
      <c r="Z7" s="54">
        <v>71.7</v>
      </c>
      <c r="AA7" s="54">
        <v>72.400000000000006</v>
      </c>
      <c r="AB7" s="54">
        <v>72.2</v>
      </c>
      <c r="AC7" s="54">
        <v>72.3</v>
      </c>
      <c r="AD7" s="54">
        <v>72.8</v>
      </c>
      <c r="AE7" s="54">
        <v>73.400000000000006</v>
      </c>
      <c r="AF7" s="54">
        <v>73.8</v>
      </c>
      <c r="AG7" s="54">
        <v>73.900000000000006</v>
      </c>
      <c r="AH7" s="50">
        <v>74.5</v>
      </c>
      <c r="AI7" s="50">
        <v>74.7</v>
      </c>
      <c r="AJ7" s="50">
        <v>74.400000000000006</v>
      </c>
      <c r="AK7" s="50">
        <v>75</v>
      </c>
      <c r="AL7" s="50"/>
      <c r="AM7" s="51" t="s">
        <v>114</v>
      </c>
      <c r="AN7" s="50"/>
      <c r="AO7" s="50"/>
      <c r="AP7" s="50"/>
      <c r="AQ7" s="50"/>
      <c r="AR7" s="50"/>
      <c r="AS7" s="50"/>
      <c r="AT7" s="50"/>
    </row>
    <row r="8" spans="1:46" ht="24" customHeight="1" x14ac:dyDescent="0.2">
      <c r="A8" s="53" t="s">
        <v>37</v>
      </c>
      <c r="B8" s="56"/>
      <c r="C8" s="54"/>
      <c r="D8" s="54"/>
      <c r="E8" s="54"/>
      <c r="F8" s="54"/>
      <c r="G8" s="54"/>
      <c r="H8" s="54"/>
      <c r="I8" s="54"/>
      <c r="J8" s="54"/>
      <c r="K8" s="54"/>
      <c r="L8" s="54"/>
      <c r="M8" s="54"/>
      <c r="N8" s="54">
        <v>74.7</v>
      </c>
      <c r="O8" s="54">
        <v>75</v>
      </c>
      <c r="P8" s="54">
        <v>75.099999999999994</v>
      </c>
      <c r="Q8" s="54">
        <v>75.3</v>
      </c>
      <c r="R8" s="54">
        <v>74.900000000000006</v>
      </c>
      <c r="S8" s="54">
        <v>74.7</v>
      </c>
      <c r="T8" s="54">
        <v>76</v>
      </c>
      <c r="U8" s="54">
        <v>75.400000000000006</v>
      </c>
      <c r="V8" s="54">
        <v>76.599999999999994</v>
      </c>
      <c r="W8" s="54">
        <v>76.400000000000006</v>
      </c>
      <c r="X8" s="54">
        <v>76.8</v>
      </c>
      <c r="Y8" s="54">
        <v>76.5</v>
      </c>
      <c r="Z8" s="54">
        <v>76.5</v>
      </c>
      <c r="AA8" s="54">
        <v>78.099999999999994</v>
      </c>
      <c r="AB8" s="54">
        <v>77.599999999999994</v>
      </c>
      <c r="AC8" s="54">
        <v>78.2</v>
      </c>
      <c r="AD8" s="54">
        <v>78.5</v>
      </c>
      <c r="AE8" s="54">
        <v>79.2</v>
      </c>
      <c r="AF8" s="54">
        <v>79.3</v>
      </c>
      <c r="AG8" s="54">
        <v>78.900000000000006</v>
      </c>
      <c r="AH8" s="50">
        <v>80.099999999999994</v>
      </c>
      <c r="AI8" s="50">
        <v>80.900000000000006</v>
      </c>
      <c r="AJ8" s="50">
        <v>79.900000000000006</v>
      </c>
      <c r="AK8" s="50">
        <v>80.5</v>
      </c>
      <c r="AL8" s="50"/>
      <c r="AM8" s="51" t="s">
        <v>37</v>
      </c>
      <c r="AN8" s="50"/>
      <c r="AO8" s="50"/>
      <c r="AP8" s="50"/>
      <c r="AQ8" s="50"/>
      <c r="AR8" s="50"/>
      <c r="AS8" s="50"/>
      <c r="AT8" s="50"/>
    </row>
    <row r="9" spans="1:46" ht="15" customHeight="1" x14ac:dyDescent="0.2">
      <c r="A9" s="184" t="s">
        <v>304</v>
      </c>
      <c r="B9" s="54">
        <v>67.2</v>
      </c>
      <c r="C9" s="54">
        <v>67.3</v>
      </c>
      <c r="D9" s="54">
        <v>67.099999999999994</v>
      </c>
      <c r="E9" s="54">
        <v>67.400000000000006</v>
      </c>
      <c r="F9" s="54">
        <v>67.5</v>
      </c>
      <c r="G9" s="54">
        <v>67.5</v>
      </c>
      <c r="H9" s="54">
        <v>67.900000000000006</v>
      </c>
      <c r="I9" s="54">
        <v>68.2</v>
      </c>
      <c r="J9" s="54">
        <v>68.2</v>
      </c>
      <c r="K9" s="54">
        <v>67.599999999999994</v>
      </c>
      <c r="L9" s="54">
        <v>68.2</v>
      </c>
      <c r="M9" s="54">
        <v>68.599999999999994</v>
      </c>
      <c r="N9" s="54">
        <v>69.3</v>
      </c>
      <c r="O9" s="54">
        <v>69.5</v>
      </c>
      <c r="P9" s="54">
        <v>69.7</v>
      </c>
      <c r="Q9" s="54">
        <v>70.400000000000006</v>
      </c>
      <c r="R9" s="54">
        <v>70.5</v>
      </c>
      <c r="S9" s="54">
        <v>71.2</v>
      </c>
      <c r="T9" s="54">
        <v>71.5</v>
      </c>
      <c r="U9" s="54">
        <v>71.599999999999994</v>
      </c>
      <c r="V9" s="54">
        <v>72</v>
      </c>
      <c r="W9" s="54">
        <v>72.099999999999994</v>
      </c>
      <c r="X9" s="54">
        <v>72</v>
      </c>
      <c r="Y9" s="54">
        <v>72.5</v>
      </c>
      <c r="Z9" s="54">
        <v>72.900000000000006</v>
      </c>
      <c r="AA9" s="54">
        <v>73.5</v>
      </c>
      <c r="AB9" s="54">
        <v>73.8</v>
      </c>
      <c r="AC9" s="54">
        <v>74.099999999999994</v>
      </c>
      <c r="AD9" s="54">
        <v>74.3</v>
      </c>
      <c r="AE9" s="54">
        <v>74.5</v>
      </c>
      <c r="AF9" s="54">
        <v>74.8</v>
      </c>
      <c r="AG9" s="54">
        <v>75.099999999999994</v>
      </c>
      <c r="AH9" s="50">
        <v>75.2</v>
      </c>
      <c r="AI9" s="50">
        <v>75.8</v>
      </c>
      <c r="AJ9" s="50">
        <v>75.7</v>
      </c>
      <c r="AK9" s="50">
        <v>76.099999999999994</v>
      </c>
      <c r="AL9" s="50"/>
      <c r="AM9" s="183" t="s">
        <v>304</v>
      </c>
      <c r="AN9" s="50"/>
      <c r="AO9" s="50"/>
      <c r="AP9" s="50"/>
      <c r="AQ9" s="50"/>
      <c r="AR9" s="50"/>
      <c r="AS9" s="50"/>
      <c r="AT9" s="50"/>
    </row>
    <row r="10" spans="1:46" s="42" customFormat="1" ht="12.75" x14ac:dyDescent="0.2">
      <c r="A10" s="53" t="s">
        <v>49</v>
      </c>
      <c r="B10" s="54">
        <v>71.3</v>
      </c>
      <c r="C10" s="54">
        <v>71.599999999999994</v>
      </c>
      <c r="D10" s="54">
        <v>71.5</v>
      </c>
      <c r="E10" s="54">
        <v>71.7</v>
      </c>
      <c r="F10" s="54">
        <v>71.5</v>
      </c>
      <c r="G10" s="54">
        <v>71.8</v>
      </c>
      <c r="H10" s="54">
        <v>71.8</v>
      </c>
      <c r="I10" s="54">
        <v>72.099999999999994</v>
      </c>
      <c r="J10" s="54">
        <v>72</v>
      </c>
      <c r="K10" s="54">
        <v>72</v>
      </c>
      <c r="L10" s="54">
        <v>72.5</v>
      </c>
      <c r="M10" s="54">
        <v>72.599999999999994</v>
      </c>
      <c r="N10" s="54">
        <v>72.599999999999994</v>
      </c>
      <c r="O10" s="54">
        <v>72.8</v>
      </c>
      <c r="P10" s="54">
        <v>72.7</v>
      </c>
      <c r="Q10" s="54">
        <v>73.099999999999994</v>
      </c>
      <c r="R10" s="54">
        <v>73.599999999999994</v>
      </c>
      <c r="S10" s="54">
        <v>74</v>
      </c>
      <c r="T10" s="54">
        <v>74.2</v>
      </c>
      <c r="U10" s="54">
        <v>74.5</v>
      </c>
      <c r="V10" s="54">
        <v>74.7</v>
      </c>
      <c r="W10" s="54">
        <v>74.8</v>
      </c>
      <c r="X10" s="54">
        <v>75</v>
      </c>
      <c r="Y10" s="54">
        <v>75.400000000000006</v>
      </c>
      <c r="Z10" s="54">
        <v>76</v>
      </c>
      <c r="AA10" s="54">
        <v>76.099999999999994</v>
      </c>
      <c r="AB10" s="54">
        <v>76.2</v>
      </c>
      <c r="AC10" s="54">
        <v>76.5</v>
      </c>
      <c r="AD10" s="54">
        <v>76.900000000000006</v>
      </c>
      <c r="AE10" s="54">
        <v>77.2</v>
      </c>
      <c r="AF10" s="54">
        <v>77.8</v>
      </c>
      <c r="AG10" s="54">
        <v>78.099999999999994</v>
      </c>
      <c r="AH10" s="50">
        <v>78.3</v>
      </c>
      <c r="AI10" s="50">
        <v>78.7</v>
      </c>
      <c r="AJ10" s="50">
        <v>78.8</v>
      </c>
      <c r="AK10" s="50">
        <v>79</v>
      </c>
      <c r="AL10" s="50"/>
      <c r="AM10" s="51" t="s">
        <v>49</v>
      </c>
      <c r="AN10" s="50"/>
      <c r="AO10" s="50"/>
      <c r="AP10" s="50"/>
      <c r="AQ10" s="50"/>
      <c r="AR10" s="50"/>
      <c r="AS10" s="50"/>
      <c r="AT10" s="50"/>
    </row>
    <row r="11" spans="1:46" ht="15" customHeight="1" x14ac:dyDescent="0.2">
      <c r="A11" s="53" t="s">
        <v>106</v>
      </c>
      <c r="B11" s="55">
        <v>71.099999999999994</v>
      </c>
      <c r="C11" s="55">
        <v>71.3</v>
      </c>
      <c r="D11" s="55">
        <v>71.599999999999994</v>
      </c>
      <c r="E11" s="55">
        <v>71.599999999999994</v>
      </c>
      <c r="F11" s="55">
        <v>72</v>
      </c>
      <c r="G11" s="55">
        <v>72.2</v>
      </c>
      <c r="H11" s="55">
        <v>72.400000000000006</v>
      </c>
      <c r="I11" s="55">
        <v>72.7</v>
      </c>
      <c r="J11" s="55">
        <v>72.7</v>
      </c>
      <c r="K11" s="55">
        <v>73.099999999999994</v>
      </c>
      <c r="L11" s="55">
        <v>73.400000000000006</v>
      </c>
      <c r="M11" s="55">
        <v>73.599999999999994</v>
      </c>
      <c r="N11" s="55">
        <v>73.900000000000006</v>
      </c>
      <c r="O11" s="55">
        <v>74.099999999999994</v>
      </c>
      <c r="P11" s="55">
        <v>74.400000000000006</v>
      </c>
      <c r="Q11" s="55">
        <v>74.5</v>
      </c>
      <c r="R11" s="55">
        <v>74.8</v>
      </c>
      <c r="S11" s="55">
        <v>75</v>
      </c>
      <c r="T11" s="55">
        <v>75.3</v>
      </c>
      <c r="U11" s="55">
        <v>75.599999999999994</v>
      </c>
      <c r="V11" s="55">
        <v>75.900000000000006</v>
      </c>
      <c r="W11" s="55">
        <v>76.099999999999994</v>
      </c>
      <c r="X11" s="55">
        <v>76.400000000000006</v>
      </c>
      <c r="Y11" s="55">
        <v>76.8</v>
      </c>
      <c r="Z11" s="55">
        <v>77.2</v>
      </c>
      <c r="AA11" s="55">
        <v>77.5</v>
      </c>
      <c r="AB11" s="55">
        <v>77.7</v>
      </c>
      <c r="AC11" s="55">
        <v>78</v>
      </c>
      <c r="AD11" s="55">
        <v>78.3</v>
      </c>
      <c r="AE11" s="55">
        <v>78.7</v>
      </c>
      <c r="AF11" s="55">
        <v>79</v>
      </c>
      <c r="AG11" s="55">
        <v>79.2</v>
      </c>
      <c r="AH11" s="50">
        <v>79.400000000000006</v>
      </c>
      <c r="AI11" s="50">
        <v>79.400000000000006</v>
      </c>
      <c r="AJ11" s="50">
        <v>79.5</v>
      </c>
      <c r="AK11" s="50">
        <v>79.5</v>
      </c>
      <c r="AL11" s="50"/>
      <c r="AM11" s="51" t="s">
        <v>106</v>
      </c>
      <c r="AN11" s="50"/>
      <c r="AO11" s="50"/>
      <c r="AP11" s="50"/>
      <c r="AQ11" s="50"/>
      <c r="AR11" s="50"/>
      <c r="AS11" s="50"/>
      <c r="AT11" s="50"/>
    </row>
    <row r="12" spans="1:46" ht="15" customHeight="1" x14ac:dyDescent="0.2">
      <c r="A12" s="53" t="s">
        <v>58</v>
      </c>
      <c r="B12" s="54">
        <v>64.099999999999994</v>
      </c>
      <c r="C12" s="54">
        <v>64.599999999999994</v>
      </c>
      <c r="D12" s="54">
        <v>64.400000000000006</v>
      </c>
      <c r="E12" s="54">
        <v>64.599999999999994</v>
      </c>
      <c r="F12" s="54">
        <v>64.599999999999994</v>
      </c>
      <c r="G12" s="54">
        <v>66.2</v>
      </c>
      <c r="H12" s="54">
        <v>66.3</v>
      </c>
      <c r="I12" s="54">
        <v>66.5</v>
      </c>
      <c r="J12" s="54">
        <v>65.7</v>
      </c>
      <c r="K12" s="54">
        <v>64.7</v>
      </c>
      <c r="L12" s="54">
        <v>64.400000000000006</v>
      </c>
      <c r="M12" s="54">
        <v>63.4</v>
      </c>
      <c r="N12" s="54">
        <v>62.3</v>
      </c>
      <c r="O12" s="54">
        <v>60.6</v>
      </c>
      <c r="P12" s="54">
        <v>61.4</v>
      </c>
      <c r="Q12" s="54">
        <v>64.2</v>
      </c>
      <c r="R12" s="54">
        <v>64.2</v>
      </c>
      <c r="S12" s="54">
        <v>63.9</v>
      </c>
      <c r="T12" s="54">
        <v>65</v>
      </c>
      <c r="U12" s="54">
        <v>65.599999999999994</v>
      </c>
      <c r="V12" s="54">
        <v>65.2</v>
      </c>
      <c r="W12" s="54">
        <v>65.599999999999994</v>
      </c>
      <c r="X12" s="54">
        <v>66.400000000000006</v>
      </c>
      <c r="Y12" s="54">
        <v>66.7</v>
      </c>
      <c r="Z12" s="54">
        <v>67.599999999999994</v>
      </c>
      <c r="AA12" s="54">
        <v>67.599999999999994</v>
      </c>
      <c r="AB12" s="54">
        <v>67.5</v>
      </c>
      <c r="AC12" s="54">
        <v>68.900000000000006</v>
      </c>
      <c r="AD12" s="54">
        <v>70</v>
      </c>
      <c r="AE12" s="54">
        <v>70.900000000000006</v>
      </c>
      <c r="AF12" s="54">
        <v>71.400000000000006</v>
      </c>
      <c r="AG12" s="54">
        <v>71.400000000000006</v>
      </c>
      <c r="AH12" s="50">
        <v>72.8</v>
      </c>
      <c r="AI12" s="50">
        <v>72.400000000000006</v>
      </c>
      <c r="AJ12" s="50">
        <v>73.2</v>
      </c>
      <c r="AK12" s="50">
        <v>73.3</v>
      </c>
      <c r="AL12" s="50"/>
      <c r="AM12" s="51" t="s">
        <v>58</v>
      </c>
      <c r="AN12" s="50"/>
      <c r="AO12" s="50"/>
      <c r="AP12" s="50"/>
      <c r="AQ12" s="50"/>
      <c r="AR12" s="50"/>
      <c r="AS12" s="50"/>
      <c r="AT12" s="50"/>
    </row>
    <row r="13" spans="1:46" ht="24" customHeight="1" x14ac:dyDescent="0.2">
      <c r="A13" s="53" t="s">
        <v>50</v>
      </c>
      <c r="B13" s="54">
        <v>69.599999999999994</v>
      </c>
      <c r="C13" s="54">
        <v>70.3</v>
      </c>
      <c r="D13" s="54">
        <v>70.3</v>
      </c>
      <c r="E13" s="54">
        <v>70.5</v>
      </c>
      <c r="F13" s="54">
        <v>70.2</v>
      </c>
      <c r="G13" s="54">
        <v>70.599999999999994</v>
      </c>
      <c r="H13" s="54">
        <v>70.7</v>
      </c>
      <c r="I13" s="54">
        <v>70.7</v>
      </c>
      <c r="J13" s="54">
        <v>70.900000000000006</v>
      </c>
      <c r="K13" s="54">
        <v>71</v>
      </c>
      <c r="L13" s="54">
        <v>71.400000000000006</v>
      </c>
      <c r="M13" s="54">
        <v>71.7</v>
      </c>
      <c r="N13" s="54">
        <v>72.099999999999994</v>
      </c>
      <c r="O13" s="54">
        <v>72.8</v>
      </c>
      <c r="P13" s="54">
        <v>72.8</v>
      </c>
      <c r="Q13" s="54">
        <v>73.099999999999994</v>
      </c>
      <c r="R13" s="54">
        <v>73.5</v>
      </c>
      <c r="S13" s="54">
        <v>73.599999999999994</v>
      </c>
      <c r="T13" s="54">
        <v>73.8</v>
      </c>
      <c r="U13" s="54">
        <v>74.2</v>
      </c>
      <c r="V13" s="54">
        <v>74.599999999999994</v>
      </c>
      <c r="W13" s="54">
        <v>74.900000000000006</v>
      </c>
      <c r="X13" s="54">
        <v>75.099999999999994</v>
      </c>
      <c r="Y13" s="54">
        <v>75.400000000000006</v>
      </c>
      <c r="Z13" s="54">
        <v>75.599999999999994</v>
      </c>
      <c r="AA13" s="54">
        <v>75.900000000000006</v>
      </c>
      <c r="AB13" s="54">
        <v>76</v>
      </c>
      <c r="AC13" s="54">
        <v>76.5</v>
      </c>
      <c r="AD13" s="54">
        <v>76.599999999999994</v>
      </c>
      <c r="AE13" s="54">
        <v>76.900000000000006</v>
      </c>
      <c r="AF13" s="54">
        <v>77.3</v>
      </c>
      <c r="AG13" s="54">
        <v>77.7</v>
      </c>
      <c r="AH13" s="50">
        <v>78</v>
      </c>
      <c r="AI13" s="50">
        <v>78.400000000000006</v>
      </c>
      <c r="AJ13" s="50">
        <v>78.7</v>
      </c>
      <c r="AK13" s="50">
        <v>78.599999999999994</v>
      </c>
      <c r="AL13" s="50"/>
      <c r="AM13" s="51" t="s">
        <v>50</v>
      </c>
      <c r="AN13" s="50"/>
      <c r="AO13" s="50"/>
      <c r="AP13" s="50"/>
      <c r="AQ13" s="50"/>
      <c r="AR13" s="50"/>
      <c r="AS13" s="50"/>
      <c r="AT13" s="50"/>
    </row>
    <row r="14" spans="1:46" ht="15" customHeight="1" x14ac:dyDescent="0.2">
      <c r="A14" s="53" t="s">
        <v>41</v>
      </c>
      <c r="B14" s="56"/>
      <c r="C14" s="54"/>
      <c r="D14" s="54"/>
      <c r="E14" s="54"/>
      <c r="F14" s="54"/>
      <c r="G14" s="54"/>
      <c r="H14" s="54"/>
      <c r="I14" s="54"/>
      <c r="J14" s="54"/>
      <c r="K14" s="54"/>
      <c r="L14" s="54"/>
      <c r="M14" s="54"/>
      <c r="N14" s="54"/>
      <c r="O14" s="54"/>
      <c r="P14" s="54"/>
      <c r="Q14" s="54"/>
      <c r="R14" s="54"/>
      <c r="S14" s="54">
        <v>74.8</v>
      </c>
      <c r="T14" s="54">
        <v>75</v>
      </c>
      <c r="U14" s="54">
        <v>75.3</v>
      </c>
      <c r="V14" s="54">
        <v>75.5</v>
      </c>
      <c r="W14" s="54">
        <v>75.7</v>
      </c>
      <c r="X14" s="54">
        <v>75.7</v>
      </c>
      <c r="Y14" s="54">
        <v>76.7</v>
      </c>
      <c r="Z14" s="54">
        <v>76.7</v>
      </c>
      <c r="AA14" s="54">
        <v>77.3</v>
      </c>
      <c r="AB14" s="54">
        <v>77.599999999999994</v>
      </c>
      <c r="AC14" s="54">
        <v>77.8</v>
      </c>
      <c r="AD14" s="54">
        <v>78</v>
      </c>
      <c r="AE14" s="54">
        <v>78.2</v>
      </c>
      <c r="AF14" s="54">
        <v>78.7</v>
      </c>
      <c r="AG14" s="54">
        <v>78.7</v>
      </c>
      <c r="AH14" s="54">
        <v>79</v>
      </c>
      <c r="AI14" s="54">
        <v>79.5</v>
      </c>
      <c r="AJ14" s="54">
        <v>79.2</v>
      </c>
      <c r="AK14" s="54">
        <v>79.5</v>
      </c>
      <c r="AL14" s="50"/>
      <c r="AM14" s="51" t="s">
        <v>41</v>
      </c>
      <c r="AN14" s="50"/>
      <c r="AO14" s="50"/>
      <c r="AP14" s="50"/>
      <c r="AQ14" s="50"/>
      <c r="AR14" s="50"/>
      <c r="AS14" s="50"/>
      <c r="AT14" s="50"/>
    </row>
    <row r="15" spans="1:46" ht="15" customHeight="1" x14ac:dyDescent="0.2">
      <c r="A15" s="58" t="s">
        <v>137</v>
      </c>
      <c r="B15" s="54">
        <v>69.900000000000006</v>
      </c>
      <c r="C15" s="54">
        <v>70.2</v>
      </c>
      <c r="D15" s="54">
        <v>70.5</v>
      </c>
      <c r="E15" s="54">
        <v>71</v>
      </c>
      <c r="F15" s="54">
        <v>71.099999999999994</v>
      </c>
      <c r="G15" s="54">
        <v>71.400000000000006</v>
      </c>
      <c r="H15" s="54">
        <v>71.7</v>
      </c>
      <c r="I15" s="54">
        <v>71.900000000000006</v>
      </c>
      <c r="J15" s="54">
        <v>72.099999999999994</v>
      </c>
      <c r="K15" s="54">
        <v>72</v>
      </c>
      <c r="L15" s="54">
        <v>72.2</v>
      </c>
      <c r="M15" s="54">
        <v>72.7</v>
      </c>
      <c r="N15" s="54">
        <v>72.8</v>
      </c>
      <c r="O15" s="54">
        <v>73.099999999999994</v>
      </c>
      <c r="P15" s="54">
        <v>73.3</v>
      </c>
      <c r="Q15" s="54">
        <v>73.599999999999994</v>
      </c>
      <c r="R15" s="54">
        <v>74.099999999999994</v>
      </c>
      <c r="S15" s="54">
        <v>74.5</v>
      </c>
      <c r="T15" s="54">
        <v>74.8</v>
      </c>
      <c r="U15" s="54">
        <v>75.099999999999994</v>
      </c>
      <c r="V15" s="54">
        <v>75.599999999999994</v>
      </c>
      <c r="W15" s="54">
        <v>75.7</v>
      </c>
      <c r="X15" s="54">
        <v>75.8</v>
      </c>
      <c r="Y15" s="54">
        <v>76.5</v>
      </c>
      <c r="Z15" s="54">
        <v>76.7</v>
      </c>
      <c r="AA15" s="54">
        <v>77.2</v>
      </c>
      <c r="AB15" s="54">
        <v>77.400000000000006</v>
      </c>
      <c r="AC15" s="54">
        <v>77.599999999999994</v>
      </c>
      <c r="AD15" s="54">
        <v>77.8</v>
      </c>
      <c r="AE15" s="54">
        <v>78</v>
      </c>
      <c r="AF15" s="54">
        <v>77.900000000000006</v>
      </c>
      <c r="AG15" s="54">
        <v>78.099999999999994</v>
      </c>
      <c r="AH15" s="50">
        <v>78.099999999999994</v>
      </c>
      <c r="AI15" s="50">
        <v>78.7</v>
      </c>
      <c r="AJ15" s="50">
        <v>78.3</v>
      </c>
      <c r="AK15" s="50">
        <v>78.599999999999994</v>
      </c>
      <c r="AL15" s="50"/>
      <c r="AM15" s="57" t="s">
        <v>137</v>
      </c>
      <c r="AN15" s="50"/>
      <c r="AO15" s="50"/>
      <c r="AP15" s="50"/>
      <c r="AQ15" s="50"/>
      <c r="AR15" s="50"/>
      <c r="AS15" s="50"/>
      <c r="AT15" s="50"/>
    </row>
    <row r="16" spans="1:46" ht="15" customHeight="1" x14ac:dyDescent="0.2">
      <c r="A16" s="53" t="s">
        <v>46</v>
      </c>
      <c r="B16" s="54">
        <v>73.400000000000006</v>
      </c>
      <c r="C16" s="54">
        <v>73.599999999999994</v>
      </c>
      <c r="D16" s="54">
        <v>73.400000000000006</v>
      </c>
      <c r="E16" s="54">
        <v>73.8</v>
      </c>
      <c r="F16" s="54">
        <v>73.5</v>
      </c>
      <c r="G16" s="54">
        <v>74.099999999999994</v>
      </c>
      <c r="H16" s="54">
        <v>73.900000000000006</v>
      </c>
      <c r="I16" s="54">
        <v>74.3</v>
      </c>
      <c r="J16" s="54">
        <v>74.5</v>
      </c>
      <c r="K16" s="54">
        <v>74.7</v>
      </c>
      <c r="L16" s="54">
        <v>74.8</v>
      </c>
      <c r="M16" s="54">
        <v>74.7</v>
      </c>
      <c r="N16" s="54">
        <v>75.099999999999994</v>
      </c>
      <c r="O16" s="54">
        <v>75.3</v>
      </c>
      <c r="P16" s="54">
        <v>75.2</v>
      </c>
      <c r="Q16" s="54">
        <v>75.3</v>
      </c>
      <c r="R16" s="54">
        <v>75.7</v>
      </c>
      <c r="S16" s="54">
        <v>75.8</v>
      </c>
      <c r="T16" s="54">
        <v>75.900000000000006</v>
      </c>
      <c r="U16" s="54">
        <v>75.900000000000006</v>
      </c>
      <c r="V16" s="54">
        <v>76.3</v>
      </c>
      <c r="W16" s="54">
        <v>76.400000000000006</v>
      </c>
      <c r="X16" s="54">
        <v>76.599999999999994</v>
      </c>
      <c r="Y16" s="54">
        <v>76.599999999999994</v>
      </c>
      <c r="Z16" s="54">
        <v>76.8</v>
      </c>
      <c r="AA16" s="54">
        <v>77.099999999999994</v>
      </c>
      <c r="AB16" s="54">
        <v>76.900000000000006</v>
      </c>
      <c r="AC16" s="54">
        <v>77.5</v>
      </c>
      <c r="AD16" s="54">
        <v>77.5</v>
      </c>
      <c r="AE16" s="54">
        <v>78</v>
      </c>
      <c r="AF16" s="54">
        <v>78</v>
      </c>
      <c r="AG16" s="54">
        <v>78</v>
      </c>
      <c r="AH16" s="50">
        <v>78.7</v>
      </c>
      <c r="AI16" s="50">
        <v>78.8</v>
      </c>
      <c r="AJ16" s="50">
        <v>78.5</v>
      </c>
      <c r="AK16" s="50">
        <v>78.900000000000006</v>
      </c>
      <c r="AL16" s="50"/>
      <c r="AM16" s="51" t="s">
        <v>46</v>
      </c>
      <c r="AN16" s="50"/>
      <c r="AO16" s="50"/>
      <c r="AP16" s="50"/>
      <c r="AQ16" s="50"/>
      <c r="AR16" s="50"/>
      <c r="AS16" s="50"/>
      <c r="AT16" s="50"/>
    </row>
    <row r="17" spans="1:46" ht="15" customHeight="1" x14ac:dyDescent="0.2">
      <c r="A17" s="53" t="s">
        <v>57</v>
      </c>
      <c r="B17" s="54">
        <v>65.5</v>
      </c>
      <c r="C17" s="54">
        <v>65.7</v>
      </c>
      <c r="D17" s="54">
        <v>65.099999999999994</v>
      </c>
      <c r="E17" s="54">
        <v>65.099999999999994</v>
      </c>
      <c r="F17" s="54">
        <v>65.099999999999994</v>
      </c>
      <c r="G17" s="54">
        <v>65.3</v>
      </c>
      <c r="H17" s="54">
        <v>65.7</v>
      </c>
      <c r="I17" s="54">
        <v>66.2</v>
      </c>
      <c r="J17" s="54">
        <v>65.400000000000006</v>
      </c>
      <c r="K17" s="54">
        <v>65.2</v>
      </c>
      <c r="L17" s="54">
        <v>65.099999999999994</v>
      </c>
      <c r="M17" s="54">
        <v>64.7</v>
      </c>
      <c r="N17" s="54">
        <v>64.7</v>
      </c>
      <c r="O17" s="54">
        <v>65</v>
      </c>
      <c r="P17" s="54">
        <v>65.400000000000006</v>
      </c>
      <c r="Q17" s="54">
        <v>66.3</v>
      </c>
      <c r="R17" s="54">
        <v>66.7</v>
      </c>
      <c r="S17" s="54">
        <v>66.5</v>
      </c>
      <c r="T17" s="54">
        <v>66.7</v>
      </c>
      <c r="U17" s="54">
        <v>67.5</v>
      </c>
      <c r="V17" s="54">
        <v>68.2</v>
      </c>
      <c r="W17" s="54">
        <v>68.3</v>
      </c>
      <c r="X17" s="54">
        <v>68.400000000000006</v>
      </c>
      <c r="Y17" s="54">
        <v>68.7</v>
      </c>
      <c r="Z17" s="54">
        <v>68.7</v>
      </c>
      <c r="AA17" s="54">
        <v>69.2</v>
      </c>
      <c r="AB17" s="54">
        <v>69.400000000000006</v>
      </c>
      <c r="AC17" s="54">
        <v>70</v>
      </c>
      <c r="AD17" s="54">
        <v>70.3</v>
      </c>
      <c r="AE17" s="54">
        <v>70.7</v>
      </c>
      <c r="AF17" s="54">
        <v>71.2</v>
      </c>
      <c r="AG17" s="54">
        <v>71.599999999999994</v>
      </c>
      <c r="AH17" s="50">
        <v>72.2</v>
      </c>
      <c r="AI17" s="50">
        <v>72.3</v>
      </c>
      <c r="AJ17" s="50">
        <v>72.3</v>
      </c>
      <c r="AK17" s="50">
        <v>72.599999999999994</v>
      </c>
      <c r="AL17" s="50"/>
      <c r="AM17" s="51" t="s">
        <v>57</v>
      </c>
      <c r="AN17" s="50"/>
      <c r="AO17" s="50"/>
      <c r="AP17" s="50"/>
      <c r="AQ17" s="50"/>
      <c r="AR17" s="50"/>
      <c r="AS17" s="50"/>
      <c r="AT17" s="50"/>
    </row>
    <row r="18" spans="1:46" ht="24" customHeight="1" x14ac:dyDescent="0.2">
      <c r="A18" s="53" t="s">
        <v>45</v>
      </c>
      <c r="B18" s="56"/>
      <c r="C18" s="54"/>
      <c r="D18" s="54"/>
      <c r="E18" s="54"/>
      <c r="F18" s="54"/>
      <c r="G18" s="54">
        <v>70.8</v>
      </c>
      <c r="H18" s="54">
        <v>71.599999999999994</v>
      </c>
      <c r="I18" s="54">
        <v>71.7</v>
      </c>
      <c r="J18" s="54">
        <v>71.7</v>
      </c>
      <c r="K18" s="54">
        <v>72.099999999999994</v>
      </c>
      <c r="L18" s="54">
        <v>72.3</v>
      </c>
      <c r="M18" s="54">
        <v>72.7</v>
      </c>
      <c r="N18" s="54">
        <v>72.5</v>
      </c>
      <c r="O18" s="54">
        <v>73.099999999999994</v>
      </c>
      <c r="P18" s="54">
        <v>72.8</v>
      </c>
      <c r="Q18" s="54">
        <v>73.099999999999994</v>
      </c>
      <c r="R18" s="54">
        <v>73.400000000000006</v>
      </c>
      <c r="S18" s="54">
        <v>73.400000000000006</v>
      </c>
      <c r="T18" s="54">
        <v>73.400000000000006</v>
      </c>
      <c r="U18" s="54">
        <v>74</v>
      </c>
      <c r="V18" s="54">
        <v>74.5</v>
      </c>
      <c r="W18" s="54">
        <v>75</v>
      </c>
      <c r="X18" s="54">
        <v>75.7</v>
      </c>
      <c r="Y18" s="54">
        <v>76.099999999999994</v>
      </c>
      <c r="Z18" s="54">
        <v>76.7</v>
      </c>
      <c r="AA18" s="54">
        <v>76.900000000000006</v>
      </c>
      <c r="AB18" s="54">
        <v>77.3</v>
      </c>
      <c r="AC18" s="54">
        <v>77.900000000000006</v>
      </c>
      <c r="AD18" s="54">
        <v>77.8</v>
      </c>
      <c r="AE18" s="54">
        <v>78.5</v>
      </c>
      <c r="AF18" s="54">
        <v>78.599999999999994</v>
      </c>
      <c r="AG18" s="54">
        <v>78.7</v>
      </c>
      <c r="AH18" s="50">
        <v>79</v>
      </c>
      <c r="AI18" s="50">
        <v>79.3</v>
      </c>
      <c r="AJ18" s="50">
        <v>79.599999999999994</v>
      </c>
      <c r="AK18" s="50">
        <v>79.900000000000006</v>
      </c>
      <c r="AL18" s="50"/>
      <c r="AM18" s="51" t="s">
        <v>45</v>
      </c>
      <c r="AN18" s="50"/>
      <c r="AO18" s="50"/>
      <c r="AP18" s="50"/>
      <c r="AQ18" s="50"/>
      <c r="AR18" s="50"/>
      <c r="AS18" s="50"/>
      <c r="AT18" s="50"/>
    </row>
    <row r="19" spans="1:46" ht="15" customHeight="1" x14ac:dyDescent="0.2">
      <c r="A19" s="53" t="s">
        <v>38</v>
      </c>
      <c r="B19" s="56"/>
      <c r="C19" s="54"/>
      <c r="D19" s="54"/>
      <c r="E19" s="54"/>
      <c r="F19" s="54">
        <v>72.3</v>
      </c>
      <c r="G19" s="54">
        <v>72.599999999999994</v>
      </c>
      <c r="H19" s="54">
        <v>73</v>
      </c>
      <c r="I19" s="54">
        <v>73.2</v>
      </c>
      <c r="J19" s="54">
        <v>73.599999999999994</v>
      </c>
      <c r="K19" s="54">
        <v>73.8</v>
      </c>
      <c r="L19" s="54">
        <v>73.8</v>
      </c>
      <c r="M19" s="54">
        <v>74.2</v>
      </c>
      <c r="N19" s="54">
        <v>74.599999999999994</v>
      </c>
      <c r="O19" s="54">
        <v>74.8</v>
      </c>
      <c r="P19" s="54">
        <v>75</v>
      </c>
      <c r="Q19" s="54">
        <v>75.400000000000006</v>
      </c>
      <c r="R19" s="54">
        <v>75.8</v>
      </c>
      <c r="S19" s="54">
        <v>76</v>
      </c>
      <c r="T19" s="54">
        <v>76.400000000000006</v>
      </c>
      <c r="U19" s="54">
        <v>76.900000000000006</v>
      </c>
      <c r="V19" s="54">
        <v>77.2</v>
      </c>
      <c r="W19" s="54">
        <v>77.400000000000006</v>
      </c>
      <c r="X19" s="54">
        <v>77.3</v>
      </c>
      <c r="Y19" s="54">
        <v>78</v>
      </c>
      <c r="Z19" s="54">
        <v>78.099999999999994</v>
      </c>
      <c r="AA19" s="54">
        <v>78.599999999999994</v>
      </c>
      <c r="AB19" s="54">
        <v>78.8</v>
      </c>
      <c r="AC19" s="54">
        <v>78.900000000000006</v>
      </c>
      <c r="AD19" s="54">
        <v>79.099999999999994</v>
      </c>
      <c r="AE19" s="54">
        <v>79.5</v>
      </c>
      <c r="AF19" s="54">
        <v>79.7</v>
      </c>
      <c r="AG19" s="54">
        <v>79.8</v>
      </c>
      <c r="AH19" s="50">
        <v>80.3</v>
      </c>
      <c r="AI19" s="50">
        <v>80.7</v>
      </c>
      <c r="AJ19" s="50">
        <v>80.3</v>
      </c>
      <c r="AK19" s="50">
        <v>81</v>
      </c>
      <c r="AL19" s="50"/>
      <c r="AM19" s="51" t="s">
        <v>38</v>
      </c>
      <c r="AN19" s="50"/>
      <c r="AO19" s="50"/>
      <c r="AP19" s="50"/>
      <c r="AQ19" s="50"/>
      <c r="AR19" s="50"/>
      <c r="AS19" s="50"/>
      <c r="AT19" s="50"/>
    </row>
    <row r="20" spans="1:46" ht="15" customHeight="1" x14ac:dyDescent="0.2">
      <c r="A20" s="53" t="s">
        <v>59</v>
      </c>
      <c r="B20" s="56"/>
      <c r="C20" s="54"/>
      <c r="D20" s="54"/>
      <c r="E20" s="54"/>
      <c r="F20" s="54"/>
      <c r="G20" s="54"/>
      <c r="H20" s="54"/>
      <c r="I20" s="54"/>
      <c r="J20" s="54"/>
      <c r="K20" s="54"/>
      <c r="L20" s="54"/>
      <c r="M20" s="54"/>
      <c r="N20" s="54"/>
      <c r="O20" s="54"/>
      <c r="P20" s="54"/>
      <c r="Q20" s="54"/>
      <c r="R20" s="54"/>
      <c r="S20" s="54"/>
      <c r="T20" s="54"/>
      <c r="U20" s="54"/>
      <c r="V20" s="54"/>
      <c r="W20" s="54">
        <v>64.400000000000006</v>
      </c>
      <c r="X20" s="54">
        <v>65.3</v>
      </c>
      <c r="Y20" s="54">
        <v>65.599999999999994</v>
      </c>
      <c r="Z20" s="54">
        <v>64.900000000000006</v>
      </c>
      <c r="AA20" s="54">
        <v>65</v>
      </c>
      <c r="AB20" s="54">
        <v>65.3</v>
      </c>
      <c r="AC20" s="54">
        <v>66.5</v>
      </c>
      <c r="AD20" s="54">
        <v>67.5</v>
      </c>
      <c r="AE20" s="54">
        <v>67.900000000000006</v>
      </c>
      <c r="AF20" s="54">
        <v>68.599999999999994</v>
      </c>
      <c r="AG20" s="54">
        <v>68.900000000000006</v>
      </c>
      <c r="AH20" s="50">
        <v>69.3</v>
      </c>
      <c r="AI20" s="50">
        <v>69.099999999999994</v>
      </c>
      <c r="AJ20" s="50">
        <v>69.7</v>
      </c>
      <c r="AK20" s="50">
        <v>69.8</v>
      </c>
      <c r="AL20" s="50"/>
      <c r="AM20" s="51" t="s">
        <v>59</v>
      </c>
      <c r="AN20" s="50"/>
      <c r="AO20" s="50"/>
      <c r="AP20" s="50"/>
      <c r="AQ20" s="50"/>
      <c r="AR20" s="50"/>
      <c r="AS20" s="50"/>
      <c r="AT20" s="50"/>
    </row>
    <row r="21" spans="1:46" ht="15" customHeight="1" x14ac:dyDescent="0.2">
      <c r="A21" s="53" t="s">
        <v>60</v>
      </c>
      <c r="B21" s="54">
        <v>65.3</v>
      </c>
      <c r="C21" s="54">
        <v>65.7</v>
      </c>
      <c r="D21" s="54">
        <v>65.7</v>
      </c>
      <c r="E21" s="54">
        <v>65.099999999999994</v>
      </c>
      <c r="F21" s="54">
        <v>65.599999999999994</v>
      </c>
      <c r="G21" s="54">
        <v>67.8</v>
      </c>
      <c r="H21" s="54">
        <v>67.599999999999994</v>
      </c>
      <c r="I21" s="54">
        <v>67.400000000000006</v>
      </c>
      <c r="J21" s="54">
        <v>66.900000000000006</v>
      </c>
      <c r="K21" s="54">
        <v>66.400000000000006</v>
      </c>
      <c r="L21" s="54">
        <v>65.099999999999994</v>
      </c>
      <c r="M21" s="54">
        <v>64.8</v>
      </c>
      <c r="N21" s="54">
        <v>63.1</v>
      </c>
      <c r="O21" s="54">
        <v>62.5</v>
      </c>
      <c r="P21" s="54">
        <v>63.3</v>
      </c>
      <c r="Q21" s="54">
        <v>64.599999999999994</v>
      </c>
      <c r="R21" s="54">
        <v>65.5</v>
      </c>
      <c r="S21" s="54">
        <v>66</v>
      </c>
      <c r="T21" s="54">
        <v>66.3</v>
      </c>
      <c r="U21" s="54">
        <v>66.7</v>
      </c>
      <c r="V21" s="54">
        <v>65.900000000000006</v>
      </c>
      <c r="W21" s="54">
        <v>66.099999999999994</v>
      </c>
      <c r="X21" s="54">
        <v>66.400000000000006</v>
      </c>
      <c r="Y21" s="54">
        <v>66.2</v>
      </c>
      <c r="Z21" s="54">
        <v>65.2</v>
      </c>
      <c r="AA21" s="54">
        <v>65</v>
      </c>
      <c r="AB21" s="54">
        <v>64.5</v>
      </c>
      <c r="AC21" s="54">
        <v>65.900000000000006</v>
      </c>
      <c r="AD21" s="54">
        <v>67.099999999999994</v>
      </c>
      <c r="AE21" s="54">
        <v>67.599999999999994</v>
      </c>
      <c r="AF21" s="54">
        <v>68.099999999999994</v>
      </c>
      <c r="AG21" s="54">
        <v>68.400000000000006</v>
      </c>
      <c r="AH21" s="50">
        <v>68.5</v>
      </c>
      <c r="AI21" s="50">
        <v>69.2</v>
      </c>
      <c r="AJ21" s="50">
        <v>69.2</v>
      </c>
      <c r="AK21" s="50">
        <v>69.5</v>
      </c>
      <c r="AL21" s="50"/>
      <c r="AM21" s="51" t="s">
        <v>60</v>
      </c>
      <c r="AN21" s="50"/>
      <c r="AO21" s="50"/>
      <c r="AP21" s="50"/>
      <c r="AQ21" s="50"/>
      <c r="AR21" s="50"/>
      <c r="AS21" s="50"/>
      <c r="AT21" s="50"/>
    </row>
    <row r="22" spans="1:46" ht="15" customHeight="1" x14ac:dyDescent="0.2">
      <c r="A22" s="53" t="s">
        <v>48</v>
      </c>
      <c r="B22" s="54">
        <v>68.900000000000006</v>
      </c>
      <c r="C22" s="54">
        <v>68.900000000000006</v>
      </c>
      <c r="D22" s="54">
        <v>69.900000000000006</v>
      </c>
      <c r="E22" s="54">
        <v>69.7</v>
      </c>
      <c r="F22" s="54">
        <v>70.3</v>
      </c>
      <c r="G22" s="54">
        <v>70.7</v>
      </c>
      <c r="H22" s="54">
        <v>70.599999999999994</v>
      </c>
      <c r="I22" s="54">
        <v>71</v>
      </c>
      <c r="J22" s="54">
        <v>71.2</v>
      </c>
      <c r="K22" s="54">
        <v>72.400000000000006</v>
      </c>
      <c r="L22" s="54">
        <v>72</v>
      </c>
      <c r="M22" s="54">
        <v>71.900000000000006</v>
      </c>
      <c r="N22" s="54">
        <v>72.2</v>
      </c>
      <c r="O22" s="54">
        <v>73.2</v>
      </c>
      <c r="P22" s="54">
        <v>73</v>
      </c>
      <c r="Q22" s="54">
        <v>73.3</v>
      </c>
      <c r="R22" s="54">
        <v>74</v>
      </c>
      <c r="S22" s="54">
        <v>73.7</v>
      </c>
      <c r="T22" s="54">
        <v>74.400000000000006</v>
      </c>
      <c r="U22" s="54">
        <v>74.599999999999994</v>
      </c>
      <c r="V22" s="54">
        <v>75.099999999999994</v>
      </c>
      <c r="W22" s="54">
        <v>74.599999999999994</v>
      </c>
      <c r="X22" s="54">
        <v>74.8</v>
      </c>
      <c r="Y22" s="54">
        <v>76</v>
      </c>
      <c r="Z22" s="54">
        <v>76.7</v>
      </c>
      <c r="AA22" s="54">
        <v>76.8</v>
      </c>
      <c r="AB22" s="54">
        <v>76.7</v>
      </c>
      <c r="AC22" s="54">
        <v>78.099999999999994</v>
      </c>
      <c r="AD22" s="54">
        <v>78.099999999999994</v>
      </c>
      <c r="AE22" s="54">
        <v>77.900000000000006</v>
      </c>
      <c r="AF22" s="54">
        <v>78.5</v>
      </c>
      <c r="AG22" s="54">
        <v>79.099999999999994</v>
      </c>
      <c r="AH22" s="50">
        <v>79.8</v>
      </c>
      <c r="AI22" s="50">
        <v>79.400000000000006</v>
      </c>
      <c r="AJ22" s="50">
        <v>80</v>
      </c>
      <c r="AK22" s="50">
        <v>80.099999999999994</v>
      </c>
      <c r="AL22" s="50"/>
      <c r="AM22" s="51" t="s">
        <v>48</v>
      </c>
      <c r="AN22" s="50"/>
      <c r="AO22" s="50"/>
      <c r="AP22" s="50"/>
      <c r="AQ22" s="50"/>
      <c r="AR22" s="50"/>
      <c r="AS22" s="50"/>
      <c r="AT22" s="50"/>
    </row>
    <row r="23" spans="1:46" ht="24" customHeight="1" x14ac:dyDescent="0.2">
      <c r="A23" s="53" t="s">
        <v>42</v>
      </c>
      <c r="B23" s="54">
        <v>69</v>
      </c>
      <c r="C23" s="56"/>
      <c r="D23" s="54"/>
      <c r="E23" s="54"/>
      <c r="F23" s="54"/>
      <c r="G23" s="54"/>
      <c r="H23" s="54"/>
      <c r="I23" s="54"/>
      <c r="J23" s="54"/>
      <c r="K23" s="54"/>
      <c r="L23" s="54"/>
      <c r="M23" s="54"/>
      <c r="N23" s="54"/>
      <c r="O23" s="54"/>
      <c r="P23" s="54">
        <v>74.900000000000006</v>
      </c>
      <c r="Q23" s="54">
        <v>75</v>
      </c>
      <c r="R23" s="54">
        <v>75.3</v>
      </c>
      <c r="S23" s="54">
        <v>75.099999999999994</v>
      </c>
      <c r="T23" s="54">
        <v>75.5</v>
      </c>
      <c r="U23" s="54">
        <v>76.3</v>
      </c>
      <c r="V23" s="54">
        <v>76.599999999999994</v>
      </c>
      <c r="W23" s="54">
        <v>76.3</v>
      </c>
      <c r="X23" s="54">
        <v>76.400000000000006</v>
      </c>
      <c r="Y23" s="54">
        <v>77.400000000000006</v>
      </c>
      <c r="Z23" s="54">
        <v>77.3</v>
      </c>
      <c r="AA23" s="54">
        <v>77</v>
      </c>
      <c r="AB23" s="54">
        <v>77.5</v>
      </c>
      <c r="AC23" s="54">
        <v>77.099999999999994</v>
      </c>
      <c r="AD23" s="54">
        <v>77.900000000000006</v>
      </c>
      <c r="AE23" s="54">
        <v>79.3</v>
      </c>
      <c r="AF23" s="54">
        <v>78.599999999999994</v>
      </c>
      <c r="AG23" s="54">
        <v>78.599999999999994</v>
      </c>
      <c r="AH23" s="50">
        <v>79.599999999999994</v>
      </c>
      <c r="AI23" s="50">
        <v>79.8</v>
      </c>
      <c r="AJ23" s="50">
        <v>79.7</v>
      </c>
      <c r="AK23" s="50">
        <v>80.599999999999994</v>
      </c>
      <c r="AL23" s="50"/>
      <c r="AM23" s="51" t="s">
        <v>42</v>
      </c>
      <c r="AN23" s="50"/>
      <c r="AO23" s="50"/>
      <c r="AP23" s="50"/>
      <c r="AQ23" s="50"/>
      <c r="AR23" s="50"/>
      <c r="AS23" s="50"/>
      <c r="AT23" s="50"/>
    </row>
    <row r="24" spans="1:46" s="53" customFormat="1" ht="12.75" x14ac:dyDescent="0.2">
      <c r="A24" s="53" t="s">
        <v>39</v>
      </c>
      <c r="B24" s="56"/>
      <c r="C24" s="54"/>
      <c r="D24" s="54"/>
      <c r="E24" s="54"/>
      <c r="F24" s="54">
        <v>73.099999999999994</v>
      </c>
      <c r="G24" s="54">
        <v>73.099999999999994</v>
      </c>
      <c r="H24" s="54">
        <v>73.5</v>
      </c>
      <c r="I24" s="54">
        <v>73.7</v>
      </c>
      <c r="J24" s="54">
        <v>73.7</v>
      </c>
      <c r="K24" s="54">
        <v>73.8</v>
      </c>
      <c r="L24" s="54">
        <v>74.099999999999994</v>
      </c>
      <c r="M24" s="54">
        <v>74.3</v>
      </c>
      <c r="N24" s="54">
        <v>74</v>
      </c>
      <c r="O24" s="54">
        <v>74.599999999999994</v>
      </c>
      <c r="P24" s="54">
        <v>74.599999999999994</v>
      </c>
      <c r="Q24" s="54">
        <v>74.7</v>
      </c>
      <c r="R24" s="54">
        <v>75.2</v>
      </c>
      <c r="S24" s="54">
        <v>75.2</v>
      </c>
      <c r="T24" s="54">
        <v>75.3</v>
      </c>
      <c r="U24" s="54">
        <v>75.599999999999994</v>
      </c>
      <c r="V24" s="54">
        <v>75.8</v>
      </c>
      <c r="W24" s="54">
        <v>76</v>
      </c>
      <c r="X24" s="54">
        <v>76.3</v>
      </c>
      <c r="Y24" s="54">
        <v>76.900000000000006</v>
      </c>
      <c r="Z24" s="54">
        <v>77.2</v>
      </c>
      <c r="AA24" s="54">
        <v>77.7</v>
      </c>
      <c r="AB24" s="54">
        <v>78.099999999999994</v>
      </c>
      <c r="AC24" s="54">
        <v>78.400000000000006</v>
      </c>
      <c r="AD24" s="54">
        <v>78.7</v>
      </c>
      <c r="AE24" s="54">
        <v>78.900000000000006</v>
      </c>
      <c r="AF24" s="54">
        <v>79.400000000000006</v>
      </c>
      <c r="AG24" s="54">
        <v>79.3</v>
      </c>
      <c r="AH24" s="50">
        <v>79.5</v>
      </c>
      <c r="AI24" s="50">
        <v>80</v>
      </c>
      <c r="AJ24" s="50">
        <v>79.900000000000006</v>
      </c>
      <c r="AK24" s="50">
        <v>80</v>
      </c>
      <c r="AL24" s="50"/>
      <c r="AM24" s="51" t="s">
        <v>39</v>
      </c>
      <c r="AN24" s="50"/>
      <c r="AO24" s="50"/>
      <c r="AP24" s="50"/>
      <c r="AQ24" s="50"/>
      <c r="AR24" s="50"/>
      <c r="AS24" s="50"/>
      <c r="AT24" s="50"/>
    </row>
    <row r="25" spans="1:46" ht="15" customHeight="1" x14ac:dyDescent="0.2">
      <c r="A25" s="53" t="s">
        <v>109</v>
      </c>
      <c r="B25" s="55">
        <v>69.2</v>
      </c>
      <c r="C25" s="55">
        <v>69.8</v>
      </c>
      <c r="D25" s="55">
        <v>70.099999999999994</v>
      </c>
      <c r="E25" s="55">
        <v>70.3</v>
      </c>
      <c r="F25" s="55">
        <v>70.599999999999994</v>
      </c>
      <c r="G25" s="55">
        <v>70.900000000000006</v>
      </c>
      <c r="H25" s="55">
        <v>71.099999999999994</v>
      </c>
      <c r="I25" s="55">
        <v>71.5</v>
      </c>
      <c r="J25" s="55">
        <v>71.7</v>
      </c>
      <c r="K25" s="55">
        <v>72.099999999999994</v>
      </c>
      <c r="L25" s="55">
        <v>72.599999999999994</v>
      </c>
      <c r="M25" s="55">
        <v>72.7</v>
      </c>
      <c r="N25" s="55">
        <v>73</v>
      </c>
      <c r="O25" s="55">
        <v>73.099999999999994</v>
      </c>
      <c r="P25" s="55">
        <v>73.5</v>
      </c>
      <c r="Q25" s="55">
        <v>73.8</v>
      </c>
      <c r="R25" s="55">
        <v>74.2</v>
      </c>
      <c r="S25" s="55">
        <v>74.3</v>
      </c>
      <c r="T25" s="55">
        <v>74.5</v>
      </c>
      <c r="U25" s="55">
        <v>74.8</v>
      </c>
      <c r="V25" s="55">
        <v>75.2</v>
      </c>
      <c r="W25" s="55">
        <v>75.599999999999994</v>
      </c>
      <c r="X25" s="55">
        <v>75.8</v>
      </c>
      <c r="Y25" s="55">
        <v>76</v>
      </c>
      <c r="Z25" s="55">
        <v>76.099999999999994</v>
      </c>
      <c r="AA25" s="55">
        <v>76.2</v>
      </c>
      <c r="AB25" s="55">
        <v>76.3</v>
      </c>
      <c r="AC25" s="55">
        <v>76.7</v>
      </c>
      <c r="AD25" s="55">
        <v>77</v>
      </c>
      <c r="AE25" s="55">
        <v>77.400000000000006</v>
      </c>
      <c r="AF25" s="55">
        <v>77.7</v>
      </c>
      <c r="AG25" s="55">
        <v>78</v>
      </c>
      <c r="AH25" s="50">
        <v>78.3</v>
      </c>
      <c r="AI25" s="50">
        <v>78.3</v>
      </c>
      <c r="AJ25" s="50">
        <v>78.5</v>
      </c>
      <c r="AK25" s="50">
        <v>78.400000000000006</v>
      </c>
      <c r="AL25" s="50"/>
      <c r="AM25" s="51" t="s">
        <v>109</v>
      </c>
      <c r="AN25" s="50"/>
      <c r="AO25" s="50"/>
      <c r="AP25" s="50"/>
      <c r="AQ25" s="50"/>
      <c r="AR25" s="50"/>
      <c r="AS25" s="50"/>
      <c r="AT25" s="50"/>
    </row>
    <row r="26" spans="1:46" ht="15" customHeight="1" x14ac:dyDescent="0.2">
      <c r="A26" s="53" t="s">
        <v>53</v>
      </c>
      <c r="B26" s="56"/>
      <c r="C26" s="54"/>
      <c r="D26" s="54"/>
      <c r="E26" s="54"/>
      <c r="F26" s="54"/>
      <c r="G26" s="54"/>
      <c r="H26" s="54"/>
      <c r="I26" s="54"/>
      <c r="J26" s="54"/>
      <c r="K26" s="54">
        <v>66.3</v>
      </c>
      <c r="L26" s="54">
        <v>65.900000000000006</v>
      </c>
      <c r="M26" s="54">
        <v>66.5</v>
      </c>
      <c r="N26" s="54">
        <v>67.2</v>
      </c>
      <c r="O26" s="54">
        <v>67.5</v>
      </c>
      <c r="P26" s="54">
        <v>67.7</v>
      </c>
      <c r="Q26" s="54">
        <v>68.099999999999994</v>
      </c>
      <c r="R26" s="54">
        <v>68.5</v>
      </c>
      <c r="S26" s="54">
        <v>68.900000000000006</v>
      </c>
      <c r="T26" s="54">
        <v>68.8</v>
      </c>
      <c r="U26" s="54">
        <v>69.599999999999994</v>
      </c>
      <c r="V26" s="54">
        <v>70</v>
      </c>
      <c r="W26" s="54">
        <v>70.3</v>
      </c>
      <c r="X26" s="54">
        <v>70.5</v>
      </c>
      <c r="Y26" s="54">
        <v>70.599999999999994</v>
      </c>
      <c r="Z26" s="54">
        <v>70.8</v>
      </c>
      <c r="AA26" s="54">
        <v>70.900000000000006</v>
      </c>
      <c r="AB26" s="54">
        <v>71</v>
      </c>
      <c r="AC26" s="54">
        <v>71.3</v>
      </c>
      <c r="AD26" s="54">
        <v>71.5</v>
      </c>
      <c r="AE26" s="54">
        <v>72.2</v>
      </c>
      <c r="AF26" s="54">
        <v>72.5</v>
      </c>
      <c r="AG26" s="54">
        <v>72.599999999999994</v>
      </c>
      <c r="AH26" s="50">
        <v>73</v>
      </c>
      <c r="AI26" s="50">
        <v>73.7</v>
      </c>
      <c r="AJ26" s="50">
        <v>73.5</v>
      </c>
      <c r="AK26" s="50">
        <v>73.900000000000006</v>
      </c>
      <c r="AL26" s="50"/>
      <c r="AM26" s="51" t="s">
        <v>53</v>
      </c>
      <c r="AN26" s="50"/>
      <c r="AO26" s="50"/>
      <c r="AP26" s="50"/>
      <c r="AQ26" s="50"/>
      <c r="AR26" s="50"/>
      <c r="AS26" s="50"/>
      <c r="AT26" s="50"/>
    </row>
    <row r="27" spans="1:46" ht="15" customHeight="1" x14ac:dyDescent="0.2">
      <c r="A27" s="53" t="s">
        <v>51</v>
      </c>
      <c r="B27" s="54">
        <v>68.2</v>
      </c>
      <c r="C27" s="54">
        <v>69</v>
      </c>
      <c r="D27" s="54">
        <v>69</v>
      </c>
      <c r="E27" s="54">
        <v>69.2</v>
      </c>
      <c r="F27" s="54">
        <v>69.400000000000006</v>
      </c>
      <c r="G27" s="54">
        <v>69.900000000000006</v>
      </c>
      <c r="H27" s="54">
        <v>70.3</v>
      </c>
      <c r="I27" s="54">
        <v>70.3</v>
      </c>
      <c r="J27" s="54">
        <v>70.900000000000006</v>
      </c>
      <c r="K27" s="54">
        <v>70.599999999999994</v>
      </c>
      <c r="L27" s="54">
        <v>70.5</v>
      </c>
      <c r="M27" s="54">
        <v>71</v>
      </c>
      <c r="N27" s="54">
        <v>71</v>
      </c>
      <c r="O27" s="54">
        <v>72</v>
      </c>
      <c r="P27" s="54">
        <v>71.7</v>
      </c>
      <c r="Q27" s="54">
        <v>71.599999999999994</v>
      </c>
      <c r="R27" s="54">
        <v>72.2</v>
      </c>
      <c r="S27" s="54">
        <v>72.400000000000006</v>
      </c>
      <c r="T27" s="54">
        <v>72.7</v>
      </c>
      <c r="U27" s="54">
        <v>73.3</v>
      </c>
      <c r="V27" s="54">
        <v>73.599999999999994</v>
      </c>
      <c r="W27" s="54">
        <v>73.900000000000006</v>
      </c>
      <c r="X27" s="54">
        <v>74.2</v>
      </c>
      <c r="Y27" s="54">
        <v>75</v>
      </c>
      <c r="Z27" s="54">
        <v>74.900000000000006</v>
      </c>
      <c r="AA27" s="54">
        <v>75.5</v>
      </c>
      <c r="AB27" s="54">
        <v>75.900000000000006</v>
      </c>
      <c r="AC27" s="54">
        <v>76.2</v>
      </c>
      <c r="AD27" s="54">
        <v>76.5</v>
      </c>
      <c r="AE27" s="54">
        <v>76.8</v>
      </c>
      <c r="AF27" s="54">
        <v>77.3</v>
      </c>
      <c r="AG27" s="54">
        <v>77.3</v>
      </c>
      <c r="AH27" s="50">
        <v>77.599999999999994</v>
      </c>
      <c r="AI27" s="50">
        <v>78</v>
      </c>
      <c r="AJ27" s="50">
        <v>78.099999999999994</v>
      </c>
      <c r="AK27" s="50">
        <v>78.099999999999994</v>
      </c>
      <c r="AL27" s="50"/>
      <c r="AM27" s="51" t="s">
        <v>51</v>
      </c>
      <c r="AN27" s="50"/>
      <c r="AO27" s="50"/>
      <c r="AP27" s="50"/>
      <c r="AQ27" s="50"/>
      <c r="AR27" s="50"/>
      <c r="AS27" s="50"/>
      <c r="AT27" s="50"/>
    </row>
    <row r="28" spans="1:46" s="42" customFormat="1" ht="24" customHeight="1" x14ac:dyDescent="0.2">
      <c r="A28" s="53" t="s">
        <v>55</v>
      </c>
      <c r="B28" s="54">
        <v>66.8</v>
      </c>
      <c r="C28" s="54">
        <v>67.099999999999994</v>
      </c>
      <c r="D28" s="54">
        <v>67</v>
      </c>
      <c r="E28" s="54">
        <v>67</v>
      </c>
      <c r="F28" s="54">
        <v>66.400000000000006</v>
      </c>
      <c r="G28" s="54">
        <v>66.7</v>
      </c>
      <c r="H28" s="54">
        <v>66.099999999999994</v>
      </c>
      <c r="I28" s="54">
        <v>66.5</v>
      </c>
      <c r="J28" s="54">
        <v>66.7</v>
      </c>
      <c r="K28" s="54">
        <v>66.7</v>
      </c>
      <c r="L28" s="54">
        <v>66.8</v>
      </c>
      <c r="M28" s="54">
        <v>66</v>
      </c>
      <c r="N28" s="54">
        <v>65.900000000000006</v>
      </c>
      <c r="O28" s="54">
        <v>65.7</v>
      </c>
      <c r="P28" s="54">
        <v>65.5</v>
      </c>
      <c r="Q28" s="54">
        <v>65.099999999999994</v>
      </c>
      <c r="R28" s="54">
        <v>65.2</v>
      </c>
      <c r="S28" s="54">
        <v>66.3</v>
      </c>
      <c r="T28" s="54">
        <v>67.099999999999994</v>
      </c>
      <c r="U28" s="54">
        <v>67.7</v>
      </c>
      <c r="V28" s="54">
        <v>67.5</v>
      </c>
      <c r="W28" s="54">
        <v>67.3</v>
      </c>
      <c r="X28" s="54">
        <v>67.400000000000006</v>
      </c>
      <c r="Y28" s="54">
        <v>67.8</v>
      </c>
      <c r="Z28" s="54">
        <v>68.400000000000006</v>
      </c>
      <c r="AA28" s="54">
        <v>69</v>
      </c>
      <c r="AB28" s="54">
        <v>69.5</v>
      </c>
      <c r="AC28" s="54">
        <v>69.7</v>
      </c>
      <c r="AD28" s="54">
        <v>69.8</v>
      </c>
      <c r="AE28" s="54">
        <v>70</v>
      </c>
      <c r="AF28" s="54">
        <v>70.8</v>
      </c>
      <c r="AG28" s="54">
        <v>70.900000000000006</v>
      </c>
      <c r="AH28" s="50">
        <v>71.599999999999994</v>
      </c>
      <c r="AI28" s="50">
        <v>71.400000000000006</v>
      </c>
      <c r="AJ28" s="50">
        <v>71.5</v>
      </c>
      <c r="AK28" s="50">
        <v>71.7</v>
      </c>
      <c r="AL28" s="50"/>
      <c r="AM28" s="51" t="s">
        <v>55</v>
      </c>
      <c r="AN28" s="50"/>
      <c r="AO28" s="50"/>
      <c r="AP28" s="50"/>
      <c r="AQ28" s="50"/>
      <c r="AR28" s="50"/>
      <c r="AS28" s="50"/>
      <c r="AT28" s="50"/>
    </row>
    <row r="29" spans="1:46" ht="15" customHeight="1" x14ac:dyDescent="0.2">
      <c r="A29" s="53" t="s">
        <v>107</v>
      </c>
      <c r="B29" s="54">
        <v>69.099999999999994</v>
      </c>
      <c r="C29" s="55">
        <v>69.3</v>
      </c>
      <c r="D29" s="55">
        <v>69.599999999999994</v>
      </c>
      <c r="E29" s="55">
        <v>69.900000000000006</v>
      </c>
      <c r="F29" s="55">
        <v>70</v>
      </c>
      <c r="G29" s="55">
        <v>70.2</v>
      </c>
      <c r="H29" s="55">
        <v>70.400000000000006</v>
      </c>
      <c r="I29" s="55">
        <v>70.599999999999994</v>
      </c>
      <c r="J29" s="55">
        <v>70.8</v>
      </c>
      <c r="K29" s="55">
        <v>71.099999999999994</v>
      </c>
      <c r="L29" s="55">
        <v>71.400000000000006</v>
      </c>
      <c r="M29" s="55">
        <v>71.5</v>
      </c>
      <c r="N29" s="55">
        <v>71.7</v>
      </c>
      <c r="O29" s="55">
        <v>71.900000000000006</v>
      </c>
      <c r="P29" s="55">
        <v>72.099999999999994</v>
      </c>
      <c r="Q29" s="55">
        <v>72.2</v>
      </c>
      <c r="R29" s="55">
        <v>72.400000000000006</v>
      </c>
      <c r="S29" s="55">
        <v>72.599999999999994</v>
      </c>
      <c r="T29" s="55">
        <v>72.8</v>
      </c>
      <c r="U29" s="55">
        <v>73.099999999999994</v>
      </c>
      <c r="V29" s="55">
        <v>73.3</v>
      </c>
      <c r="W29" s="55">
        <v>73.5</v>
      </c>
      <c r="X29" s="55">
        <v>73.8</v>
      </c>
      <c r="Y29" s="55">
        <v>74.2</v>
      </c>
      <c r="Z29" s="55">
        <v>74.599999999999994</v>
      </c>
      <c r="AA29" s="55">
        <v>74.8</v>
      </c>
      <c r="AB29" s="55">
        <v>75</v>
      </c>
      <c r="AC29" s="55">
        <v>75.3</v>
      </c>
      <c r="AD29" s="55">
        <v>75.8</v>
      </c>
      <c r="AE29" s="55">
        <v>76.2</v>
      </c>
      <c r="AF29" s="55">
        <v>76.5</v>
      </c>
      <c r="AG29" s="55">
        <v>76.8</v>
      </c>
      <c r="AH29" s="50">
        <v>77.099999999999994</v>
      </c>
      <c r="AI29" s="50">
        <v>77.099999999999994</v>
      </c>
      <c r="AJ29" s="50">
        <v>77.099999999999994</v>
      </c>
      <c r="AK29" s="50">
        <v>77</v>
      </c>
      <c r="AL29" s="50"/>
      <c r="AM29" s="51" t="s">
        <v>107</v>
      </c>
      <c r="AN29" s="50"/>
      <c r="AO29" s="50"/>
      <c r="AP29" s="50"/>
      <c r="AQ29" s="50"/>
      <c r="AR29" s="50"/>
      <c r="AS29" s="50"/>
      <c r="AT29" s="50"/>
    </row>
    <row r="30" spans="1:46" ht="15" customHeight="1" x14ac:dyDescent="0.2">
      <c r="A30" s="53" t="s">
        <v>54</v>
      </c>
      <c r="B30" s="54">
        <v>66.8</v>
      </c>
      <c r="C30" s="54">
        <v>67</v>
      </c>
      <c r="D30" s="54">
        <v>66.7</v>
      </c>
      <c r="E30" s="54">
        <v>66.900000000000006</v>
      </c>
      <c r="F30" s="54">
        <v>67</v>
      </c>
      <c r="G30" s="54">
        <v>67.2</v>
      </c>
      <c r="H30" s="54">
        <v>67.400000000000006</v>
      </c>
      <c r="I30" s="54">
        <v>67.2</v>
      </c>
      <c r="J30" s="54">
        <v>67</v>
      </c>
      <c r="K30" s="54">
        <v>66.7</v>
      </c>
      <c r="L30" s="54">
        <v>66.900000000000006</v>
      </c>
      <c r="M30" s="54">
        <v>67.099999999999994</v>
      </c>
      <c r="N30" s="54">
        <v>67.8</v>
      </c>
      <c r="O30" s="54">
        <v>68.3</v>
      </c>
      <c r="P30" s="54">
        <v>68.400000000000006</v>
      </c>
      <c r="Q30" s="54">
        <v>68.8</v>
      </c>
      <c r="R30" s="54">
        <v>68.900000000000006</v>
      </c>
      <c r="S30" s="54">
        <v>68.599999999999994</v>
      </c>
      <c r="T30" s="54">
        <v>69</v>
      </c>
      <c r="U30" s="54">
        <v>69.2</v>
      </c>
      <c r="V30" s="54">
        <v>69.5</v>
      </c>
      <c r="W30" s="54">
        <v>69.8</v>
      </c>
      <c r="X30" s="54">
        <v>69.8</v>
      </c>
      <c r="Y30" s="54">
        <v>70.3</v>
      </c>
      <c r="Z30" s="54">
        <v>70.2</v>
      </c>
      <c r="AA30" s="54">
        <v>70.400000000000006</v>
      </c>
      <c r="AB30" s="54">
        <v>70.599999999999994</v>
      </c>
      <c r="AC30" s="54">
        <v>70.900000000000006</v>
      </c>
      <c r="AD30" s="54">
        <v>71.400000000000006</v>
      </c>
      <c r="AE30" s="54">
        <v>71.8</v>
      </c>
      <c r="AF30" s="54">
        <v>72.3</v>
      </c>
      <c r="AG30" s="54">
        <v>72.5</v>
      </c>
      <c r="AH30" s="50">
        <v>72.900000000000006</v>
      </c>
      <c r="AI30" s="50">
        <v>73.3</v>
      </c>
      <c r="AJ30" s="50">
        <v>73.099999999999994</v>
      </c>
      <c r="AK30" s="50">
        <v>73.8</v>
      </c>
      <c r="AL30" s="50"/>
      <c r="AM30" s="51" t="s">
        <v>54</v>
      </c>
      <c r="AN30" s="50"/>
      <c r="AO30" s="50"/>
      <c r="AP30" s="50"/>
      <c r="AQ30" s="50"/>
      <c r="AR30" s="50"/>
      <c r="AS30" s="50"/>
      <c r="AT30" s="50"/>
    </row>
    <row r="31" spans="1:46" ht="15" customHeight="1" x14ac:dyDescent="0.2">
      <c r="A31" s="53" t="s">
        <v>52</v>
      </c>
      <c r="B31" s="54"/>
      <c r="C31" s="54">
        <v>67</v>
      </c>
      <c r="D31" s="54">
        <v>66.900000000000006</v>
      </c>
      <c r="E31" s="54">
        <v>67.3</v>
      </c>
      <c r="F31" s="54">
        <v>67.7</v>
      </c>
      <c r="G31" s="54">
        <v>68.400000000000006</v>
      </c>
      <c r="H31" s="54">
        <v>68.2</v>
      </c>
      <c r="I31" s="54">
        <v>68.900000000000006</v>
      </c>
      <c r="J31" s="54">
        <v>69.3</v>
      </c>
      <c r="K31" s="54">
        <v>69.8</v>
      </c>
      <c r="L31" s="54">
        <v>69.5</v>
      </c>
      <c r="M31" s="54">
        <v>69.599999999999994</v>
      </c>
      <c r="N31" s="54">
        <v>69.400000000000006</v>
      </c>
      <c r="O31" s="54">
        <v>70.099999999999994</v>
      </c>
      <c r="P31" s="54">
        <v>70.8</v>
      </c>
      <c r="Q31" s="54">
        <v>71.099999999999994</v>
      </c>
      <c r="R31" s="54">
        <v>71.099999999999994</v>
      </c>
      <c r="S31" s="54">
        <v>71.3</v>
      </c>
      <c r="T31" s="54">
        <v>71.8</v>
      </c>
      <c r="U31" s="54">
        <v>72.2</v>
      </c>
      <c r="V31" s="54">
        <v>72.3</v>
      </c>
      <c r="W31" s="54">
        <v>72.599999999999994</v>
      </c>
      <c r="X31" s="54">
        <v>72.5</v>
      </c>
      <c r="Y31" s="54">
        <v>73.5</v>
      </c>
      <c r="Z31" s="54">
        <v>73.900000000000006</v>
      </c>
      <c r="AA31" s="54">
        <v>74.5</v>
      </c>
      <c r="AB31" s="54">
        <v>74.599999999999994</v>
      </c>
      <c r="AC31" s="54">
        <v>75.5</v>
      </c>
      <c r="AD31" s="54">
        <v>75.900000000000006</v>
      </c>
      <c r="AE31" s="54">
        <v>76.400000000000006</v>
      </c>
      <c r="AF31" s="54">
        <v>76.8</v>
      </c>
      <c r="AG31" s="54">
        <v>77.099999999999994</v>
      </c>
      <c r="AH31" s="50">
        <v>77.2</v>
      </c>
      <c r="AI31" s="50">
        <v>78.2</v>
      </c>
      <c r="AJ31" s="50">
        <v>77.8</v>
      </c>
      <c r="AK31" s="50">
        <v>78.2</v>
      </c>
      <c r="AL31" s="50"/>
      <c r="AM31" s="51" t="s">
        <v>52</v>
      </c>
      <c r="AN31" s="50"/>
      <c r="AO31" s="50"/>
      <c r="AP31" s="50"/>
      <c r="AQ31" s="50"/>
      <c r="AR31" s="50"/>
      <c r="AS31" s="50"/>
      <c r="AT31" s="50"/>
    </row>
    <row r="32" spans="1:46" ht="15" customHeight="1" x14ac:dyDescent="0.2">
      <c r="A32" s="53" t="s">
        <v>40</v>
      </c>
      <c r="B32" s="54">
        <v>72.5</v>
      </c>
      <c r="C32" s="54">
        <v>73.099999999999994</v>
      </c>
      <c r="D32" s="54">
        <v>72.900000000000006</v>
      </c>
      <c r="E32" s="54">
        <v>73.099999999999994</v>
      </c>
      <c r="F32" s="54">
        <v>73.099999999999994</v>
      </c>
      <c r="G32" s="54">
        <v>73.400000000000006</v>
      </c>
      <c r="H32" s="54">
        <v>73.5</v>
      </c>
      <c r="I32" s="54">
        <v>73.5</v>
      </c>
      <c r="J32" s="54">
        <v>73.400000000000006</v>
      </c>
      <c r="K32" s="54">
        <v>73.3</v>
      </c>
      <c r="L32" s="54">
        <v>73.400000000000006</v>
      </c>
      <c r="M32" s="54">
        <v>73.8</v>
      </c>
      <c r="N32" s="54">
        <v>74</v>
      </c>
      <c r="O32" s="54">
        <v>74.400000000000006</v>
      </c>
      <c r="P32" s="54">
        <v>74.400000000000006</v>
      </c>
      <c r="Q32" s="54">
        <v>74.5</v>
      </c>
      <c r="R32" s="54">
        <v>75.2</v>
      </c>
      <c r="S32" s="54">
        <v>75.3</v>
      </c>
      <c r="T32" s="54">
        <v>75.3</v>
      </c>
      <c r="U32" s="54">
        <v>75.8</v>
      </c>
      <c r="V32" s="54">
        <v>76.3</v>
      </c>
      <c r="W32" s="54">
        <v>76.400000000000006</v>
      </c>
      <c r="X32" s="54">
        <v>76.400000000000006</v>
      </c>
      <c r="Y32" s="54">
        <v>77</v>
      </c>
      <c r="Z32" s="54">
        <v>77</v>
      </c>
      <c r="AA32" s="54">
        <v>77.8</v>
      </c>
      <c r="AB32" s="54">
        <v>77.900000000000006</v>
      </c>
      <c r="AC32" s="54">
        <v>78.3</v>
      </c>
      <c r="AD32" s="54">
        <v>78.8</v>
      </c>
      <c r="AE32" s="54">
        <v>79.2</v>
      </c>
      <c r="AF32" s="54">
        <v>79.5</v>
      </c>
      <c r="AG32" s="54">
        <v>79.5</v>
      </c>
      <c r="AH32" s="50">
        <v>80.2</v>
      </c>
      <c r="AI32" s="50">
        <v>80.400000000000006</v>
      </c>
      <c r="AJ32" s="50">
        <v>80.099999999999994</v>
      </c>
      <c r="AK32" s="50">
        <v>80.5</v>
      </c>
      <c r="AL32" s="50"/>
      <c r="AM32" s="51" t="s">
        <v>40</v>
      </c>
      <c r="AN32" s="50"/>
      <c r="AO32" s="50"/>
      <c r="AP32" s="50"/>
      <c r="AQ32" s="50"/>
      <c r="AR32" s="50"/>
      <c r="AS32" s="50"/>
      <c r="AT32" s="50"/>
    </row>
    <row r="33" spans="1:46" ht="24" customHeight="1" x14ac:dyDescent="0.2">
      <c r="A33" s="53" t="s">
        <v>36</v>
      </c>
      <c r="B33" s="54">
        <v>73.099999999999994</v>
      </c>
      <c r="C33" s="54">
        <v>73.5</v>
      </c>
      <c r="D33" s="54">
        <v>73.599999999999994</v>
      </c>
      <c r="E33" s="54">
        <v>73.900000000000006</v>
      </c>
      <c r="F33" s="54">
        <v>73.8</v>
      </c>
      <c r="G33" s="54">
        <v>74</v>
      </c>
      <c r="H33" s="54">
        <v>74.2</v>
      </c>
      <c r="I33" s="54">
        <v>74.099999999999994</v>
      </c>
      <c r="J33" s="54">
        <v>74.8</v>
      </c>
      <c r="K33" s="54">
        <v>74.8</v>
      </c>
      <c r="L33" s="54">
        <v>75</v>
      </c>
      <c r="M33" s="54">
        <v>75.400000000000006</v>
      </c>
      <c r="N33" s="54">
        <v>75.5</v>
      </c>
      <c r="O33" s="54">
        <v>76.099999999999994</v>
      </c>
      <c r="P33" s="54">
        <v>76.2</v>
      </c>
      <c r="Q33" s="54">
        <v>76.599999999999994</v>
      </c>
      <c r="R33" s="54">
        <v>76.8</v>
      </c>
      <c r="S33" s="54">
        <v>76.900000000000006</v>
      </c>
      <c r="T33" s="54">
        <v>77.099999999999994</v>
      </c>
      <c r="U33" s="54">
        <v>77.400000000000006</v>
      </c>
      <c r="V33" s="54">
        <v>77.599999999999994</v>
      </c>
      <c r="W33" s="54">
        <v>77.7</v>
      </c>
      <c r="X33" s="54">
        <v>78</v>
      </c>
      <c r="Y33" s="54">
        <v>78.400000000000006</v>
      </c>
      <c r="Z33" s="54">
        <v>78.5</v>
      </c>
      <c r="AA33" s="54">
        <v>78.8</v>
      </c>
      <c r="AB33" s="54">
        <v>79</v>
      </c>
      <c r="AC33" s="54">
        <v>79.2</v>
      </c>
      <c r="AD33" s="54">
        <v>79.400000000000006</v>
      </c>
      <c r="AE33" s="54">
        <v>79.599999999999994</v>
      </c>
      <c r="AF33" s="54">
        <v>79.900000000000006</v>
      </c>
      <c r="AG33" s="54">
        <v>79.900000000000006</v>
      </c>
      <c r="AH33" s="50">
        <v>80.2</v>
      </c>
      <c r="AI33" s="50">
        <v>80.400000000000006</v>
      </c>
      <c r="AJ33" s="50">
        <v>80.400000000000006</v>
      </c>
      <c r="AK33" s="50">
        <v>80.599999999999994</v>
      </c>
      <c r="AL33" s="50"/>
      <c r="AM33" s="51" t="s">
        <v>36</v>
      </c>
      <c r="AN33" s="50"/>
      <c r="AO33" s="50"/>
      <c r="AP33" s="50"/>
      <c r="AQ33" s="50"/>
      <c r="AR33" s="50"/>
      <c r="AS33" s="50"/>
      <c r="AT33" s="50"/>
    </row>
    <row r="34" spans="1:46" ht="15" customHeight="1" x14ac:dyDescent="0.2">
      <c r="A34" s="53" t="s">
        <v>43</v>
      </c>
      <c r="B34" s="52">
        <v>70.8</v>
      </c>
      <c r="C34" s="52">
        <v>71.099999999999994</v>
      </c>
      <c r="D34" s="52">
        <v>71.3</v>
      </c>
      <c r="E34" s="52">
        <v>71.5</v>
      </c>
      <c r="F34" s="52">
        <v>71.7</v>
      </c>
      <c r="G34" s="52">
        <v>71.900000000000006</v>
      </c>
      <c r="H34" s="52">
        <v>72.2</v>
      </c>
      <c r="I34" s="52">
        <v>72.400000000000006</v>
      </c>
      <c r="J34" s="52">
        <v>72.599999999999994</v>
      </c>
      <c r="K34" s="52">
        <v>72.900000000000006</v>
      </c>
      <c r="L34" s="52">
        <v>73.2</v>
      </c>
      <c r="M34" s="52">
        <v>73.400000000000006</v>
      </c>
      <c r="N34" s="52">
        <v>73.7</v>
      </c>
      <c r="O34" s="52">
        <v>73.8</v>
      </c>
      <c r="P34" s="52">
        <v>74.099999999999994</v>
      </c>
      <c r="Q34" s="52">
        <v>74.2</v>
      </c>
      <c r="R34" s="52">
        <v>74.5</v>
      </c>
      <c r="S34" s="52">
        <v>74.7</v>
      </c>
      <c r="T34" s="52">
        <v>75</v>
      </c>
      <c r="U34" s="52">
        <v>75.3</v>
      </c>
      <c r="V34" s="52">
        <v>75.599999999999994</v>
      </c>
      <c r="W34" s="52">
        <v>75.900000000000006</v>
      </c>
      <c r="X34" s="52">
        <v>76.2</v>
      </c>
      <c r="Y34" s="52">
        <v>76.5</v>
      </c>
      <c r="Z34" s="52">
        <v>76.900000000000006</v>
      </c>
      <c r="AA34" s="52">
        <v>77.099999999999994</v>
      </c>
      <c r="AB34" s="52">
        <v>77.400000000000006</v>
      </c>
      <c r="AC34" s="52">
        <v>77.7</v>
      </c>
      <c r="AD34" s="52">
        <v>78</v>
      </c>
      <c r="AE34" s="52">
        <v>78.400000000000006</v>
      </c>
      <c r="AF34" s="52">
        <v>78.7</v>
      </c>
      <c r="AG34" s="52">
        <v>78.900000000000006</v>
      </c>
      <c r="AH34" s="50">
        <v>79.099999999999994</v>
      </c>
      <c r="AI34" s="50">
        <v>79.099999999999994</v>
      </c>
      <c r="AJ34" s="50">
        <v>79.2</v>
      </c>
      <c r="AK34" s="50">
        <v>79.2</v>
      </c>
      <c r="AL34" s="50"/>
      <c r="AM34" s="51" t="s">
        <v>43</v>
      </c>
      <c r="AN34" s="50"/>
      <c r="AO34" s="50"/>
      <c r="AP34" s="50"/>
      <c r="AQ34" s="50"/>
    </row>
    <row r="35" spans="1:46" x14ac:dyDescent="0.2">
      <c r="A35" s="48" t="s">
        <v>108</v>
      </c>
      <c r="B35" s="49">
        <v>70.400000000000006</v>
      </c>
      <c r="C35" s="49">
        <v>70.7</v>
      </c>
      <c r="D35" s="49">
        <v>71.099999999999994</v>
      </c>
      <c r="E35" s="49">
        <v>71.099999999999994</v>
      </c>
      <c r="F35" s="49">
        <v>71.400000000000006</v>
      </c>
      <c r="G35" s="49">
        <v>71.599999999999994</v>
      </c>
      <c r="H35" s="49">
        <v>72</v>
      </c>
      <c r="I35" s="49">
        <v>72.3</v>
      </c>
      <c r="J35" s="49">
        <v>72.599999999999994</v>
      </c>
      <c r="K35" s="49">
        <v>72.8</v>
      </c>
      <c r="L35" s="49">
        <v>73.099999999999994</v>
      </c>
      <c r="M35" s="49">
        <v>73.2</v>
      </c>
      <c r="N35" s="49">
        <v>73.400000000000006</v>
      </c>
      <c r="O35" s="49">
        <v>73.400000000000006</v>
      </c>
      <c r="P35" s="49">
        <v>73.7</v>
      </c>
      <c r="Q35" s="49">
        <v>73.8</v>
      </c>
      <c r="R35" s="49">
        <v>74.2</v>
      </c>
      <c r="S35" s="49">
        <v>74.3</v>
      </c>
      <c r="T35" s="49">
        <v>74.599999999999994</v>
      </c>
      <c r="U35" s="49">
        <v>74.8</v>
      </c>
      <c r="V35" s="49">
        <v>75.3</v>
      </c>
      <c r="W35" s="49">
        <v>75.5</v>
      </c>
      <c r="X35" s="49">
        <v>75.8</v>
      </c>
      <c r="Y35" s="49">
        <v>76.099999999999994</v>
      </c>
      <c r="Z35" s="49">
        <v>76.599999999999994</v>
      </c>
      <c r="AA35" s="49">
        <v>76.7</v>
      </c>
      <c r="AB35" s="49">
        <v>76.900000000000006</v>
      </c>
      <c r="AC35" s="49">
        <v>77.099999999999994</v>
      </c>
      <c r="AD35" s="49">
        <v>77.5</v>
      </c>
      <c r="AE35" s="49">
        <v>77.8</v>
      </c>
      <c r="AF35" s="49">
        <v>78.099999999999994</v>
      </c>
      <c r="AG35" s="49">
        <v>78.2</v>
      </c>
      <c r="AH35" s="48">
        <v>78.400000000000006</v>
      </c>
      <c r="AI35" s="66">
        <v>78.400000000000006</v>
      </c>
      <c r="AJ35" s="66">
        <v>78.400000000000006</v>
      </c>
      <c r="AK35" s="66">
        <v>78.3</v>
      </c>
      <c r="AL35" s="48"/>
      <c r="AM35" s="47" t="s">
        <v>108</v>
      </c>
      <c r="AN35" s="50"/>
      <c r="AO35" s="50"/>
      <c r="AP35" s="50"/>
    </row>
    <row r="36" spans="1:46" ht="12.75" customHeight="1" x14ac:dyDescent="0.2">
      <c r="A36" s="44"/>
      <c r="G36" s="45"/>
      <c r="O36" s="42"/>
      <c r="P36" s="42"/>
      <c r="Q36" s="42"/>
      <c r="R36" s="42"/>
      <c r="S36" s="42"/>
      <c r="T36" s="42"/>
      <c r="U36" s="42"/>
      <c r="V36" s="42"/>
      <c r="W36" s="42"/>
      <c r="X36" s="42"/>
      <c r="Y36" s="42"/>
      <c r="Z36" s="42"/>
      <c r="AA36" s="42"/>
      <c r="AN36" s="50"/>
      <c r="AO36" s="50"/>
    </row>
    <row r="37" spans="1:46" ht="12.75" customHeight="1" x14ac:dyDescent="0.2">
      <c r="A37" s="46" t="s">
        <v>338</v>
      </c>
      <c r="G37" s="45"/>
      <c r="O37" s="42"/>
      <c r="P37" s="42"/>
      <c r="Q37" s="42"/>
      <c r="R37" s="42"/>
      <c r="S37" s="42"/>
      <c r="T37" s="42"/>
      <c r="U37" s="42"/>
      <c r="V37" s="42"/>
      <c r="W37" s="42"/>
      <c r="X37" s="42"/>
      <c r="Y37" s="42"/>
      <c r="Z37" s="42"/>
      <c r="AA37" s="42"/>
      <c r="AJ37" s="67"/>
      <c r="AK37" s="67"/>
      <c r="AN37" s="50"/>
      <c r="AO37" s="50"/>
    </row>
    <row r="38" spans="1:46" ht="12.75" customHeight="1" x14ac:dyDescent="0.2">
      <c r="A38" s="270" t="s">
        <v>136</v>
      </c>
      <c r="B38" s="270"/>
      <c r="C38" s="270"/>
      <c r="D38" s="270"/>
      <c r="E38" s="270"/>
      <c r="F38" s="270"/>
      <c r="G38" s="270"/>
      <c r="H38" s="270"/>
      <c r="I38" s="270"/>
      <c r="J38" s="270"/>
      <c r="K38" s="270"/>
      <c r="L38" s="197"/>
      <c r="M38" s="197"/>
      <c r="N38" s="197"/>
      <c r="O38" s="42"/>
      <c r="P38" s="42"/>
      <c r="Q38" s="42"/>
      <c r="R38" s="42"/>
      <c r="S38" s="42"/>
      <c r="T38" s="42"/>
      <c r="U38" s="42"/>
      <c r="V38" s="42"/>
      <c r="W38" s="42"/>
      <c r="X38" s="42"/>
      <c r="Y38" s="42"/>
      <c r="Z38" s="42"/>
      <c r="AA38" s="42"/>
      <c r="AN38" s="50"/>
    </row>
    <row r="39" spans="1:46" ht="12" customHeight="1" x14ac:dyDescent="0.2">
      <c r="A39" s="269" t="s">
        <v>135</v>
      </c>
      <c r="B39" s="269"/>
      <c r="C39" s="269"/>
      <c r="D39" s="269"/>
      <c r="G39" s="45"/>
      <c r="O39" s="42"/>
      <c r="P39" s="42"/>
      <c r="Q39" s="42"/>
      <c r="R39" s="42"/>
      <c r="S39" s="42"/>
      <c r="T39" s="42"/>
      <c r="U39" s="42"/>
      <c r="V39" s="42"/>
      <c r="W39" s="42"/>
      <c r="X39" s="42"/>
      <c r="Y39" s="42"/>
      <c r="Z39" s="42"/>
      <c r="AA39" s="42"/>
    </row>
    <row r="40" spans="1:46" ht="12" customHeight="1" x14ac:dyDescent="0.2">
      <c r="A40" s="44"/>
      <c r="B40" s="42"/>
      <c r="C40" s="42"/>
      <c r="D40" s="42"/>
      <c r="E40" s="42"/>
      <c r="F40" s="42"/>
      <c r="G40" s="42"/>
      <c r="H40" s="42"/>
      <c r="I40" s="42"/>
      <c r="J40" s="42"/>
      <c r="K40" s="42"/>
      <c r="L40" s="42"/>
      <c r="M40" s="42"/>
      <c r="P40" s="42"/>
      <c r="Q40" s="42"/>
      <c r="R40" s="42"/>
      <c r="S40" s="42"/>
      <c r="T40" s="42"/>
      <c r="U40" s="42"/>
      <c r="V40" s="42"/>
      <c r="W40" s="42"/>
      <c r="X40" s="42"/>
      <c r="Y40" s="42"/>
      <c r="Z40" s="42"/>
      <c r="AA40" s="42"/>
      <c r="AB40" s="42"/>
    </row>
    <row r="41" spans="1:46" ht="12" customHeight="1" x14ac:dyDescent="0.2">
      <c r="A41" s="44" t="s">
        <v>145</v>
      </c>
      <c r="B41" s="43"/>
      <c r="C41" s="42"/>
      <c r="D41" s="42"/>
      <c r="E41" s="42"/>
      <c r="F41" s="42"/>
      <c r="G41" s="42"/>
      <c r="H41" s="42"/>
      <c r="I41" s="42"/>
      <c r="J41" s="42"/>
      <c r="K41" s="42"/>
      <c r="L41" s="42"/>
      <c r="M41" s="43"/>
      <c r="P41" s="42"/>
      <c r="Q41" s="42"/>
      <c r="R41" s="42"/>
      <c r="S41" s="42"/>
      <c r="T41" s="42"/>
      <c r="U41" s="42"/>
      <c r="V41" s="42"/>
      <c r="W41" s="42"/>
      <c r="X41" s="42"/>
      <c r="Y41" s="42"/>
      <c r="Z41" s="42"/>
      <c r="AA41" s="42"/>
      <c r="AB41" s="42"/>
    </row>
    <row r="42" spans="1:46" x14ac:dyDescent="0.2">
      <c r="A42" s="42"/>
      <c r="B42" s="42"/>
      <c r="C42" s="42"/>
      <c r="D42" s="42"/>
      <c r="E42" s="42"/>
      <c r="F42" s="42"/>
      <c r="G42" s="42"/>
      <c r="H42" s="42"/>
      <c r="I42" s="42"/>
      <c r="J42" s="42"/>
      <c r="K42" s="42"/>
      <c r="L42" s="42"/>
      <c r="M42" s="42"/>
      <c r="P42" s="42"/>
      <c r="Q42" s="42"/>
      <c r="R42" s="42"/>
      <c r="S42" s="42"/>
      <c r="T42" s="42"/>
      <c r="U42" s="42"/>
      <c r="V42" s="42"/>
      <c r="W42" s="42"/>
      <c r="X42" s="42"/>
      <c r="Y42" s="42"/>
      <c r="Z42" s="42"/>
      <c r="AA42" s="42"/>
      <c r="AB42" s="42"/>
    </row>
    <row r="43" spans="1:46" x14ac:dyDescent="0.2">
      <c r="O43" s="42"/>
      <c r="P43" s="42"/>
      <c r="Q43" s="42"/>
      <c r="R43" s="42"/>
      <c r="S43" s="42"/>
      <c r="T43" s="42"/>
      <c r="U43" s="42"/>
      <c r="V43" s="42"/>
      <c r="W43" s="42"/>
      <c r="X43" s="42"/>
      <c r="Y43" s="42"/>
      <c r="Z43" s="42"/>
      <c r="AA43" s="42"/>
    </row>
    <row r="44" spans="1:46" x14ac:dyDescent="0.2">
      <c r="O44" s="42"/>
      <c r="P44" s="42"/>
      <c r="Q44" s="42"/>
      <c r="R44" s="42"/>
      <c r="S44" s="42"/>
      <c r="T44" s="42"/>
      <c r="U44" s="42"/>
      <c r="V44" s="42"/>
      <c r="W44" s="42"/>
      <c r="X44" s="42"/>
      <c r="Y44" s="42"/>
      <c r="Z44" s="42"/>
      <c r="AA44" s="42"/>
    </row>
  </sheetData>
  <mergeCells count="4">
    <mergeCell ref="A39:D39"/>
    <mergeCell ref="A38:K38"/>
    <mergeCell ref="A1:F1"/>
    <mergeCell ref="H1:I1"/>
  </mergeCells>
  <hyperlinks>
    <hyperlink ref="H1" location="Contents!A1" display="Back to contents page"/>
  </hyperlink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4"/>
  <sheetViews>
    <sheetView zoomScaleNormal="100" workbookViewId="0">
      <selection sqref="A1:F1"/>
    </sheetView>
  </sheetViews>
  <sheetFormatPr defaultColWidth="9.28515625" defaultRowHeight="15" x14ac:dyDescent="0.2"/>
  <cols>
    <col min="1" max="1" width="59.42578125" style="40" customWidth="1"/>
    <col min="2" max="3" width="10.7109375" style="40" customWidth="1"/>
    <col min="4" max="4" width="10.7109375" style="41" customWidth="1"/>
    <col min="5" max="11" width="10.7109375" style="40" customWidth="1"/>
    <col min="12" max="12" width="10.42578125" style="40" customWidth="1"/>
    <col min="13" max="13" width="10.28515625" style="40" customWidth="1"/>
    <col min="14" max="14" width="9.28515625" style="40"/>
    <col min="15" max="15" width="10.28515625" style="40" customWidth="1"/>
    <col min="16" max="35" width="9.28515625" style="40"/>
    <col min="36" max="37" width="9" style="40" customWidth="1"/>
    <col min="38" max="38" width="2.5703125" style="40" customWidth="1"/>
    <col min="39" max="39" width="59.5703125" style="40" customWidth="1"/>
    <col min="40" max="261" width="9.28515625" style="40"/>
    <col min="262" max="262" width="56.28515625" style="40" customWidth="1"/>
    <col min="263" max="272" width="10.7109375" style="40" customWidth="1"/>
    <col min="273" max="273" width="10.42578125" style="40" customWidth="1"/>
    <col min="274" max="274" width="10.28515625" style="40" customWidth="1"/>
    <col min="275" max="275" width="9.28515625" style="40"/>
    <col min="276" max="276" width="10.28515625" style="40" customWidth="1"/>
    <col min="277" max="517" width="9.28515625" style="40"/>
    <col min="518" max="518" width="56.28515625" style="40" customWidth="1"/>
    <col min="519" max="528" width="10.7109375" style="40" customWidth="1"/>
    <col min="529" max="529" width="10.42578125" style="40" customWidth="1"/>
    <col min="530" max="530" width="10.28515625" style="40" customWidth="1"/>
    <col min="531" max="531" width="9.28515625" style="40"/>
    <col min="532" max="532" width="10.28515625" style="40" customWidth="1"/>
    <col min="533" max="773" width="9.28515625" style="40"/>
    <col min="774" max="774" width="56.28515625" style="40" customWidth="1"/>
    <col min="775" max="784" width="10.7109375" style="40" customWidth="1"/>
    <col min="785" max="785" width="10.42578125" style="40" customWidth="1"/>
    <col min="786" max="786" width="10.28515625" style="40" customWidth="1"/>
    <col min="787" max="787" width="9.28515625" style="40"/>
    <col min="788" max="788" width="10.28515625" style="40" customWidth="1"/>
    <col min="789" max="1029" width="9.28515625" style="40"/>
    <col min="1030" max="1030" width="56.28515625" style="40" customWidth="1"/>
    <col min="1031" max="1040" width="10.7109375" style="40" customWidth="1"/>
    <col min="1041" max="1041" width="10.42578125" style="40" customWidth="1"/>
    <col min="1042" max="1042" width="10.28515625" style="40" customWidth="1"/>
    <col min="1043" max="1043" width="9.28515625" style="40"/>
    <col min="1044" max="1044" width="10.28515625" style="40" customWidth="1"/>
    <col min="1045" max="1285" width="9.28515625" style="40"/>
    <col min="1286" max="1286" width="56.28515625" style="40" customWidth="1"/>
    <col min="1287" max="1296" width="10.7109375" style="40" customWidth="1"/>
    <col min="1297" max="1297" width="10.42578125" style="40" customWidth="1"/>
    <col min="1298" max="1298" width="10.28515625" style="40" customWidth="1"/>
    <col min="1299" max="1299" width="9.28515625" style="40"/>
    <col min="1300" max="1300" width="10.28515625" style="40" customWidth="1"/>
    <col min="1301" max="1541" width="9.28515625" style="40"/>
    <col min="1542" max="1542" width="56.28515625" style="40" customWidth="1"/>
    <col min="1543" max="1552" width="10.7109375" style="40" customWidth="1"/>
    <col min="1553" max="1553" width="10.42578125" style="40" customWidth="1"/>
    <col min="1554" max="1554" width="10.28515625" style="40" customWidth="1"/>
    <col min="1555" max="1555" width="9.28515625" style="40"/>
    <col min="1556" max="1556" width="10.28515625" style="40" customWidth="1"/>
    <col min="1557" max="1797" width="9.28515625" style="40"/>
    <col min="1798" max="1798" width="56.28515625" style="40" customWidth="1"/>
    <col min="1799" max="1808" width="10.7109375" style="40" customWidth="1"/>
    <col min="1809" max="1809" width="10.42578125" style="40" customWidth="1"/>
    <col min="1810" max="1810" width="10.28515625" style="40" customWidth="1"/>
    <col min="1811" max="1811" width="9.28515625" style="40"/>
    <col min="1812" max="1812" width="10.28515625" style="40" customWidth="1"/>
    <col min="1813" max="2053" width="9.28515625" style="40"/>
    <col min="2054" max="2054" width="56.28515625" style="40" customWidth="1"/>
    <col min="2055" max="2064" width="10.7109375" style="40" customWidth="1"/>
    <col min="2065" max="2065" width="10.42578125" style="40" customWidth="1"/>
    <col min="2066" max="2066" width="10.28515625" style="40" customWidth="1"/>
    <col min="2067" max="2067" width="9.28515625" style="40"/>
    <col min="2068" max="2068" width="10.28515625" style="40" customWidth="1"/>
    <col min="2069" max="2309" width="9.28515625" style="40"/>
    <col min="2310" max="2310" width="56.28515625" style="40" customWidth="1"/>
    <col min="2311" max="2320" width="10.7109375" style="40" customWidth="1"/>
    <col min="2321" max="2321" width="10.42578125" style="40" customWidth="1"/>
    <col min="2322" max="2322" width="10.28515625" style="40" customWidth="1"/>
    <col min="2323" max="2323" width="9.28515625" style="40"/>
    <col min="2324" max="2324" width="10.28515625" style="40" customWidth="1"/>
    <col min="2325" max="2565" width="9.28515625" style="40"/>
    <col min="2566" max="2566" width="56.28515625" style="40" customWidth="1"/>
    <col min="2567" max="2576" width="10.7109375" style="40" customWidth="1"/>
    <col min="2577" max="2577" width="10.42578125" style="40" customWidth="1"/>
    <col min="2578" max="2578" width="10.28515625" style="40" customWidth="1"/>
    <col min="2579" max="2579" width="9.28515625" style="40"/>
    <col min="2580" max="2580" width="10.28515625" style="40" customWidth="1"/>
    <col min="2581" max="2821" width="9.28515625" style="40"/>
    <col min="2822" max="2822" width="56.28515625" style="40" customWidth="1"/>
    <col min="2823" max="2832" width="10.7109375" style="40" customWidth="1"/>
    <col min="2833" max="2833" width="10.42578125" style="40" customWidth="1"/>
    <col min="2834" max="2834" width="10.28515625" style="40" customWidth="1"/>
    <col min="2835" max="2835" width="9.28515625" style="40"/>
    <col min="2836" max="2836" width="10.28515625" style="40" customWidth="1"/>
    <col min="2837" max="3077" width="9.28515625" style="40"/>
    <col min="3078" max="3078" width="56.28515625" style="40" customWidth="1"/>
    <col min="3079" max="3088" width="10.7109375" style="40" customWidth="1"/>
    <col min="3089" max="3089" width="10.42578125" style="40" customWidth="1"/>
    <col min="3090" max="3090" width="10.28515625" style="40" customWidth="1"/>
    <col min="3091" max="3091" width="9.28515625" style="40"/>
    <col min="3092" max="3092" width="10.28515625" style="40" customWidth="1"/>
    <col min="3093" max="3333" width="9.28515625" style="40"/>
    <col min="3334" max="3334" width="56.28515625" style="40" customWidth="1"/>
    <col min="3335" max="3344" width="10.7109375" style="40" customWidth="1"/>
    <col min="3345" max="3345" width="10.42578125" style="40" customWidth="1"/>
    <col min="3346" max="3346" width="10.28515625" style="40" customWidth="1"/>
    <col min="3347" max="3347" width="9.28515625" style="40"/>
    <col min="3348" max="3348" width="10.28515625" style="40" customWidth="1"/>
    <col min="3349" max="3589" width="9.28515625" style="40"/>
    <col min="3590" max="3590" width="56.28515625" style="40" customWidth="1"/>
    <col min="3591" max="3600" width="10.7109375" style="40" customWidth="1"/>
    <col min="3601" max="3601" width="10.42578125" style="40" customWidth="1"/>
    <col min="3602" max="3602" width="10.28515625" style="40" customWidth="1"/>
    <col min="3603" max="3603" width="9.28515625" style="40"/>
    <col min="3604" max="3604" width="10.28515625" style="40" customWidth="1"/>
    <col min="3605" max="3845" width="9.28515625" style="40"/>
    <col min="3846" max="3846" width="56.28515625" style="40" customWidth="1"/>
    <col min="3847" max="3856" width="10.7109375" style="40" customWidth="1"/>
    <col min="3857" max="3857" width="10.42578125" style="40" customWidth="1"/>
    <col min="3858" max="3858" width="10.28515625" style="40" customWidth="1"/>
    <col min="3859" max="3859" width="9.28515625" style="40"/>
    <col min="3860" max="3860" width="10.28515625" style="40" customWidth="1"/>
    <col min="3861" max="4101" width="9.28515625" style="40"/>
    <col min="4102" max="4102" width="56.28515625" style="40" customWidth="1"/>
    <col min="4103" max="4112" width="10.7109375" style="40" customWidth="1"/>
    <col min="4113" max="4113" width="10.42578125" style="40" customWidth="1"/>
    <col min="4114" max="4114" width="10.28515625" style="40" customWidth="1"/>
    <col min="4115" max="4115" width="9.28515625" style="40"/>
    <col min="4116" max="4116" width="10.28515625" style="40" customWidth="1"/>
    <col min="4117" max="4357" width="9.28515625" style="40"/>
    <col min="4358" max="4358" width="56.28515625" style="40" customWidth="1"/>
    <col min="4359" max="4368" width="10.7109375" style="40" customWidth="1"/>
    <col min="4369" max="4369" width="10.42578125" style="40" customWidth="1"/>
    <col min="4370" max="4370" width="10.28515625" style="40" customWidth="1"/>
    <col min="4371" max="4371" width="9.28515625" style="40"/>
    <col min="4372" max="4372" width="10.28515625" style="40" customWidth="1"/>
    <col min="4373" max="4613" width="9.28515625" style="40"/>
    <col min="4614" max="4614" width="56.28515625" style="40" customWidth="1"/>
    <col min="4615" max="4624" width="10.7109375" style="40" customWidth="1"/>
    <col min="4625" max="4625" width="10.42578125" style="40" customWidth="1"/>
    <col min="4626" max="4626" width="10.28515625" style="40" customWidth="1"/>
    <col min="4627" max="4627" width="9.28515625" style="40"/>
    <col min="4628" max="4628" width="10.28515625" style="40" customWidth="1"/>
    <col min="4629" max="4869" width="9.28515625" style="40"/>
    <col min="4870" max="4870" width="56.28515625" style="40" customWidth="1"/>
    <col min="4871" max="4880" width="10.7109375" style="40" customWidth="1"/>
    <col min="4881" max="4881" width="10.42578125" style="40" customWidth="1"/>
    <col min="4882" max="4882" width="10.28515625" style="40" customWidth="1"/>
    <col min="4883" max="4883" width="9.28515625" style="40"/>
    <col min="4884" max="4884" width="10.28515625" style="40" customWidth="1"/>
    <col min="4885" max="5125" width="9.28515625" style="40"/>
    <col min="5126" max="5126" width="56.28515625" style="40" customWidth="1"/>
    <col min="5127" max="5136" width="10.7109375" style="40" customWidth="1"/>
    <col min="5137" max="5137" width="10.42578125" style="40" customWidth="1"/>
    <col min="5138" max="5138" width="10.28515625" style="40" customWidth="1"/>
    <col min="5139" max="5139" width="9.28515625" style="40"/>
    <col min="5140" max="5140" width="10.28515625" style="40" customWidth="1"/>
    <col min="5141" max="5381" width="9.28515625" style="40"/>
    <col min="5382" max="5382" width="56.28515625" style="40" customWidth="1"/>
    <col min="5383" max="5392" width="10.7109375" style="40" customWidth="1"/>
    <col min="5393" max="5393" width="10.42578125" style="40" customWidth="1"/>
    <col min="5394" max="5394" width="10.28515625" style="40" customWidth="1"/>
    <col min="5395" max="5395" width="9.28515625" style="40"/>
    <col min="5396" max="5396" width="10.28515625" style="40" customWidth="1"/>
    <col min="5397" max="5637" width="9.28515625" style="40"/>
    <col min="5638" max="5638" width="56.28515625" style="40" customWidth="1"/>
    <col min="5639" max="5648" width="10.7109375" style="40" customWidth="1"/>
    <col min="5649" max="5649" width="10.42578125" style="40" customWidth="1"/>
    <col min="5650" max="5650" width="10.28515625" style="40" customWidth="1"/>
    <col min="5651" max="5651" width="9.28515625" style="40"/>
    <col min="5652" max="5652" width="10.28515625" style="40" customWidth="1"/>
    <col min="5653" max="5893" width="9.28515625" style="40"/>
    <col min="5894" max="5894" width="56.28515625" style="40" customWidth="1"/>
    <col min="5895" max="5904" width="10.7109375" style="40" customWidth="1"/>
    <col min="5905" max="5905" width="10.42578125" style="40" customWidth="1"/>
    <col min="5906" max="5906" width="10.28515625" style="40" customWidth="1"/>
    <col min="5907" max="5907" width="9.28515625" style="40"/>
    <col min="5908" max="5908" width="10.28515625" style="40" customWidth="1"/>
    <col min="5909" max="6149" width="9.28515625" style="40"/>
    <col min="6150" max="6150" width="56.28515625" style="40" customWidth="1"/>
    <col min="6151" max="6160" width="10.7109375" style="40" customWidth="1"/>
    <col min="6161" max="6161" width="10.42578125" style="40" customWidth="1"/>
    <col min="6162" max="6162" width="10.28515625" style="40" customWidth="1"/>
    <col min="6163" max="6163" width="9.28515625" style="40"/>
    <col min="6164" max="6164" width="10.28515625" style="40" customWidth="1"/>
    <col min="6165" max="6405" width="9.28515625" style="40"/>
    <col min="6406" max="6406" width="56.28515625" style="40" customWidth="1"/>
    <col min="6407" max="6416" width="10.7109375" style="40" customWidth="1"/>
    <col min="6417" max="6417" width="10.42578125" style="40" customWidth="1"/>
    <col min="6418" max="6418" width="10.28515625" style="40" customWidth="1"/>
    <col min="6419" max="6419" width="9.28515625" style="40"/>
    <col min="6420" max="6420" width="10.28515625" style="40" customWidth="1"/>
    <col min="6421" max="6661" width="9.28515625" style="40"/>
    <col min="6662" max="6662" width="56.28515625" style="40" customWidth="1"/>
    <col min="6663" max="6672" width="10.7109375" style="40" customWidth="1"/>
    <col min="6673" max="6673" width="10.42578125" style="40" customWidth="1"/>
    <col min="6674" max="6674" width="10.28515625" style="40" customWidth="1"/>
    <col min="6675" max="6675" width="9.28515625" style="40"/>
    <col min="6676" max="6676" width="10.28515625" style="40" customWidth="1"/>
    <col min="6677" max="6917" width="9.28515625" style="40"/>
    <col min="6918" max="6918" width="56.28515625" style="40" customWidth="1"/>
    <col min="6919" max="6928" width="10.7109375" style="40" customWidth="1"/>
    <col min="6929" max="6929" width="10.42578125" style="40" customWidth="1"/>
    <col min="6930" max="6930" width="10.28515625" style="40" customWidth="1"/>
    <col min="6931" max="6931" width="9.28515625" style="40"/>
    <col min="6932" max="6932" width="10.28515625" style="40" customWidth="1"/>
    <col min="6933" max="7173" width="9.28515625" style="40"/>
    <col min="7174" max="7174" width="56.28515625" style="40" customWidth="1"/>
    <col min="7175" max="7184" width="10.7109375" style="40" customWidth="1"/>
    <col min="7185" max="7185" width="10.42578125" style="40" customWidth="1"/>
    <col min="7186" max="7186" width="10.28515625" style="40" customWidth="1"/>
    <col min="7187" max="7187" width="9.28515625" style="40"/>
    <col min="7188" max="7188" width="10.28515625" style="40" customWidth="1"/>
    <col min="7189" max="7429" width="9.28515625" style="40"/>
    <col min="7430" max="7430" width="56.28515625" style="40" customWidth="1"/>
    <col min="7431" max="7440" width="10.7109375" style="40" customWidth="1"/>
    <col min="7441" max="7441" width="10.42578125" style="40" customWidth="1"/>
    <col min="7442" max="7442" width="10.28515625" style="40" customWidth="1"/>
    <col min="7443" max="7443" width="9.28515625" style="40"/>
    <col min="7444" max="7444" width="10.28515625" style="40" customWidth="1"/>
    <col min="7445" max="7685" width="9.28515625" style="40"/>
    <col min="7686" max="7686" width="56.28515625" style="40" customWidth="1"/>
    <col min="7687" max="7696" width="10.7109375" style="40" customWidth="1"/>
    <col min="7697" max="7697" width="10.42578125" style="40" customWidth="1"/>
    <col min="7698" max="7698" width="10.28515625" style="40" customWidth="1"/>
    <col min="7699" max="7699" width="9.28515625" style="40"/>
    <col min="7700" max="7700" width="10.28515625" style="40" customWidth="1"/>
    <col min="7701" max="7941" width="9.28515625" style="40"/>
    <col min="7942" max="7942" width="56.28515625" style="40" customWidth="1"/>
    <col min="7943" max="7952" width="10.7109375" style="40" customWidth="1"/>
    <col min="7953" max="7953" width="10.42578125" style="40" customWidth="1"/>
    <col min="7954" max="7954" width="10.28515625" style="40" customWidth="1"/>
    <col min="7955" max="7955" width="9.28515625" style="40"/>
    <col min="7956" max="7956" width="10.28515625" style="40" customWidth="1"/>
    <col min="7957" max="8197" width="9.28515625" style="40"/>
    <col min="8198" max="8198" width="56.28515625" style="40" customWidth="1"/>
    <col min="8199" max="8208" width="10.7109375" style="40" customWidth="1"/>
    <col min="8209" max="8209" width="10.42578125" style="40" customWidth="1"/>
    <col min="8210" max="8210" width="10.28515625" style="40" customWidth="1"/>
    <col min="8211" max="8211" width="9.28515625" style="40"/>
    <col min="8212" max="8212" width="10.28515625" style="40" customWidth="1"/>
    <col min="8213" max="8453" width="9.28515625" style="40"/>
    <col min="8454" max="8454" width="56.28515625" style="40" customWidth="1"/>
    <col min="8455" max="8464" width="10.7109375" style="40" customWidth="1"/>
    <col min="8465" max="8465" width="10.42578125" style="40" customWidth="1"/>
    <col min="8466" max="8466" width="10.28515625" style="40" customWidth="1"/>
    <col min="8467" max="8467" width="9.28515625" style="40"/>
    <col min="8468" max="8468" width="10.28515625" style="40" customWidth="1"/>
    <col min="8469" max="8709" width="9.28515625" style="40"/>
    <col min="8710" max="8710" width="56.28515625" style="40" customWidth="1"/>
    <col min="8711" max="8720" width="10.7109375" style="40" customWidth="1"/>
    <col min="8721" max="8721" width="10.42578125" style="40" customWidth="1"/>
    <col min="8722" max="8722" width="10.28515625" style="40" customWidth="1"/>
    <col min="8723" max="8723" width="9.28515625" style="40"/>
    <col min="8724" max="8724" width="10.28515625" style="40" customWidth="1"/>
    <col min="8725" max="8965" width="9.28515625" style="40"/>
    <col min="8966" max="8966" width="56.28515625" style="40" customWidth="1"/>
    <col min="8967" max="8976" width="10.7109375" style="40" customWidth="1"/>
    <col min="8977" max="8977" width="10.42578125" style="40" customWidth="1"/>
    <col min="8978" max="8978" width="10.28515625" style="40" customWidth="1"/>
    <col min="8979" max="8979" width="9.28515625" style="40"/>
    <col min="8980" max="8980" width="10.28515625" style="40" customWidth="1"/>
    <col min="8981" max="9221" width="9.28515625" style="40"/>
    <col min="9222" max="9222" width="56.28515625" style="40" customWidth="1"/>
    <col min="9223" max="9232" width="10.7109375" style="40" customWidth="1"/>
    <col min="9233" max="9233" width="10.42578125" style="40" customWidth="1"/>
    <col min="9234" max="9234" width="10.28515625" style="40" customWidth="1"/>
    <col min="9235" max="9235" width="9.28515625" style="40"/>
    <col min="9236" max="9236" width="10.28515625" style="40" customWidth="1"/>
    <col min="9237" max="9477" width="9.28515625" style="40"/>
    <col min="9478" max="9478" width="56.28515625" style="40" customWidth="1"/>
    <col min="9479" max="9488" width="10.7109375" style="40" customWidth="1"/>
    <col min="9489" max="9489" width="10.42578125" style="40" customWidth="1"/>
    <col min="9490" max="9490" width="10.28515625" style="40" customWidth="1"/>
    <col min="9491" max="9491" width="9.28515625" style="40"/>
    <col min="9492" max="9492" width="10.28515625" style="40" customWidth="1"/>
    <col min="9493" max="9733" width="9.28515625" style="40"/>
    <col min="9734" max="9734" width="56.28515625" style="40" customWidth="1"/>
    <col min="9735" max="9744" width="10.7109375" style="40" customWidth="1"/>
    <col min="9745" max="9745" width="10.42578125" style="40" customWidth="1"/>
    <col min="9746" max="9746" width="10.28515625" style="40" customWidth="1"/>
    <col min="9747" max="9747" width="9.28515625" style="40"/>
    <col min="9748" max="9748" width="10.28515625" style="40" customWidth="1"/>
    <col min="9749" max="9989" width="9.28515625" style="40"/>
    <col min="9990" max="9990" width="56.28515625" style="40" customWidth="1"/>
    <col min="9991" max="10000" width="10.7109375" style="40" customWidth="1"/>
    <col min="10001" max="10001" width="10.42578125" style="40" customWidth="1"/>
    <col min="10002" max="10002" width="10.28515625" style="40" customWidth="1"/>
    <col min="10003" max="10003" width="9.28515625" style="40"/>
    <col min="10004" max="10004" width="10.28515625" style="40" customWidth="1"/>
    <col min="10005" max="10245" width="9.28515625" style="40"/>
    <col min="10246" max="10246" width="56.28515625" style="40" customWidth="1"/>
    <col min="10247" max="10256" width="10.7109375" style="40" customWidth="1"/>
    <col min="10257" max="10257" width="10.42578125" style="40" customWidth="1"/>
    <col min="10258" max="10258" width="10.28515625" style="40" customWidth="1"/>
    <col min="10259" max="10259" width="9.28515625" style="40"/>
    <col min="10260" max="10260" width="10.28515625" style="40" customWidth="1"/>
    <col min="10261" max="10501" width="9.28515625" style="40"/>
    <col min="10502" max="10502" width="56.28515625" style="40" customWidth="1"/>
    <col min="10503" max="10512" width="10.7109375" style="40" customWidth="1"/>
    <col min="10513" max="10513" width="10.42578125" style="40" customWidth="1"/>
    <col min="10514" max="10514" width="10.28515625" style="40" customWidth="1"/>
    <col min="10515" max="10515" width="9.28515625" style="40"/>
    <col min="10516" max="10516" width="10.28515625" style="40" customWidth="1"/>
    <col min="10517" max="10757" width="9.28515625" style="40"/>
    <col min="10758" max="10758" width="56.28515625" style="40" customWidth="1"/>
    <col min="10759" max="10768" width="10.7109375" style="40" customWidth="1"/>
    <col min="10769" max="10769" width="10.42578125" style="40" customWidth="1"/>
    <col min="10770" max="10770" width="10.28515625" style="40" customWidth="1"/>
    <col min="10771" max="10771" width="9.28515625" style="40"/>
    <col min="10772" max="10772" width="10.28515625" style="40" customWidth="1"/>
    <col min="10773" max="11013" width="9.28515625" style="40"/>
    <col min="11014" max="11014" width="56.28515625" style="40" customWidth="1"/>
    <col min="11015" max="11024" width="10.7109375" style="40" customWidth="1"/>
    <col min="11025" max="11025" width="10.42578125" style="40" customWidth="1"/>
    <col min="11026" max="11026" width="10.28515625" style="40" customWidth="1"/>
    <col min="11027" max="11027" width="9.28515625" style="40"/>
    <col min="11028" max="11028" width="10.28515625" style="40" customWidth="1"/>
    <col min="11029" max="11269" width="9.28515625" style="40"/>
    <col min="11270" max="11270" width="56.28515625" style="40" customWidth="1"/>
    <col min="11271" max="11280" width="10.7109375" style="40" customWidth="1"/>
    <col min="11281" max="11281" width="10.42578125" style="40" customWidth="1"/>
    <col min="11282" max="11282" width="10.28515625" style="40" customWidth="1"/>
    <col min="11283" max="11283" width="9.28515625" style="40"/>
    <col min="11284" max="11284" width="10.28515625" style="40" customWidth="1"/>
    <col min="11285" max="11525" width="9.28515625" style="40"/>
    <col min="11526" max="11526" width="56.28515625" style="40" customWidth="1"/>
    <col min="11527" max="11536" width="10.7109375" style="40" customWidth="1"/>
    <col min="11537" max="11537" width="10.42578125" style="40" customWidth="1"/>
    <col min="11538" max="11538" width="10.28515625" style="40" customWidth="1"/>
    <col min="11539" max="11539" width="9.28515625" style="40"/>
    <col min="11540" max="11540" width="10.28515625" style="40" customWidth="1"/>
    <col min="11541" max="11781" width="9.28515625" style="40"/>
    <col min="11782" max="11782" width="56.28515625" style="40" customWidth="1"/>
    <col min="11783" max="11792" width="10.7109375" style="40" customWidth="1"/>
    <col min="11793" max="11793" width="10.42578125" style="40" customWidth="1"/>
    <col min="11794" max="11794" width="10.28515625" style="40" customWidth="1"/>
    <col min="11795" max="11795" width="9.28515625" style="40"/>
    <col min="11796" max="11796" width="10.28515625" style="40" customWidth="1"/>
    <col min="11797" max="12037" width="9.28515625" style="40"/>
    <col min="12038" max="12038" width="56.28515625" style="40" customWidth="1"/>
    <col min="12039" max="12048" width="10.7109375" style="40" customWidth="1"/>
    <col min="12049" max="12049" width="10.42578125" style="40" customWidth="1"/>
    <col min="12050" max="12050" width="10.28515625" style="40" customWidth="1"/>
    <col min="12051" max="12051" width="9.28515625" style="40"/>
    <col min="12052" max="12052" width="10.28515625" style="40" customWidth="1"/>
    <col min="12053" max="12293" width="9.28515625" style="40"/>
    <col min="12294" max="12294" width="56.28515625" style="40" customWidth="1"/>
    <col min="12295" max="12304" width="10.7109375" style="40" customWidth="1"/>
    <col min="12305" max="12305" width="10.42578125" style="40" customWidth="1"/>
    <col min="12306" max="12306" width="10.28515625" style="40" customWidth="1"/>
    <col min="12307" max="12307" width="9.28515625" style="40"/>
    <col min="12308" max="12308" width="10.28515625" style="40" customWidth="1"/>
    <col min="12309" max="12549" width="9.28515625" style="40"/>
    <col min="12550" max="12550" width="56.28515625" style="40" customWidth="1"/>
    <col min="12551" max="12560" width="10.7109375" style="40" customWidth="1"/>
    <col min="12561" max="12561" width="10.42578125" style="40" customWidth="1"/>
    <col min="12562" max="12562" width="10.28515625" style="40" customWidth="1"/>
    <col min="12563" max="12563" width="9.28515625" style="40"/>
    <col min="12564" max="12564" width="10.28515625" style="40" customWidth="1"/>
    <col min="12565" max="12805" width="9.28515625" style="40"/>
    <col min="12806" max="12806" width="56.28515625" style="40" customWidth="1"/>
    <col min="12807" max="12816" width="10.7109375" style="40" customWidth="1"/>
    <col min="12817" max="12817" width="10.42578125" style="40" customWidth="1"/>
    <col min="12818" max="12818" width="10.28515625" style="40" customWidth="1"/>
    <col min="12819" max="12819" width="9.28515625" style="40"/>
    <col min="12820" max="12820" width="10.28515625" style="40" customWidth="1"/>
    <col min="12821" max="13061" width="9.28515625" style="40"/>
    <col min="13062" max="13062" width="56.28515625" style="40" customWidth="1"/>
    <col min="13063" max="13072" width="10.7109375" style="40" customWidth="1"/>
    <col min="13073" max="13073" width="10.42578125" style="40" customWidth="1"/>
    <col min="13074" max="13074" width="10.28515625" style="40" customWidth="1"/>
    <col min="13075" max="13075" width="9.28515625" style="40"/>
    <col min="13076" max="13076" width="10.28515625" style="40" customWidth="1"/>
    <col min="13077" max="13317" width="9.28515625" style="40"/>
    <col min="13318" max="13318" width="56.28515625" style="40" customWidth="1"/>
    <col min="13319" max="13328" width="10.7109375" style="40" customWidth="1"/>
    <col min="13329" max="13329" width="10.42578125" style="40" customWidth="1"/>
    <col min="13330" max="13330" width="10.28515625" style="40" customWidth="1"/>
    <col min="13331" max="13331" width="9.28515625" style="40"/>
    <col min="13332" max="13332" width="10.28515625" style="40" customWidth="1"/>
    <col min="13333" max="13573" width="9.28515625" style="40"/>
    <col min="13574" max="13574" width="56.28515625" style="40" customWidth="1"/>
    <col min="13575" max="13584" width="10.7109375" style="40" customWidth="1"/>
    <col min="13585" max="13585" width="10.42578125" style="40" customWidth="1"/>
    <col min="13586" max="13586" width="10.28515625" style="40" customWidth="1"/>
    <col min="13587" max="13587" width="9.28515625" style="40"/>
    <col min="13588" max="13588" width="10.28515625" style="40" customWidth="1"/>
    <col min="13589" max="13829" width="9.28515625" style="40"/>
    <col min="13830" max="13830" width="56.28515625" style="40" customWidth="1"/>
    <col min="13831" max="13840" width="10.7109375" style="40" customWidth="1"/>
    <col min="13841" max="13841" width="10.42578125" style="40" customWidth="1"/>
    <col min="13842" max="13842" width="10.28515625" style="40" customWidth="1"/>
    <col min="13843" max="13843" width="9.28515625" style="40"/>
    <col min="13844" max="13844" width="10.28515625" style="40" customWidth="1"/>
    <col min="13845" max="14085" width="9.28515625" style="40"/>
    <col min="14086" max="14086" width="56.28515625" style="40" customWidth="1"/>
    <col min="14087" max="14096" width="10.7109375" style="40" customWidth="1"/>
    <col min="14097" max="14097" width="10.42578125" style="40" customWidth="1"/>
    <col min="14098" max="14098" width="10.28515625" style="40" customWidth="1"/>
    <col min="14099" max="14099" width="9.28515625" style="40"/>
    <col min="14100" max="14100" width="10.28515625" style="40" customWidth="1"/>
    <col min="14101" max="14341" width="9.28515625" style="40"/>
    <col min="14342" max="14342" width="56.28515625" style="40" customWidth="1"/>
    <col min="14343" max="14352" width="10.7109375" style="40" customWidth="1"/>
    <col min="14353" max="14353" width="10.42578125" style="40" customWidth="1"/>
    <col min="14354" max="14354" width="10.28515625" style="40" customWidth="1"/>
    <col min="14355" max="14355" width="9.28515625" style="40"/>
    <col min="14356" max="14356" width="10.28515625" style="40" customWidth="1"/>
    <col min="14357" max="14597" width="9.28515625" style="40"/>
    <col min="14598" max="14598" width="56.28515625" style="40" customWidth="1"/>
    <col min="14599" max="14608" width="10.7109375" style="40" customWidth="1"/>
    <col min="14609" max="14609" width="10.42578125" style="40" customWidth="1"/>
    <col min="14610" max="14610" width="10.28515625" style="40" customWidth="1"/>
    <col min="14611" max="14611" width="9.28515625" style="40"/>
    <col min="14612" max="14612" width="10.28515625" style="40" customWidth="1"/>
    <col min="14613" max="14853" width="9.28515625" style="40"/>
    <col min="14854" max="14854" width="56.28515625" style="40" customWidth="1"/>
    <col min="14855" max="14864" width="10.7109375" style="40" customWidth="1"/>
    <col min="14865" max="14865" width="10.42578125" style="40" customWidth="1"/>
    <col min="14866" max="14866" width="10.28515625" style="40" customWidth="1"/>
    <col min="14867" max="14867" width="9.28515625" style="40"/>
    <col min="14868" max="14868" width="10.28515625" style="40" customWidth="1"/>
    <col min="14869" max="15109" width="9.28515625" style="40"/>
    <col min="15110" max="15110" width="56.28515625" style="40" customWidth="1"/>
    <col min="15111" max="15120" width="10.7109375" style="40" customWidth="1"/>
    <col min="15121" max="15121" width="10.42578125" style="40" customWidth="1"/>
    <col min="15122" max="15122" width="10.28515625" style="40" customWidth="1"/>
    <col min="15123" max="15123" width="9.28515625" style="40"/>
    <col min="15124" max="15124" width="10.28515625" style="40" customWidth="1"/>
    <col min="15125" max="15365" width="9.28515625" style="40"/>
    <col min="15366" max="15366" width="56.28515625" style="40" customWidth="1"/>
    <col min="15367" max="15376" width="10.7109375" style="40" customWidth="1"/>
    <col min="15377" max="15377" width="10.42578125" style="40" customWidth="1"/>
    <col min="15378" max="15378" width="10.28515625" style="40" customWidth="1"/>
    <col min="15379" max="15379" width="9.28515625" style="40"/>
    <col min="15380" max="15380" width="10.28515625" style="40" customWidth="1"/>
    <col min="15381" max="15621" width="9.28515625" style="40"/>
    <col min="15622" max="15622" width="56.28515625" style="40" customWidth="1"/>
    <col min="15623" max="15632" width="10.7109375" style="40" customWidth="1"/>
    <col min="15633" max="15633" width="10.42578125" style="40" customWidth="1"/>
    <col min="15634" max="15634" width="10.28515625" style="40" customWidth="1"/>
    <col min="15635" max="15635" width="9.28515625" style="40"/>
    <col min="15636" max="15636" width="10.28515625" style="40" customWidth="1"/>
    <col min="15637" max="15877" width="9.28515625" style="40"/>
    <col min="15878" max="15878" width="56.28515625" style="40" customWidth="1"/>
    <col min="15879" max="15888" width="10.7109375" style="40" customWidth="1"/>
    <col min="15889" max="15889" width="10.42578125" style="40" customWidth="1"/>
    <col min="15890" max="15890" width="10.28515625" style="40" customWidth="1"/>
    <col min="15891" max="15891" width="9.28515625" style="40"/>
    <col min="15892" max="15892" width="10.28515625" style="40" customWidth="1"/>
    <col min="15893" max="16133" width="9.28515625" style="40"/>
    <col min="16134" max="16134" width="56.28515625" style="40" customWidth="1"/>
    <col min="16135" max="16144" width="10.7109375" style="40" customWidth="1"/>
    <col min="16145" max="16145" width="10.42578125" style="40" customWidth="1"/>
    <col min="16146" max="16146" width="10.28515625" style="40" customWidth="1"/>
    <col min="16147" max="16147" width="9.28515625" style="40"/>
    <col min="16148" max="16148" width="10.28515625" style="40" customWidth="1"/>
    <col min="16149" max="16384" width="9.28515625" style="40"/>
  </cols>
  <sheetData>
    <row r="1" spans="1:46" ht="18" customHeight="1" x14ac:dyDescent="0.25">
      <c r="A1" s="271" t="s">
        <v>305</v>
      </c>
      <c r="B1" s="271"/>
      <c r="C1" s="271"/>
      <c r="D1" s="271"/>
      <c r="E1" s="271"/>
      <c r="F1" s="271"/>
      <c r="G1" s="45"/>
      <c r="H1" s="255" t="s">
        <v>337</v>
      </c>
      <c r="I1" s="255"/>
      <c r="J1" s="194"/>
      <c r="K1" s="42"/>
      <c r="L1" s="42"/>
      <c r="M1" s="42"/>
      <c r="O1" s="42"/>
      <c r="P1" s="42"/>
      <c r="Q1" s="42"/>
      <c r="R1" s="42"/>
      <c r="S1" s="42"/>
      <c r="T1" s="42"/>
      <c r="U1" s="42"/>
      <c r="V1" s="42"/>
      <c r="W1" s="42"/>
      <c r="X1" s="42"/>
      <c r="Y1" s="42"/>
      <c r="Z1" s="42"/>
      <c r="AA1" s="42"/>
    </row>
    <row r="2" spans="1:46" ht="15" customHeight="1" x14ac:dyDescent="0.2">
      <c r="G2" s="45"/>
      <c r="K2" s="42"/>
      <c r="L2" s="42"/>
      <c r="M2" s="38"/>
      <c r="O2" s="42"/>
      <c r="P2" s="42"/>
      <c r="Q2" s="42"/>
      <c r="R2" s="42"/>
      <c r="S2" s="42"/>
      <c r="T2" s="42"/>
      <c r="U2" s="42"/>
      <c r="V2" s="42"/>
      <c r="W2" s="42"/>
      <c r="X2" s="42"/>
      <c r="Y2" s="42"/>
      <c r="Z2" s="42"/>
      <c r="AA2" s="42"/>
    </row>
    <row r="3" spans="1:46" s="60" customFormat="1" ht="20.25" customHeight="1" x14ac:dyDescent="0.2">
      <c r="A3" s="65"/>
      <c r="B3" s="4" t="s">
        <v>122</v>
      </c>
      <c r="C3" s="4" t="s">
        <v>9</v>
      </c>
      <c r="D3" s="4" t="s">
        <v>10</v>
      </c>
      <c r="E3" s="4" t="s">
        <v>11</v>
      </c>
      <c r="F3" s="4" t="s">
        <v>12</v>
      </c>
      <c r="G3" s="4" t="s">
        <v>13</v>
      </c>
      <c r="H3" s="4" t="s">
        <v>14</v>
      </c>
      <c r="I3" s="4" t="s">
        <v>15</v>
      </c>
      <c r="J3" s="4" t="s">
        <v>16</v>
      </c>
      <c r="K3" s="4" t="s">
        <v>17</v>
      </c>
      <c r="L3" s="4" t="s">
        <v>18</v>
      </c>
      <c r="M3" s="4" t="s">
        <v>19</v>
      </c>
      <c r="N3" s="10" t="s">
        <v>20</v>
      </c>
      <c r="O3" s="10" t="s">
        <v>21</v>
      </c>
      <c r="P3" s="10" t="s">
        <v>22</v>
      </c>
      <c r="Q3" s="10" t="s">
        <v>23</v>
      </c>
      <c r="R3" s="10" t="s">
        <v>24</v>
      </c>
      <c r="S3" s="10" t="s">
        <v>25</v>
      </c>
      <c r="T3" s="10" t="s">
        <v>26</v>
      </c>
      <c r="U3" s="10" t="s">
        <v>27</v>
      </c>
      <c r="V3" s="10" t="s">
        <v>28</v>
      </c>
      <c r="W3" s="10" t="s">
        <v>29</v>
      </c>
      <c r="X3" s="10" t="s">
        <v>30</v>
      </c>
      <c r="Y3" s="10" t="s">
        <v>31</v>
      </c>
      <c r="Z3" s="10" t="s">
        <v>32</v>
      </c>
      <c r="AA3" s="10" t="s">
        <v>33</v>
      </c>
      <c r="AB3" s="10" t="s">
        <v>34</v>
      </c>
      <c r="AC3" s="10" t="s">
        <v>35</v>
      </c>
      <c r="AD3" s="10" t="s">
        <v>105</v>
      </c>
      <c r="AE3" s="10" t="s">
        <v>110</v>
      </c>
      <c r="AF3" s="10" t="s">
        <v>111</v>
      </c>
      <c r="AG3" s="10" t="s">
        <v>119</v>
      </c>
      <c r="AH3" s="10" t="s">
        <v>123</v>
      </c>
      <c r="AI3" s="10" t="s">
        <v>133</v>
      </c>
      <c r="AJ3" s="182" t="s">
        <v>147</v>
      </c>
      <c r="AK3" s="182" t="s">
        <v>262</v>
      </c>
      <c r="AL3" s="94"/>
      <c r="AM3" s="62"/>
      <c r="AN3" s="61"/>
      <c r="AO3" s="61"/>
      <c r="AP3" s="61"/>
      <c r="AQ3" s="61"/>
      <c r="AR3" s="61"/>
      <c r="AS3" s="61"/>
      <c r="AT3" s="61"/>
    </row>
    <row r="4" spans="1:46" ht="15" customHeight="1" x14ac:dyDescent="0.2">
      <c r="A4" s="53" t="s">
        <v>44</v>
      </c>
      <c r="B4" s="54">
        <v>76.5</v>
      </c>
      <c r="C4" s="54">
        <v>76.7</v>
      </c>
      <c r="D4" s="54">
        <v>76.7</v>
      </c>
      <c r="E4" s="54">
        <v>77.3</v>
      </c>
      <c r="F4" s="54">
        <v>77.400000000000006</v>
      </c>
      <c r="G4" s="54">
        <v>77.8</v>
      </c>
      <c r="H4" s="54">
        <v>78.2</v>
      </c>
      <c r="I4" s="54">
        <v>78.7</v>
      </c>
      <c r="J4" s="54">
        <v>78.8</v>
      </c>
      <c r="K4" s="54">
        <v>79</v>
      </c>
      <c r="L4" s="54">
        <v>79.099999999999994</v>
      </c>
      <c r="M4" s="54">
        <v>79.3</v>
      </c>
      <c r="N4" s="54">
        <v>79.5</v>
      </c>
      <c r="O4" s="54">
        <v>79.8</v>
      </c>
      <c r="P4" s="54">
        <v>80.099999999999994</v>
      </c>
      <c r="Q4" s="54">
        <v>80.2</v>
      </c>
      <c r="R4" s="54">
        <v>80.7</v>
      </c>
      <c r="S4" s="54">
        <v>81</v>
      </c>
      <c r="T4" s="54">
        <v>81</v>
      </c>
      <c r="U4" s="54">
        <v>81.2</v>
      </c>
      <c r="V4" s="54">
        <v>81.7</v>
      </c>
      <c r="W4" s="54">
        <v>81.7</v>
      </c>
      <c r="X4" s="54">
        <v>81.5</v>
      </c>
      <c r="Y4" s="54">
        <v>82.1</v>
      </c>
      <c r="Z4" s="54">
        <v>82.2</v>
      </c>
      <c r="AA4" s="54">
        <v>82.8</v>
      </c>
      <c r="AB4" s="54">
        <v>83.1</v>
      </c>
      <c r="AC4" s="54">
        <v>83.3</v>
      </c>
      <c r="AD4" s="54">
        <v>83.2</v>
      </c>
      <c r="AE4" s="54">
        <v>83.5</v>
      </c>
      <c r="AF4" s="54">
        <v>83.8</v>
      </c>
      <c r="AG4" s="54">
        <v>83.6</v>
      </c>
      <c r="AH4" s="50">
        <v>83.8</v>
      </c>
      <c r="AI4" s="50">
        <v>84</v>
      </c>
      <c r="AJ4" s="50">
        <v>83.7</v>
      </c>
      <c r="AK4" s="50">
        <v>84.1</v>
      </c>
      <c r="AL4" s="50"/>
      <c r="AM4" s="51" t="s">
        <v>44</v>
      </c>
      <c r="AN4" s="50"/>
      <c r="AP4" s="50"/>
      <c r="AQ4" s="50"/>
      <c r="AR4" s="50"/>
      <c r="AS4" s="50"/>
      <c r="AT4" s="50"/>
    </row>
    <row r="5" spans="1:46" ht="15" customHeight="1" x14ac:dyDescent="0.2">
      <c r="A5" s="53" t="s">
        <v>47</v>
      </c>
      <c r="B5" s="54">
        <v>77.099999999999994</v>
      </c>
      <c r="C5" s="54">
        <v>77.3</v>
      </c>
      <c r="D5" s="54">
        <v>77.3</v>
      </c>
      <c r="E5" s="54">
        <v>78</v>
      </c>
      <c r="F5" s="54">
        <v>78.099999999999994</v>
      </c>
      <c r="G5" s="54">
        <v>78.2</v>
      </c>
      <c r="H5" s="54">
        <v>78.900000000000006</v>
      </c>
      <c r="I5" s="54">
        <v>79.099999999999994</v>
      </c>
      <c r="J5" s="54">
        <v>79.099999999999994</v>
      </c>
      <c r="K5" s="54">
        <v>79.5</v>
      </c>
      <c r="L5" s="54">
        <v>79.7</v>
      </c>
      <c r="M5" s="54">
        <v>79.900000000000006</v>
      </c>
      <c r="N5" s="54">
        <v>79.900000000000006</v>
      </c>
      <c r="O5" s="54">
        <v>80.2</v>
      </c>
      <c r="P5" s="54">
        <v>80.400000000000006</v>
      </c>
      <c r="Q5" s="54">
        <v>80.7</v>
      </c>
      <c r="R5" s="54">
        <v>80.7</v>
      </c>
      <c r="S5" s="54">
        <v>80.7</v>
      </c>
      <c r="T5" s="54">
        <v>81</v>
      </c>
      <c r="U5" s="54">
        <v>81</v>
      </c>
      <c r="V5" s="54">
        <v>81.2</v>
      </c>
      <c r="W5" s="54">
        <v>81.2</v>
      </c>
      <c r="X5" s="54">
        <v>81.099999999999994</v>
      </c>
      <c r="Y5" s="54">
        <v>81.900000000000006</v>
      </c>
      <c r="Z5" s="54">
        <v>81.900000000000006</v>
      </c>
      <c r="AA5" s="54">
        <v>82.3</v>
      </c>
      <c r="AB5" s="54">
        <v>82.6</v>
      </c>
      <c r="AC5" s="54">
        <v>82.6</v>
      </c>
      <c r="AD5" s="54">
        <v>82.8</v>
      </c>
      <c r="AE5" s="54">
        <v>83</v>
      </c>
      <c r="AF5" s="54">
        <v>83.3</v>
      </c>
      <c r="AG5" s="54">
        <v>83.1</v>
      </c>
      <c r="AH5" s="50">
        <v>83.2</v>
      </c>
      <c r="AI5" s="50">
        <v>83.9</v>
      </c>
      <c r="AJ5" s="50">
        <v>83.4</v>
      </c>
      <c r="AK5" s="50">
        <v>84</v>
      </c>
      <c r="AL5" s="50"/>
      <c r="AM5" s="51" t="s">
        <v>47</v>
      </c>
      <c r="AN5" s="50"/>
      <c r="AP5" s="50"/>
      <c r="AQ5" s="50"/>
      <c r="AR5" s="50"/>
      <c r="AS5" s="50"/>
      <c r="AT5" s="50"/>
    </row>
    <row r="6" spans="1:46" ht="15" customHeight="1" x14ac:dyDescent="0.2">
      <c r="A6" s="53" t="s">
        <v>56</v>
      </c>
      <c r="B6" s="54">
        <v>74.3</v>
      </c>
      <c r="C6" s="54">
        <v>74</v>
      </c>
      <c r="D6" s="54">
        <v>74.400000000000006</v>
      </c>
      <c r="E6" s="54">
        <v>74.599999999999994</v>
      </c>
      <c r="F6" s="54">
        <v>74.3</v>
      </c>
      <c r="G6" s="54">
        <v>74.8</v>
      </c>
      <c r="H6" s="54">
        <v>74.599999999999994</v>
      </c>
      <c r="I6" s="54">
        <v>74.7</v>
      </c>
      <c r="J6" s="54">
        <v>74.8</v>
      </c>
      <c r="K6" s="54">
        <v>74.7</v>
      </c>
      <c r="L6" s="54">
        <v>74.400000000000006</v>
      </c>
      <c r="M6" s="54">
        <v>74.8</v>
      </c>
      <c r="N6" s="54">
        <v>75.099999999999994</v>
      </c>
      <c r="O6" s="54">
        <v>74.8</v>
      </c>
      <c r="P6" s="54">
        <v>74.900000000000006</v>
      </c>
      <c r="Q6" s="54">
        <v>74.5</v>
      </c>
      <c r="R6" s="54">
        <v>73.8</v>
      </c>
      <c r="S6" s="54">
        <v>74.599999999999994</v>
      </c>
      <c r="T6" s="54">
        <v>75</v>
      </c>
      <c r="U6" s="54">
        <v>75</v>
      </c>
      <c r="V6" s="54">
        <v>75.400000000000006</v>
      </c>
      <c r="W6" s="54">
        <v>75.5</v>
      </c>
      <c r="X6" s="54">
        <v>75.900000000000006</v>
      </c>
      <c r="Y6" s="54">
        <v>76.2</v>
      </c>
      <c r="Z6" s="54">
        <v>76.2</v>
      </c>
      <c r="AA6" s="54">
        <v>76.3</v>
      </c>
      <c r="AB6" s="54">
        <v>76.599999999999994</v>
      </c>
      <c r="AC6" s="54">
        <v>77</v>
      </c>
      <c r="AD6" s="54">
        <v>77.400000000000006</v>
      </c>
      <c r="AE6" s="54">
        <v>77.400000000000006</v>
      </c>
      <c r="AF6" s="54">
        <v>77.8</v>
      </c>
      <c r="AG6" s="54">
        <v>77.900000000000006</v>
      </c>
      <c r="AH6" s="50">
        <v>78.599999999999994</v>
      </c>
      <c r="AI6" s="50">
        <v>78</v>
      </c>
      <c r="AJ6" s="50">
        <v>78.2</v>
      </c>
      <c r="AK6" s="50">
        <v>78.5</v>
      </c>
      <c r="AL6" s="50"/>
      <c r="AM6" s="51" t="s">
        <v>56</v>
      </c>
      <c r="AN6" s="50"/>
      <c r="AP6" s="50"/>
      <c r="AQ6" s="50"/>
      <c r="AR6" s="50"/>
      <c r="AS6" s="50"/>
      <c r="AT6" s="50"/>
    </row>
    <row r="7" spans="1:46" ht="15" customHeight="1" x14ac:dyDescent="0.2">
      <c r="A7" s="53" t="s">
        <v>114</v>
      </c>
      <c r="B7" s="56"/>
      <c r="C7" s="59"/>
      <c r="D7" s="59"/>
      <c r="E7" s="59"/>
      <c r="F7" s="59"/>
      <c r="G7" s="59"/>
      <c r="H7" s="59"/>
      <c r="I7" s="59"/>
      <c r="J7" s="59"/>
      <c r="K7" s="59"/>
      <c r="L7" s="59"/>
      <c r="M7" s="59"/>
      <c r="N7" s="59"/>
      <c r="O7" s="59"/>
      <c r="P7" s="59"/>
      <c r="Q7" s="59"/>
      <c r="R7" s="59"/>
      <c r="S7" s="59"/>
      <c r="T7" s="59"/>
      <c r="U7" s="54"/>
      <c r="V7" s="54">
        <v>78.099999999999994</v>
      </c>
      <c r="W7" s="54">
        <v>78.3</v>
      </c>
      <c r="X7" s="54">
        <v>78.099999999999994</v>
      </c>
      <c r="Y7" s="54">
        <v>78.8</v>
      </c>
      <c r="Z7" s="54">
        <v>78.8</v>
      </c>
      <c r="AA7" s="54">
        <v>79.3</v>
      </c>
      <c r="AB7" s="54">
        <v>79.2</v>
      </c>
      <c r="AC7" s="54">
        <v>79.7</v>
      </c>
      <c r="AD7" s="54">
        <v>79.7</v>
      </c>
      <c r="AE7" s="54">
        <v>79.900000000000006</v>
      </c>
      <c r="AF7" s="54">
        <v>80.400000000000006</v>
      </c>
      <c r="AG7" s="54">
        <v>80.599999999999994</v>
      </c>
      <c r="AH7" s="50">
        <v>81</v>
      </c>
      <c r="AI7" s="50">
        <v>81</v>
      </c>
      <c r="AJ7" s="50">
        <v>80.5</v>
      </c>
      <c r="AK7" s="50">
        <v>81.3</v>
      </c>
      <c r="AL7" s="50"/>
      <c r="AM7" s="51" t="s">
        <v>114</v>
      </c>
      <c r="AN7" s="50"/>
      <c r="AP7" s="50"/>
      <c r="AQ7" s="50"/>
      <c r="AR7" s="50"/>
      <c r="AS7" s="50"/>
      <c r="AT7" s="50"/>
    </row>
    <row r="8" spans="1:46" ht="24" customHeight="1" x14ac:dyDescent="0.2">
      <c r="A8" s="53" t="s">
        <v>37</v>
      </c>
      <c r="B8" s="56"/>
      <c r="C8" s="54"/>
      <c r="D8" s="54"/>
      <c r="E8" s="54"/>
      <c r="F8" s="54"/>
      <c r="G8" s="54"/>
      <c r="H8" s="54"/>
      <c r="I8" s="54"/>
      <c r="J8" s="54"/>
      <c r="K8" s="54"/>
      <c r="L8" s="54"/>
      <c r="M8" s="54"/>
      <c r="N8" s="54">
        <v>79.8</v>
      </c>
      <c r="O8" s="54">
        <v>79.2</v>
      </c>
      <c r="P8" s="54">
        <v>79.599999999999994</v>
      </c>
      <c r="Q8" s="54">
        <v>80</v>
      </c>
      <c r="R8" s="54">
        <v>80</v>
      </c>
      <c r="S8" s="54">
        <v>79.8</v>
      </c>
      <c r="T8" s="54">
        <v>79.900000000000006</v>
      </c>
      <c r="U8" s="54">
        <v>80.099999999999994</v>
      </c>
      <c r="V8" s="54">
        <v>81.400000000000006</v>
      </c>
      <c r="W8" s="54">
        <v>81</v>
      </c>
      <c r="X8" s="54">
        <v>81.2</v>
      </c>
      <c r="Y8" s="54">
        <v>81.8</v>
      </c>
      <c r="Z8" s="54">
        <v>80.8</v>
      </c>
      <c r="AA8" s="54">
        <v>82</v>
      </c>
      <c r="AB8" s="54">
        <v>82.1</v>
      </c>
      <c r="AC8" s="54">
        <v>82.9</v>
      </c>
      <c r="AD8" s="54">
        <v>83.5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ight="1" x14ac:dyDescent="0.2">
      <c r="A9" s="50" t="s">
        <v>304</v>
      </c>
      <c r="B9" s="54">
        <v>74.400000000000006</v>
      </c>
      <c r="C9" s="54">
        <v>74.5</v>
      </c>
      <c r="D9" s="54">
        <v>74.400000000000006</v>
      </c>
      <c r="E9" s="54">
        <v>74.599999999999994</v>
      </c>
      <c r="F9" s="54">
        <v>74.8</v>
      </c>
      <c r="G9" s="54">
        <v>74.7</v>
      </c>
      <c r="H9" s="54">
        <v>75.3</v>
      </c>
      <c r="I9" s="54">
        <v>75.400000000000006</v>
      </c>
      <c r="J9" s="54">
        <v>75.5</v>
      </c>
      <c r="K9" s="54">
        <v>75.5</v>
      </c>
      <c r="L9" s="54">
        <v>75.8</v>
      </c>
      <c r="M9" s="54">
        <v>76.3</v>
      </c>
      <c r="N9" s="54">
        <v>76.5</v>
      </c>
      <c r="O9" s="54">
        <v>76.8</v>
      </c>
      <c r="P9" s="54">
        <v>76.8</v>
      </c>
      <c r="Q9" s="54">
        <v>77.5</v>
      </c>
      <c r="R9" s="54">
        <v>77.599999999999994</v>
      </c>
      <c r="S9" s="54">
        <v>78.2</v>
      </c>
      <c r="T9" s="54">
        <v>78.3</v>
      </c>
      <c r="U9" s="54">
        <v>78.5</v>
      </c>
      <c r="V9" s="54">
        <v>78.5</v>
      </c>
      <c r="W9" s="54">
        <v>78.7</v>
      </c>
      <c r="X9" s="54">
        <v>78.599999999999994</v>
      </c>
      <c r="Y9" s="54">
        <v>79.099999999999994</v>
      </c>
      <c r="Z9" s="54">
        <v>79.2</v>
      </c>
      <c r="AA9" s="54">
        <v>79.900000000000006</v>
      </c>
      <c r="AB9" s="54">
        <v>80.2</v>
      </c>
      <c r="AC9" s="54">
        <v>80.5</v>
      </c>
      <c r="AD9" s="54">
        <v>80.5</v>
      </c>
      <c r="AE9" s="54">
        <v>80.900000000000006</v>
      </c>
      <c r="AF9" s="54">
        <v>81.099999999999994</v>
      </c>
      <c r="AG9" s="54">
        <v>81.2</v>
      </c>
      <c r="AH9" s="50">
        <v>81.3</v>
      </c>
      <c r="AI9" s="50">
        <v>82</v>
      </c>
      <c r="AJ9" s="50">
        <v>81.599999999999994</v>
      </c>
      <c r="AK9" s="50">
        <v>82.1</v>
      </c>
      <c r="AL9" s="50"/>
      <c r="AM9" s="181" t="s">
        <v>304</v>
      </c>
      <c r="AN9" s="50"/>
      <c r="AO9" s="50"/>
      <c r="AP9" s="50"/>
      <c r="AQ9" s="50"/>
      <c r="AR9" s="50"/>
      <c r="AS9" s="50"/>
      <c r="AT9" s="50"/>
    </row>
    <row r="10" spans="1:46" s="42" customFormat="1" ht="12.75" x14ac:dyDescent="0.2">
      <c r="A10" s="53" t="s">
        <v>49</v>
      </c>
      <c r="B10" s="54">
        <v>77.5</v>
      </c>
      <c r="C10" s="54">
        <v>77.8</v>
      </c>
      <c r="D10" s="54">
        <v>77.7</v>
      </c>
      <c r="E10" s="54">
        <v>77.8</v>
      </c>
      <c r="F10" s="54">
        <v>77.599999999999994</v>
      </c>
      <c r="G10" s="54">
        <v>77.7</v>
      </c>
      <c r="H10" s="54">
        <v>77.900000000000006</v>
      </c>
      <c r="I10" s="54">
        <v>77.8</v>
      </c>
      <c r="J10" s="54">
        <v>77.900000000000006</v>
      </c>
      <c r="K10" s="54">
        <v>77.8</v>
      </c>
      <c r="L10" s="54">
        <v>78.099999999999994</v>
      </c>
      <c r="M10" s="54">
        <v>78</v>
      </c>
      <c r="N10" s="54">
        <v>77.8</v>
      </c>
      <c r="O10" s="54">
        <v>78.2</v>
      </c>
      <c r="P10" s="54">
        <v>77.900000000000006</v>
      </c>
      <c r="Q10" s="54">
        <v>78.3</v>
      </c>
      <c r="R10" s="54">
        <v>78.599999999999994</v>
      </c>
      <c r="S10" s="54">
        <v>79</v>
      </c>
      <c r="T10" s="54">
        <v>79</v>
      </c>
      <c r="U10" s="54">
        <v>79.2</v>
      </c>
      <c r="V10" s="54">
        <v>79.3</v>
      </c>
      <c r="W10" s="54">
        <v>79.400000000000006</v>
      </c>
      <c r="X10" s="54">
        <v>79.8</v>
      </c>
      <c r="Y10" s="54">
        <v>80.2</v>
      </c>
      <c r="Z10" s="54">
        <v>80.5</v>
      </c>
      <c r="AA10" s="54">
        <v>80.7</v>
      </c>
      <c r="AB10" s="54">
        <v>80.599999999999994</v>
      </c>
      <c r="AC10" s="54">
        <v>81</v>
      </c>
      <c r="AD10" s="54">
        <v>81.099999999999994</v>
      </c>
      <c r="AE10" s="54">
        <v>81.400000000000006</v>
      </c>
      <c r="AF10" s="54">
        <v>81.900000000000006</v>
      </c>
      <c r="AG10" s="54">
        <v>82.1</v>
      </c>
      <c r="AH10" s="50">
        <v>82.4</v>
      </c>
      <c r="AI10" s="50">
        <v>82.8</v>
      </c>
      <c r="AJ10" s="50">
        <v>82.7</v>
      </c>
      <c r="AK10" s="50">
        <v>82.8</v>
      </c>
      <c r="AL10" s="50"/>
      <c r="AM10" s="51" t="s">
        <v>49</v>
      </c>
      <c r="AN10" s="50"/>
      <c r="AO10" s="50"/>
      <c r="AP10" s="50"/>
      <c r="AQ10" s="50"/>
      <c r="AR10" s="50"/>
      <c r="AS10" s="50"/>
      <c r="AT10" s="50"/>
    </row>
    <row r="11" spans="1:46" ht="15" customHeight="1" x14ac:dyDescent="0.2">
      <c r="A11" s="53" t="s">
        <v>106</v>
      </c>
      <c r="B11" s="55">
        <v>77</v>
      </c>
      <c r="C11" s="55">
        <v>77.3</v>
      </c>
      <c r="D11" s="55">
        <v>77.5</v>
      </c>
      <c r="E11" s="55">
        <v>77.5</v>
      </c>
      <c r="F11" s="55">
        <v>77.8</v>
      </c>
      <c r="G11" s="55">
        <v>77.900000000000006</v>
      </c>
      <c r="H11" s="55">
        <v>78.099999999999994</v>
      </c>
      <c r="I11" s="55">
        <v>78.3</v>
      </c>
      <c r="J11" s="55">
        <v>78.3</v>
      </c>
      <c r="K11" s="55">
        <v>78.599999999999994</v>
      </c>
      <c r="L11" s="55">
        <v>78.900000000000006</v>
      </c>
      <c r="M11" s="55">
        <v>79</v>
      </c>
      <c r="N11" s="55">
        <v>79.2</v>
      </c>
      <c r="O11" s="55">
        <v>79.3</v>
      </c>
      <c r="P11" s="55">
        <v>79.5</v>
      </c>
      <c r="Q11" s="55">
        <v>79.599999999999994</v>
      </c>
      <c r="R11" s="55">
        <v>79.7</v>
      </c>
      <c r="S11" s="55">
        <v>79.900000000000006</v>
      </c>
      <c r="T11" s="55">
        <v>80.099999999999994</v>
      </c>
      <c r="U11" s="55">
        <v>80.3</v>
      </c>
      <c r="V11" s="55">
        <v>80.599999999999994</v>
      </c>
      <c r="W11" s="55">
        <v>80.7</v>
      </c>
      <c r="X11" s="55">
        <v>80.900000000000006</v>
      </c>
      <c r="Y11" s="55">
        <v>81.099999999999994</v>
      </c>
      <c r="Z11" s="55">
        <v>81.5</v>
      </c>
      <c r="AA11" s="55">
        <v>81.7</v>
      </c>
      <c r="AB11" s="55">
        <v>81.900000000000006</v>
      </c>
      <c r="AC11" s="55">
        <v>82.1</v>
      </c>
      <c r="AD11" s="55">
        <v>82.3</v>
      </c>
      <c r="AE11" s="55">
        <v>82.7</v>
      </c>
      <c r="AF11" s="55">
        <v>82.8</v>
      </c>
      <c r="AG11" s="55">
        <v>83</v>
      </c>
      <c r="AH11" s="50">
        <v>83.1</v>
      </c>
      <c r="AI11" s="50">
        <v>83.1</v>
      </c>
      <c r="AJ11" s="50">
        <v>83.1</v>
      </c>
      <c r="AK11" s="50">
        <v>83.1</v>
      </c>
      <c r="AL11" s="50"/>
      <c r="AM11" s="51" t="s">
        <v>106</v>
      </c>
      <c r="AN11" s="50"/>
      <c r="AO11" s="50"/>
      <c r="AP11" s="50"/>
      <c r="AQ11" s="50"/>
      <c r="AR11" s="50"/>
      <c r="AS11" s="50"/>
      <c r="AT11" s="50"/>
    </row>
    <row r="12" spans="1:46" ht="15" customHeight="1" x14ac:dyDescent="0.2">
      <c r="A12" s="53" t="s">
        <v>58</v>
      </c>
      <c r="B12" s="54">
        <v>74.099999999999994</v>
      </c>
      <c r="C12" s="54">
        <v>74.7</v>
      </c>
      <c r="D12" s="54">
        <v>74.8</v>
      </c>
      <c r="E12" s="54">
        <v>74.3</v>
      </c>
      <c r="F12" s="54">
        <v>74.5</v>
      </c>
      <c r="G12" s="54">
        <v>75.099999999999994</v>
      </c>
      <c r="H12" s="54">
        <v>75.099999999999994</v>
      </c>
      <c r="I12" s="54">
        <v>75</v>
      </c>
      <c r="J12" s="54">
        <v>74.900000000000006</v>
      </c>
      <c r="K12" s="54">
        <v>74.900000000000006</v>
      </c>
      <c r="L12" s="54">
        <v>75</v>
      </c>
      <c r="M12" s="54">
        <v>74.8</v>
      </c>
      <c r="N12" s="54">
        <v>74</v>
      </c>
      <c r="O12" s="54">
        <v>72.900000000000006</v>
      </c>
      <c r="P12" s="54">
        <v>74.3</v>
      </c>
      <c r="Q12" s="54">
        <v>75.599999999999994</v>
      </c>
      <c r="R12" s="54">
        <v>75.900000000000006</v>
      </c>
      <c r="S12" s="54">
        <v>75.400000000000006</v>
      </c>
      <c r="T12" s="54">
        <v>76.099999999999994</v>
      </c>
      <c r="U12" s="54">
        <v>76.400000000000006</v>
      </c>
      <c r="V12" s="54">
        <v>76.5</v>
      </c>
      <c r="W12" s="54">
        <v>77.2</v>
      </c>
      <c r="X12" s="54">
        <v>77.2</v>
      </c>
      <c r="Y12" s="54">
        <v>78</v>
      </c>
      <c r="Z12" s="54">
        <v>78.2</v>
      </c>
      <c r="AA12" s="54">
        <v>78.599999999999994</v>
      </c>
      <c r="AB12" s="54">
        <v>78.900000000000006</v>
      </c>
      <c r="AC12" s="54">
        <v>79.5</v>
      </c>
      <c r="AD12" s="54">
        <v>80.3</v>
      </c>
      <c r="AE12" s="54">
        <v>80.8</v>
      </c>
      <c r="AF12" s="54">
        <v>81.3</v>
      </c>
      <c r="AG12" s="54">
        <v>81.5</v>
      </c>
      <c r="AH12" s="50">
        <v>81.7</v>
      </c>
      <c r="AI12" s="50">
        <v>81.900000000000006</v>
      </c>
      <c r="AJ12" s="50">
        <v>82.2</v>
      </c>
      <c r="AK12" s="50">
        <v>82.2</v>
      </c>
      <c r="AL12" s="50"/>
      <c r="AM12" s="51" t="s">
        <v>58</v>
      </c>
      <c r="AN12" s="50"/>
      <c r="AO12" s="50"/>
      <c r="AP12" s="50"/>
      <c r="AQ12" s="50"/>
      <c r="AR12" s="50"/>
      <c r="AS12" s="50"/>
      <c r="AT12" s="50"/>
    </row>
    <row r="13" spans="1:46" ht="24" customHeight="1" x14ac:dyDescent="0.2">
      <c r="A13" s="53" t="s">
        <v>50</v>
      </c>
      <c r="B13" s="54">
        <v>78.2</v>
      </c>
      <c r="C13" s="54">
        <v>78.8</v>
      </c>
      <c r="D13" s="54">
        <v>78.5</v>
      </c>
      <c r="E13" s="54">
        <v>79</v>
      </c>
      <c r="F13" s="54">
        <v>78.7</v>
      </c>
      <c r="G13" s="54">
        <v>78.900000000000006</v>
      </c>
      <c r="H13" s="54">
        <v>78.8</v>
      </c>
      <c r="I13" s="54">
        <v>78.8</v>
      </c>
      <c r="J13" s="54">
        <v>79</v>
      </c>
      <c r="K13" s="54">
        <v>79</v>
      </c>
      <c r="L13" s="54">
        <v>79.5</v>
      </c>
      <c r="M13" s="54">
        <v>79.599999999999994</v>
      </c>
      <c r="N13" s="54">
        <v>79.5</v>
      </c>
      <c r="O13" s="54">
        <v>80.3</v>
      </c>
      <c r="P13" s="54">
        <v>80.400000000000006</v>
      </c>
      <c r="Q13" s="54">
        <v>80.7</v>
      </c>
      <c r="R13" s="54">
        <v>80.7</v>
      </c>
      <c r="S13" s="54">
        <v>81</v>
      </c>
      <c r="T13" s="54">
        <v>81.2</v>
      </c>
      <c r="U13" s="54">
        <v>81.2</v>
      </c>
      <c r="V13" s="54">
        <v>81.7</v>
      </c>
      <c r="W13" s="54">
        <v>81.599999999999994</v>
      </c>
      <c r="X13" s="54">
        <v>81.900000000000006</v>
      </c>
      <c r="Y13" s="54">
        <v>82.5</v>
      </c>
      <c r="Z13" s="54">
        <v>82.5</v>
      </c>
      <c r="AA13" s="54">
        <v>83.1</v>
      </c>
      <c r="AB13" s="54">
        <v>83.1</v>
      </c>
      <c r="AC13" s="54">
        <v>83.3</v>
      </c>
      <c r="AD13" s="54">
        <v>83.5</v>
      </c>
      <c r="AE13" s="54">
        <v>83.5</v>
      </c>
      <c r="AF13" s="54">
        <v>83.8</v>
      </c>
      <c r="AG13" s="54">
        <v>83.7</v>
      </c>
      <c r="AH13" s="50">
        <v>84.1</v>
      </c>
      <c r="AI13" s="50">
        <v>84.1</v>
      </c>
      <c r="AJ13" s="50">
        <v>84.4</v>
      </c>
      <c r="AK13" s="50">
        <v>84.4</v>
      </c>
      <c r="AL13" s="50"/>
      <c r="AM13" s="51" t="s">
        <v>50</v>
      </c>
      <c r="AN13" s="50"/>
      <c r="AO13" s="50"/>
      <c r="AP13" s="50"/>
      <c r="AQ13" s="50"/>
      <c r="AR13" s="50"/>
      <c r="AS13" s="50"/>
      <c r="AT13" s="50"/>
    </row>
    <row r="14" spans="1:46" ht="15" customHeight="1" x14ac:dyDescent="0.2">
      <c r="A14" s="53" t="s">
        <v>41</v>
      </c>
      <c r="B14" s="56"/>
      <c r="C14" s="54"/>
      <c r="D14" s="54"/>
      <c r="E14" s="54"/>
      <c r="F14" s="54"/>
      <c r="G14" s="54"/>
      <c r="H14" s="54"/>
      <c r="I14" s="54"/>
      <c r="J14" s="54"/>
      <c r="K14" s="54"/>
      <c r="L14" s="54"/>
      <c r="M14" s="54"/>
      <c r="N14" s="54"/>
      <c r="O14" s="54"/>
      <c r="P14" s="54"/>
      <c r="Q14" s="54"/>
      <c r="R14" s="54"/>
      <c r="S14" s="54">
        <v>82.6</v>
      </c>
      <c r="T14" s="54">
        <v>82.7</v>
      </c>
      <c r="U14" s="54">
        <v>83</v>
      </c>
      <c r="V14" s="54">
        <v>83</v>
      </c>
      <c r="W14" s="54">
        <v>83</v>
      </c>
      <c r="X14" s="54">
        <v>82.7</v>
      </c>
      <c r="Y14" s="54">
        <v>83.8</v>
      </c>
      <c r="Z14" s="54">
        <v>83.8</v>
      </c>
      <c r="AA14" s="54">
        <v>84.5</v>
      </c>
      <c r="AB14" s="54">
        <v>84.8</v>
      </c>
      <c r="AC14" s="54">
        <v>84.8</v>
      </c>
      <c r="AD14" s="54">
        <v>85</v>
      </c>
      <c r="AE14" s="54">
        <v>85.3</v>
      </c>
      <c r="AF14" s="54">
        <v>85.7</v>
      </c>
      <c r="AG14" s="54">
        <v>85.4</v>
      </c>
      <c r="AH14" s="54">
        <v>85.6</v>
      </c>
      <c r="AI14" s="54">
        <v>86</v>
      </c>
      <c r="AJ14" s="50">
        <v>85.5</v>
      </c>
      <c r="AK14" s="50">
        <v>85.7</v>
      </c>
      <c r="AL14" s="50"/>
      <c r="AM14" s="51" t="s">
        <v>41</v>
      </c>
      <c r="AN14" s="50"/>
      <c r="AO14" s="50"/>
      <c r="AP14" s="50"/>
      <c r="AQ14" s="50"/>
      <c r="AR14" s="50"/>
      <c r="AS14" s="50"/>
      <c r="AT14" s="50"/>
    </row>
    <row r="15" spans="1:46" ht="15" customHeight="1" x14ac:dyDescent="0.2">
      <c r="A15" s="58" t="s">
        <v>137</v>
      </c>
      <c r="B15" s="54">
        <v>76.400000000000006</v>
      </c>
      <c r="C15" s="54">
        <v>76.7</v>
      </c>
      <c r="D15" s="54">
        <v>77</v>
      </c>
      <c r="E15" s="54">
        <v>77.5</v>
      </c>
      <c r="F15" s="54">
        <v>77.599999999999994</v>
      </c>
      <c r="G15" s="54">
        <v>77.7</v>
      </c>
      <c r="H15" s="54">
        <v>78.2</v>
      </c>
      <c r="I15" s="54">
        <v>78.400000000000006</v>
      </c>
      <c r="J15" s="54">
        <v>78.599999999999994</v>
      </c>
      <c r="K15" s="54">
        <v>78.5</v>
      </c>
      <c r="L15" s="54">
        <v>78.8</v>
      </c>
      <c r="M15" s="54">
        <v>79.3</v>
      </c>
      <c r="N15" s="54">
        <v>79.400000000000006</v>
      </c>
      <c r="O15" s="54">
        <v>79.7</v>
      </c>
      <c r="P15" s="54">
        <v>79.900000000000006</v>
      </c>
      <c r="Q15" s="54">
        <v>80.099999999999994</v>
      </c>
      <c r="R15" s="54">
        <v>80.5</v>
      </c>
      <c r="S15" s="54">
        <v>80.8</v>
      </c>
      <c r="T15" s="54">
        <v>81</v>
      </c>
      <c r="U15" s="54">
        <v>81.2</v>
      </c>
      <c r="V15" s="54">
        <v>81.400000000000006</v>
      </c>
      <c r="W15" s="54">
        <v>81.3</v>
      </c>
      <c r="X15" s="54">
        <v>81.3</v>
      </c>
      <c r="Y15" s="54">
        <v>81.900000000000006</v>
      </c>
      <c r="Z15" s="54">
        <v>82</v>
      </c>
      <c r="AA15" s="54">
        <v>82.4</v>
      </c>
      <c r="AB15" s="54">
        <v>82.7</v>
      </c>
      <c r="AC15" s="54">
        <v>82.7</v>
      </c>
      <c r="AD15" s="54">
        <v>82.8</v>
      </c>
      <c r="AE15" s="54">
        <v>83</v>
      </c>
      <c r="AF15" s="54">
        <v>83.1</v>
      </c>
      <c r="AG15" s="54">
        <v>83.1</v>
      </c>
      <c r="AH15" s="50">
        <v>83</v>
      </c>
      <c r="AI15" s="50">
        <v>83.6</v>
      </c>
      <c r="AJ15" s="50">
        <v>83.1</v>
      </c>
      <c r="AK15" s="50">
        <v>83.5</v>
      </c>
      <c r="AL15" s="50"/>
      <c r="AM15" s="57" t="s">
        <v>137</v>
      </c>
      <c r="AN15" s="50"/>
      <c r="AO15" s="50"/>
      <c r="AP15" s="50"/>
      <c r="AQ15" s="50"/>
      <c r="AR15" s="50"/>
      <c r="AS15" s="50"/>
      <c r="AT15" s="50"/>
    </row>
    <row r="16" spans="1:46" ht="15" customHeight="1" x14ac:dyDescent="0.2">
      <c r="A16" s="53" t="s">
        <v>46</v>
      </c>
      <c r="B16" s="54">
        <v>77.900000000000006</v>
      </c>
      <c r="C16" s="54">
        <v>78.2</v>
      </c>
      <c r="D16" s="54">
        <v>78</v>
      </c>
      <c r="E16" s="54">
        <v>78.599999999999994</v>
      </c>
      <c r="F16" s="54">
        <v>78.400000000000006</v>
      </c>
      <c r="G16" s="54">
        <v>78.8</v>
      </c>
      <c r="H16" s="54">
        <v>78.599999999999994</v>
      </c>
      <c r="I16" s="54">
        <v>79.3</v>
      </c>
      <c r="J16" s="54">
        <v>79.5</v>
      </c>
      <c r="K16" s="54">
        <v>79.5</v>
      </c>
      <c r="L16" s="54">
        <v>79.8</v>
      </c>
      <c r="M16" s="54">
        <v>79.7</v>
      </c>
      <c r="N16" s="54">
        <v>80.099999999999994</v>
      </c>
      <c r="O16" s="54">
        <v>80.3</v>
      </c>
      <c r="P16" s="54">
        <v>80.400000000000006</v>
      </c>
      <c r="Q16" s="54">
        <v>80.599999999999994</v>
      </c>
      <c r="R16" s="54">
        <v>81</v>
      </c>
      <c r="S16" s="54">
        <v>80.900000000000006</v>
      </c>
      <c r="T16" s="54">
        <v>81.099999999999994</v>
      </c>
      <c r="U16" s="54">
        <v>81.3</v>
      </c>
      <c r="V16" s="54">
        <v>81.900000000000006</v>
      </c>
      <c r="W16" s="54">
        <v>82</v>
      </c>
      <c r="X16" s="54">
        <v>82</v>
      </c>
      <c r="Y16" s="54">
        <v>82.2</v>
      </c>
      <c r="Z16" s="54">
        <v>82.5</v>
      </c>
      <c r="AA16" s="54">
        <v>82.7</v>
      </c>
      <c r="AB16" s="54">
        <v>82.5</v>
      </c>
      <c r="AC16" s="54">
        <v>83</v>
      </c>
      <c r="AD16" s="54">
        <v>83.3</v>
      </c>
      <c r="AE16" s="54">
        <v>83.3</v>
      </c>
      <c r="AF16" s="54">
        <v>83.6</v>
      </c>
      <c r="AG16" s="54">
        <v>83.4</v>
      </c>
      <c r="AH16" s="50">
        <v>84</v>
      </c>
      <c r="AI16" s="50">
        <v>84.1</v>
      </c>
      <c r="AJ16" s="50">
        <v>83.7</v>
      </c>
      <c r="AK16" s="50">
        <v>84</v>
      </c>
      <c r="AL16" s="50"/>
      <c r="AM16" s="51" t="s">
        <v>46</v>
      </c>
      <c r="AN16" s="50"/>
      <c r="AO16" s="50"/>
      <c r="AP16" s="50"/>
      <c r="AQ16" s="50"/>
      <c r="AR16" s="50"/>
      <c r="AS16" s="50"/>
      <c r="AT16" s="50"/>
    </row>
    <row r="17" spans="1:49" ht="15" customHeight="1" x14ac:dyDescent="0.2">
      <c r="A17" s="53" t="s">
        <v>57</v>
      </c>
      <c r="B17" s="54">
        <v>73</v>
      </c>
      <c r="C17" s="54">
        <v>73.3</v>
      </c>
      <c r="D17" s="54">
        <v>73.099999999999994</v>
      </c>
      <c r="E17" s="54">
        <v>73.3</v>
      </c>
      <c r="F17" s="54">
        <v>73.2</v>
      </c>
      <c r="G17" s="54">
        <v>73.3</v>
      </c>
      <c r="H17" s="54">
        <v>73.900000000000006</v>
      </c>
      <c r="I17" s="54">
        <v>74.2</v>
      </c>
      <c r="J17" s="54">
        <v>73.8</v>
      </c>
      <c r="K17" s="54">
        <v>73.8</v>
      </c>
      <c r="L17" s="54">
        <v>74</v>
      </c>
      <c r="M17" s="54">
        <v>74</v>
      </c>
      <c r="N17" s="54">
        <v>74</v>
      </c>
      <c r="O17" s="54">
        <v>74.5</v>
      </c>
      <c r="P17" s="54">
        <v>74.8</v>
      </c>
      <c r="Q17" s="54">
        <v>75</v>
      </c>
      <c r="R17" s="54">
        <v>75.5</v>
      </c>
      <c r="S17" s="54">
        <v>75.599999999999994</v>
      </c>
      <c r="T17" s="54">
        <v>75.599999999999994</v>
      </c>
      <c r="U17" s="54">
        <v>76.2</v>
      </c>
      <c r="V17" s="54">
        <v>76.7</v>
      </c>
      <c r="W17" s="54">
        <v>76.7</v>
      </c>
      <c r="X17" s="54">
        <v>76.7</v>
      </c>
      <c r="Y17" s="54">
        <v>77.2</v>
      </c>
      <c r="Z17" s="54">
        <v>77.2</v>
      </c>
      <c r="AA17" s="54">
        <v>77.8</v>
      </c>
      <c r="AB17" s="54">
        <v>77.8</v>
      </c>
      <c r="AC17" s="54">
        <v>78.3</v>
      </c>
      <c r="AD17" s="54">
        <v>78.400000000000006</v>
      </c>
      <c r="AE17" s="54">
        <v>78.599999999999994</v>
      </c>
      <c r="AF17" s="54">
        <v>78.7</v>
      </c>
      <c r="AG17" s="54">
        <v>78.7</v>
      </c>
      <c r="AH17" s="50">
        <v>79.099999999999994</v>
      </c>
      <c r="AI17" s="50">
        <v>79.400000000000006</v>
      </c>
      <c r="AJ17" s="50">
        <v>79</v>
      </c>
      <c r="AK17" s="50">
        <v>79.7</v>
      </c>
      <c r="AL17" s="50"/>
      <c r="AM17" s="51" t="s">
        <v>57</v>
      </c>
      <c r="AN17" s="50"/>
      <c r="AO17" s="50"/>
      <c r="AP17" s="50"/>
      <c r="AQ17" s="50"/>
      <c r="AR17" s="50"/>
      <c r="AS17" s="50"/>
      <c r="AT17" s="50"/>
    </row>
    <row r="18" spans="1:49" ht="24" customHeight="1" x14ac:dyDescent="0.2">
      <c r="A18" s="53" t="s">
        <v>45</v>
      </c>
      <c r="B18" s="56"/>
      <c r="C18" s="54"/>
      <c r="D18" s="54"/>
      <c r="E18" s="54"/>
      <c r="F18" s="54"/>
      <c r="G18" s="54">
        <v>76.400000000000006</v>
      </c>
      <c r="H18" s="54">
        <v>77.3</v>
      </c>
      <c r="I18" s="54">
        <v>77.3</v>
      </c>
      <c r="J18" s="54">
        <v>77.2</v>
      </c>
      <c r="K18" s="54">
        <v>77.7</v>
      </c>
      <c r="L18" s="54">
        <v>77.900000000000006</v>
      </c>
      <c r="M18" s="54">
        <v>78.3</v>
      </c>
      <c r="N18" s="54">
        <v>78.099999999999994</v>
      </c>
      <c r="O18" s="54">
        <v>78.599999999999994</v>
      </c>
      <c r="P18" s="54">
        <v>78.3</v>
      </c>
      <c r="Q18" s="54">
        <v>78.7</v>
      </c>
      <c r="R18" s="54">
        <v>78.7</v>
      </c>
      <c r="S18" s="54">
        <v>79.099999999999994</v>
      </c>
      <c r="T18" s="54">
        <v>78.900000000000006</v>
      </c>
      <c r="U18" s="54">
        <v>79.2</v>
      </c>
      <c r="V18" s="54">
        <v>79.900000000000006</v>
      </c>
      <c r="W18" s="54">
        <v>80.400000000000006</v>
      </c>
      <c r="X18" s="54">
        <v>80.7</v>
      </c>
      <c r="Y18" s="54">
        <v>81.099999999999994</v>
      </c>
      <c r="Z18" s="54">
        <v>81.3</v>
      </c>
      <c r="AA18" s="54">
        <v>81.7</v>
      </c>
      <c r="AB18" s="54">
        <v>82.1</v>
      </c>
      <c r="AC18" s="54">
        <v>82.4</v>
      </c>
      <c r="AD18" s="54">
        <v>82.7</v>
      </c>
      <c r="AE18" s="54">
        <v>83.1</v>
      </c>
      <c r="AF18" s="54">
        <v>83</v>
      </c>
      <c r="AG18" s="54">
        <v>83.1</v>
      </c>
      <c r="AH18" s="50">
        <v>83.1</v>
      </c>
      <c r="AI18" s="50">
        <v>83.5</v>
      </c>
      <c r="AJ18" s="50">
        <v>83.4</v>
      </c>
      <c r="AK18" s="50">
        <v>83.6</v>
      </c>
      <c r="AL18" s="50"/>
      <c r="AM18" s="51" t="s">
        <v>45</v>
      </c>
      <c r="AN18" s="50"/>
      <c r="AO18" s="50"/>
      <c r="AP18" s="50"/>
      <c r="AQ18" s="50"/>
      <c r="AR18" s="50"/>
      <c r="AS18" s="50"/>
      <c r="AT18" s="50"/>
    </row>
    <row r="19" spans="1:49" ht="15" customHeight="1" x14ac:dyDescent="0.2">
      <c r="A19" s="53" t="s">
        <v>38</v>
      </c>
      <c r="B19" s="56"/>
      <c r="C19" s="54"/>
      <c r="D19" s="54"/>
      <c r="E19" s="54"/>
      <c r="F19" s="54">
        <v>78.8</v>
      </c>
      <c r="G19" s="54">
        <v>79.099999999999994</v>
      </c>
      <c r="H19" s="54">
        <v>79.599999999999994</v>
      </c>
      <c r="I19" s="54">
        <v>79.7</v>
      </c>
      <c r="J19" s="54">
        <v>80.2</v>
      </c>
      <c r="K19" s="54">
        <v>80.3</v>
      </c>
      <c r="L19" s="54">
        <v>80.400000000000006</v>
      </c>
      <c r="M19" s="54">
        <v>80.8</v>
      </c>
      <c r="N19" s="54">
        <v>81</v>
      </c>
      <c r="O19" s="54">
        <v>81.2</v>
      </c>
      <c r="P19" s="54">
        <v>81.5</v>
      </c>
      <c r="Q19" s="54">
        <v>81.8</v>
      </c>
      <c r="R19" s="54">
        <v>82</v>
      </c>
      <c r="S19" s="54">
        <v>82.1</v>
      </c>
      <c r="T19" s="54">
        <v>82.6</v>
      </c>
      <c r="U19" s="54">
        <v>82.8</v>
      </c>
      <c r="V19" s="54">
        <v>83.2</v>
      </c>
      <c r="W19" s="54">
        <v>83.2</v>
      </c>
      <c r="X19" s="54">
        <v>82.8</v>
      </c>
      <c r="Y19" s="54">
        <v>83.7</v>
      </c>
      <c r="Z19" s="54">
        <v>83.6</v>
      </c>
      <c r="AA19" s="54">
        <v>84.1</v>
      </c>
      <c r="AB19" s="54">
        <v>84.2</v>
      </c>
      <c r="AC19" s="54">
        <v>84.2</v>
      </c>
      <c r="AD19" s="54">
        <v>84.3</v>
      </c>
      <c r="AE19" s="54">
        <v>84.7</v>
      </c>
      <c r="AF19" s="54">
        <v>84.8</v>
      </c>
      <c r="AG19" s="54">
        <v>84.8</v>
      </c>
      <c r="AH19" s="50">
        <v>85.2</v>
      </c>
      <c r="AI19" s="50">
        <v>85.6</v>
      </c>
      <c r="AJ19" s="50">
        <v>84.9</v>
      </c>
      <c r="AK19" s="50">
        <v>85.6</v>
      </c>
      <c r="AL19" s="50"/>
      <c r="AM19" s="51" t="s">
        <v>38</v>
      </c>
      <c r="AN19" s="50"/>
      <c r="AO19" s="50"/>
      <c r="AP19" s="50"/>
      <c r="AQ19" s="50"/>
      <c r="AR19" s="50"/>
      <c r="AS19" s="50"/>
      <c r="AT19" s="50"/>
    </row>
    <row r="20" spans="1:49" ht="15" customHeight="1" x14ac:dyDescent="0.2">
      <c r="A20" s="53" t="s">
        <v>59</v>
      </c>
      <c r="B20" s="56"/>
      <c r="C20" s="54"/>
      <c r="D20" s="54"/>
      <c r="E20" s="54"/>
      <c r="F20" s="54"/>
      <c r="G20" s="54"/>
      <c r="H20" s="54"/>
      <c r="I20" s="54"/>
      <c r="J20" s="54"/>
      <c r="K20" s="54"/>
      <c r="L20" s="54"/>
      <c r="M20" s="54"/>
      <c r="N20" s="54"/>
      <c r="O20" s="54"/>
      <c r="P20" s="54"/>
      <c r="Q20" s="54"/>
      <c r="R20" s="54"/>
      <c r="S20" s="54"/>
      <c r="T20" s="54"/>
      <c r="U20" s="54"/>
      <c r="V20" s="54"/>
      <c r="W20" s="54">
        <v>75.8</v>
      </c>
      <c r="X20" s="54">
        <v>75.7</v>
      </c>
      <c r="Y20" s="54">
        <v>76</v>
      </c>
      <c r="Z20" s="54">
        <v>76.3</v>
      </c>
      <c r="AA20" s="54">
        <v>76.099999999999994</v>
      </c>
      <c r="AB20" s="54">
        <v>76.2</v>
      </c>
      <c r="AC20" s="54">
        <v>77.5</v>
      </c>
      <c r="AD20" s="54">
        <v>77.7</v>
      </c>
      <c r="AE20" s="54">
        <v>78</v>
      </c>
      <c r="AF20" s="54">
        <v>78.8</v>
      </c>
      <c r="AG20" s="54">
        <v>78.900000000000006</v>
      </c>
      <c r="AH20" s="50">
        <v>78.900000000000006</v>
      </c>
      <c r="AI20" s="50">
        <v>79.400000000000006</v>
      </c>
      <c r="AJ20" s="50">
        <v>79.5</v>
      </c>
      <c r="AK20" s="50">
        <v>79.599999999999994</v>
      </c>
      <c r="AL20" s="50"/>
      <c r="AM20" s="51" t="s">
        <v>59</v>
      </c>
      <c r="AN20" s="50"/>
      <c r="AO20" s="50"/>
      <c r="AP20" s="50"/>
      <c r="AQ20" s="50"/>
      <c r="AR20" s="50"/>
      <c r="AS20" s="50"/>
      <c r="AT20" s="50"/>
    </row>
    <row r="21" spans="1:49" ht="15" customHeight="1" x14ac:dyDescent="0.2">
      <c r="A21" s="53" t="s">
        <v>60</v>
      </c>
      <c r="B21" s="54">
        <v>75.400000000000006</v>
      </c>
      <c r="C21" s="54">
        <v>75.8</v>
      </c>
      <c r="D21" s="54">
        <v>75.7</v>
      </c>
      <c r="E21" s="54">
        <v>75.3</v>
      </c>
      <c r="F21" s="54">
        <v>75.3</v>
      </c>
      <c r="G21" s="54">
        <v>76.400000000000006</v>
      </c>
      <c r="H21" s="54">
        <v>76.3</v>
      </c>
      <c r="I21" s="54">
        <v>76.3</v>
      </c>
      <c r="J21" s="54">
        <v>76.3</v>
      </c>
      <c r="K21" s="54">
        <v>76.3</v>
      </c>
      <c r="L21" s="54">
        <v>76</v>
      </c>
      <c r="M21" s="54">
        <v>76</v>
      </c>
      <c r="N21" s="54">
        <v>75</v>
      </c>
      <c r="O21" s="54">
        <v>74.900000000000006</v>
      </c>
      <c r="P21" s="54">
        <v>75.099999999999994</v>
      </c>
      <c r="Q21" s="54">
        <v>75.900000000000006</v>
      </c>
      <c r="R21" s="54">
        <v>76.599999999999994</v>
      </c>
      <c r="S21" s="54">
        <v>76.7</v>
      </c>
      <c r="T21" s="54">
        <v>77</v>
      </c>
      <c r="U21" s="54">
        <v>77.400000000000006</v>
      </c>
      <c r="V21" s="54">
        <v>77.400000000000006</v>
      </c>
      <c r="W21" s="54">
        <v>77.400000000000006</v>
      </c>
      <c r="X21" s="54">
        <v>77.7</v>
      </c>
      <c r="Y21" s="54">
        <v>77.7</v>
      </c>
      <c r="Z21" s="54">
        <v>77.400000000000006</v>
      </c>
      <c r="AA21" s="54">
        <v>77.099999999999994</v>
      </c>
      <c r="AB21" s="54">
        <v>77.2</v>
      </c>
      <c r="AC21" s="54">
        <v>77.599999999999994</v>
      </c>
      <c r="AD21" s="54">
        <v>78.7</v>
      </c>
      <c r="AE21" s="54">
        <v>78.900000000000006</v>
      </c>
      <c r="AF21" s="54">
        <v>79.3</v>
      </c>
      <c r="AG21" s="54">
        <v>79.599999999999994</v>
      </c>
      <c r="AH21" s="50">
        <v>79.599999999999994</v>
      </c>
      <c r="AI21" s="50">
        <v>80.099999999999994</v>
      </c>
      <c r="AJ21" s="50">
        <v>79.7</v>
      </c>
      <c r="AK21" s="50">
        <v>80.099999999999994</v>
      </c>
      <c r="AL21" s="50"/>
      <c r="AM21" s="51" t="s">
        <v>60</v>
      </c>
      <c r="AN21" s="50"/>
      <c r="AO21" s="50"/>
      <c r="AP21" s="50"/>
      <c r="AQ21" s="50"/>
      <c r="AR21" s="50"/>
      <c r="AS21" s="50"/>
      <c r="AT21" s="50"/>
    </row>
    <row r="22" spans="1:49" ht="15" customHeight="1" x14ac:dyDescent="0.2">
      <c r="A22" s="53" t="s">
        <v>48</v>
      </c>
      <c r="B22" s="54">
        <v>76.3</v>
      </c>
      <c r="C22" s="54">
        <v>76.400000000000006</v>
      </c>
      <c r="D22" s="54">
        <v>77.099999999999994</v>
      </c>
      <c r="E22" s="54">
        <v>76.900000000000006</v>
      </c>
      <c r="F22" s="54">
        <v>77.3</v>
      </c>
      <c r="G22" s="54">
        <v>78.7</v>
      </c>
      <c r="H22" s="54">
        <v>77.900000000000006</v>
      </c>
      <c r="I22" s="54">
        <v>79</v>
      </c>
      <c r="J22" s="54">
        <v>78.400000000000006</v>
      </c>
      <c r="K22" s="54">
        <v>78.7</v>
      </c>
      <c r="L22" s="54">
        <v>79.3</v>
      </c>
      <c r="M22" s="54">
        <v>78.599999999999994</v>
      </c>
      <c r="N22" s="54">
        <v>79.599999999999994</v>
      </c>
      <c r="O22" s="54">
        <v>79.900000000000006</v>
      </c>
      <c r="P22" s="54">
        <v>80.599999999999994</v>
      </c>
      <c r="Q22" s="54">
        <v>80.2</v>
      </c>
      <c r="R22" s="54">
        <v>80</v>
      </c>
      <c r="S22" s="54">
        <v>80.8</v>
      </c>
      <c r="T22" s="54">
        <v>81.400000000000006</v>
      </c>
      <c r="U22" s="54">
        <v>81.3</v>
      </c>
      <c r="V22" s="54">
        <v>80.7</v>
      </c>
      <c r="W22" s="54">
        <v>81.5</v>
      </c>
      <c r="X22" s="54">
        <v>80.8</v>
      </c>
      <c r="Y22" s="54">
        <v>82.4</v>
      </c>
      <c r="Z22" s="54">
        <v>82.3</v>
      </c>
      <c r="AA22" s="54">
        <v>81.900000000000006</v>
      </c>
      <c r="AB22" s="54">
        <v>82.2</v>
      </c>
      <c r="AC22" s="54">
        <v>83.1</v>
      </c>
      <c r="AD22" s="54">
        <v>83.3</v>
      </c>
      <c r="AE22" s="54">
        <v>83.5</v>
      </c>
      <c r="AF22" s="54">
        <v>83.6</v>
      </c>
      <c r="AG22" s="54">
        <v>83.8</v>
      </c>
      <c r="AH22" s="50">
        <v>83.9</v>
      </c>
      <c r="AI22" s="50">
        <v>85.2</v>
      </c>
      <c r="AJ22" s="50">
        <v>84.7</v>
      </c>
      <c r="AK22" s="50">
        <v>85.4</v>
      </c>
      <c r="AL22" s="50"/>
      <c r="AM22" s="51" t="s">
        <v>48</v>
      </c>
      <c r="AN22" s="50"/>
      <c r="AO22" s="50"/>
      <c r="AP22" s="50"/>
      <c r="AQ22" s="50"/>
      <c r="AR22" s="50"/>
      <c r="AS22" s="50"/>
      <c r="AT22" s="50"/>
    </row>
    <row r="23" spans="1:49" ht="24" customHeight="1" x14ac:dyDescent="0.2">
      <c r="A23" s="53" t="s">
        <v>42</v>
      </c>
      <c r="B23" s="54">
        <v>73.900000000000006</v>
      </c>
      <c r="C23" s="56"/>
      <c r="D23" s="54"/>
      <c r="E23" s="54"/>
      <c r="F23" s="54"/>
      <c r="G23" s="54"/>
      <c r="H23" s="54"/>
      <c r="I23" s="54"/>
      <c r="J23" s="54"/>
      <c r="K23" s="54"/>
      <c r="L23" s="54"/>
      <c r="M23" s="54"/>
      <c r="N23" s="54"/>
      <c r="O23" s="54"/>
      <c r="P23" s="54">
        <v>79.8</v>
      </c>
      <c r="Q23" s="54">
        <v>79.8</v>
      </c>
      <c r="R23" s="54">
        <v>80.3</v>
      </c>
      <c r="S23" s="54">
        <v>80.2</v>
      </c>
      <c r="T23" s="54">
        <v>79.599999999999994</v>
      </c>
      <c r="U23" s="54">
        <v>80.5</v>
      </c>
      <c r="V23" s="54">
        <v>81.2</v>
      </c>
      <c r="W23" s="54">
        <v>81.3</v>
      </c>
      <c r="X23" s="54">
        <v>80.8</v>
      </c>
      <c r="Y23" s="54">
        <v>81.2</v>
      </c>
      <c r="Z23" s="54">
        <v>81.400000000000006</v>
      </c>
      <c r="AA23" s="54">
        <v>82</v>
      </c>
      <c r="AB23" s="54">
        <v>82.2</v>
      </c>
      <c r="AC23" s="54">
        <v>82.3</v>
      </c>
      <c r="AD23" s="54">
        <v>82.7</v>
      </c>
      <c r="AE23" s="54">
        <v>83.6</v>
      </c>
      <c r="AF23" s="54">
        <v>83</v>
      </c>
      <c r="AG23" s="54">
        <v>83</v>
      </c>
      <c r="AH23" s="50">
        <v>84</v>
      </c>
      <c r="AI23" s="50">
        <v>84.2</v>
      </c>
      <c r="AJ23" s="50">
        <v>84</v>
      </c>
      <c r="AK23" s="50">
        <v>84.4</v>
      </c>
      <c r="AL23" s="50"/>
      <c r="AM23" s="51" t="s">
        <v>42</v>
      </c>
      <c r="AN23" s="50"/>
      <c r="AO23" s="50"/>
      <c r="AP23" s="50"/>
      <c r="AQ23" s="50"/>
      <c r="AR23" s="50"/>
      <c r="AS23" s="50"/>
      <c r="AT23" s="50"/>
    </row>
    <row r="24" spans="1:49" s="53" customFormat="1" ht="12.75" x14ac:dyDescent="0.2">
      <c r="A24" s="53" t="s">
        <v>39</v>
      </c>
      <c r="B24" s="56"/>
      <c r="C24" s="54"/>
      <c r="D24" s="54"/>
      <c r="E24" s="54"/>
      <c r="F24" s="54">
        <v>79.8</v>
      </c>
      <c r="G24" s="54">
        <v>79.7</v>
      </c>
      <c r="H24" s="54">
        <v>80.3</v>
      </c>
      <c r="I24" s="54">
        <v>80.400000000000006</v>
      </c>
      <c r="J24" s="54">
        <v>80.099999999999994</v>
      </c>
      <c r="K24" s="54">
        <v>80.2</v>
      </c>
      <c r="L24" s="54">
        <v>80.3</v>
      </c>
      <c r="M24" s="54">
        <v>80.400000000000006</v>
      </c>
      <c r="N24" s="54">
        <v>80.099999999999994</v>
      </c>
      <c r="O24" s="54">
        <v>80.400000000000006</v>
      </c>
      <c r="P24" s="54">
        <v>80.5</v>
      </c>
      <c r="Q24" s="54">
        <v>80.5</v>
      </c>
      <c r="R24" s="54">
        <v>80.7</v>
      </c>
      <c r="S24" s="54">
        <v>80.8</v>
      </c>
      <c r="T24" s="54">
        <v>80.5</v>
      </c>
      <c r="U24" s="54">
        <v>80.7</v>
      </c>
      <c r="V24" s="54">
        <v>80.8</v>
      </c>
      <c r="W24" s="54">
        <v>80.7</v>
      </c>
      <c r="X24" s="54">
        <v>81</v>
      </c>
      <c r="Y24" s="54">
        <v>81.5</v>
      </c>
      <c r="Z24" s="54">
        <v>81.7</v>
      </c>
      <c r="AA24" s="54">
        <v>82</v>
      </c>
      <c r="AB24" s="54">
        <v>82.5</v>
      </c>
      <c r="AC24" s="54">
        <v>82.5</v>
      </c>
      <c r="AD24" s="54">
        <v>82.9</v>
      </c>
      <c r="AE24" s="54">
        <v>83</v>
      </c>
      <c r="AF24" s="54">
        <v>83.1</v>
      </c>
      <c r="AG24" s="54">
        <v>83</v>
      </c>
      <c r="AH24" s="50">
        <v>83.2</v>
      </c>
      <c r="AI24" s="50">
        <v>83.5</v>
      </c>
      <c r="AJ24" s="50">
        <v>83.2</v>
      </c>
      <c r="AK24" s="50">
        <v>83.2</v>
      </c>
      <c r="AL24" s="50"/>
      <c r="AM24" s="51" t="s">
        <v>39</v>
      </c>
      <c r="AN24" s="50"/>
      <c r="AO24" s="50"/>
      <c r="AP24" s="50"/>
      <c r="AQ24" s="50"/>
      <c r="AR24" s="50"/>
      <c r="AS24" s="50"/>
      <c r="AT24" s="50"/>
    </row>
    <row r="25" spans="1:49" ht="15" customHeight="1" x14ac:dyDescent="0.2">
      <c r="A25" s="53" t="s">
        <v>109</v>
      </c>
      <c r="B25" s="55">
        <v>75.5</v>
      </c>
      <c r="C25" s="55">
        <v>76</v>
      </c>
      <c r="D25" s="55">
        <v>76.3</v>
      </c>
      <c r="E25" s="55">
        <v>76.7</v>
      </c>
      <c r="F25" s="55">
        <v>76.900000000000006</v>
      </c>
      <c r="G25" s="55">
        <v>77.099999999999994</v>
      </c>
      <c r="H25" s="55">
        <v>77.3</v>
      </c>
      <c r="I25" s="55">
        <v>77.5</v>
      </c>
      <c r="J25" s="55">
        <v>77.599999999999994</v>
      </c>
      <c r="K25" s="55">
        <v>78</v>
      </c>
      <c r="L25" s="55">
        <v>78.400000000000006</v>
      </c>
      <c r="M25" s="55">
        <v>78.599999999999994</v>
      </c>
      <c r="N25" s="55">
        <v>78.7</v>
      </c>
      <c r="O25" s="55">
        <v>78.7</v>
      </c>
      <c r="P25" s="55">
        <v>78.900000000000006</v>
      </c>
      <c r="Q25" s="55">
        <v>79.2</v>
      </c>
      <c r="R25" s="55">
        <v>79.5</v>
      </c>
      <c r="S25" s="55">
        <v>79.5</v>
      </c>
      <c r="T25" s="55">
        <v>79.599999999999994</v>
      </c>
      <c r="U25" s="55">
        <v>79.8</v>
      </c>
      <c r="V25" s="55">
        <v>80.099999999999994</v>
      </c>
      <c r="W25" s="55">
        <v>80.400000000000006</v>
      </c>
      <c r="X25" s="55">
        <v>80.599999999999994</v>
      </c>
      <c r="Y25" s="55">
        <v>80.8</v>
      </c>
      <c r="Z25" s="55">
        <v>81</v>
      </c>
      <c r="AA25" s="55">
        <v>81.2</v>
      </c>
      <c r="AB25" s="55">
        <v>81.2</v>
      </c>
      <c r="AC25" s="55">
        <v>81.3</v>
      </c>
      <c r="AD25" s="55">
        <v>81.400000000000006</v>
      </c>
      <c r="AE25" s="55">
        <v>81.8</v>
      </c>
      <c r="AF25" s="55">
        <v>82.1</v>
      </c>
      <c r="AG25" s="55">
        <v>82.3</v>
      </c>
      <c r="AH25" s="50">
        <v>82.3</v>
      </c>
      <c r="AI25" s="50">
        <v>82.3</v>
      </c>
      <c r="AJ25" s="50">
        <v>82.3</v>
      </c>
      <c r="AK25" s="50">
        <v>82.3</v>
      </c>
      <c r="AL25" s="50"/>
      <c r="AM25" s="51" t="s">
        <v>109</v>
      </c>
      <c r="AN25" s="50"/>
      <c r="AO25" s="50"/>
      <c r="AP25" s="50"/>
      <c r="AQ25" s="50"/>
      <c r="AR25" s="50"/>
      <c r="AS25" s="50"/>
      <c r="AT25" s="50"/>
    </row>
    <row r="26" spans="1:49" ht="15" customHeight="1" x14ac:dyDescent="0.2">
      <c r="A26" s="53" t="s">
        <v>53</v>
      </c>
      <c r="B26" s="56"/>
      <c r="C26" s="54"/>
      <c r="D26" s="54"/>
      <c r="E26" s="54"/>
      <c r="F26" s="54"/>
      <c r="G26" s="54"/>
      <c r="H26" s="54"/>
      <c r="I26" s="54"/>
      <c r="J26" s="54"/>
      <c r="K26" s="54">
        <v>75.3</v>
      </c>
      <c r="L26" s="54">
        <v>75.099999999999994</v>
      </c>
      <c r="M26" s="54">
        <v>75.599999999999994</v>
      </c>
      <c r="N26" s="54">
        <v>75.900000000000006</v>
      </c>
      <c r="O26" s="54">
        <v>76.099999999999994</v>
      </c>
      <c r="P26" s="54">
        <v>76.400000000000006</v>
      </c>
      <c r="Q26" s="54">
        <v>76.599999999999994</v>
      </c>
      <c r="R26" s="54">
        <v>77</v>
      </c>
      <c r="S26" s="54">
        <v>77.400000000000006</v>
      </c>
      <c r="T26" s="54">
        <v>77.5</v>
      </c>
      <c r="U26" s="54">
        <v>78</v>
      </c>
      <c r="V26" s="54">
        <v>78.400000000000006</v>
      </c>
      <c r="W26" s="54">
        <v>78.8</v>
      </c>
      <c r="X26" s="54">
        <v>78.8</v>
      </c>
      <c r="Y26" s="54">
        <v>79.2</v>
      </c>
      <c r="Z26" s="54">
        <v>79.3</v>
      </c>
      <c r="AA26" s="54">
        <v>79.7</v>
      </c>
      <c r="AB26" s="54">
        <v>79.8</v>
      </c>
      <c r="AC26" s="54">
        <v>80</v>
      </c>
      <c r="AD26" s="54">
        <v>80.099999999999994</v>
      </c>
      <c r="AE26" s="54">
        <v>80.7</v>
      </c>
      <c r="AF26" s="54">
        <v>81.099999999999994</v>
      </c>
      <c r="AG26" s="54">
        <v>81.099999999999994</v>
      </c>
      <c r="AH26" s="50">
        <v>81.2</v>
      </c>
      <c r="AI26" s="50">
        <v>81.7</v>
      </c>
      <c r="AJ26" s="50">
        <v>81.599999999999994</v>
      </c>
      <c r="AK26" s="50">
        <v>82</v>
      </c>
      <c r="AL26" s="50"/>
      <c r="AM26" s="51" t="s">
        <v>53</v>
      </c>
      <c r="AN26" s="50"/>
      <c r="AO26" s="50"/>
      <c r="AP26" s="50"/>
      <c r="AQ26" s="50"/>
      <c r="AR26" s="50"/>
      <c r="AS26" s="50"/>
      <c r="AT26" s="50"/>
    </row>
    <row r="27" spans="1:49" ht="15" customHeight="1" x14ac:dyDescent="0.2">
      <c r="A27" s="53" t="s">
        <v>51</v>
      </c>
      <c r="B27" s="54">
        <v>75.2</v>
      </c>
      <c r="C27" s="54">
        <v>76</v>
      </c>
      <c r="D27" s="54">
        <v>75.8</v>
      </c>
      <c r="E27" s="54">
        <v>76.2</v>
      </c>
      <c r="F27" s="54">
        <v>76.5</v>
      </c>
      <c r="G27" s="54">
        <v>76.8</v>
      </c>
      <c r="H27" s="54">
        <v>77.2</v>
      </c>
      <c r="I27" s="54">
        <v>77.3</v>
      </c>
      <c r="J27" s="54">
        <v>77.900000000000006</v>
      </c>
      <c r="K27" s="54">
        <v>77.5</v>
      </c>
      <c r="L27" s="54">
        <v>77.7</v>
      </c>
      <c r="M27" s="54">
        <v>78.400000000000006</v>
      </c>
      <c r="N27" s="54">
        <v>78.099999999999994</v>
      </c>
      <c r="O27" s="54">
        <v>79</v>
      </c>
      <c r="P27" s="54">
        <v>79</v>
      </c>
      <c r="Q27" s="54">
        <v>79</v>
      </c>
      <c r="R27" s="54">
        <v>79.400000000000006</v>
      </c>
      <c r="S27" s="54">
        <v>79.599999999999994</v>
      </c>
      <c r="T27" s="54">
        <v>79.8</v>
      </c>
      <c r="U27" s="54">
        <v>80.400000000000006</v>
      </c>
      <c r="V27" s="54">
        <v>80.7</v>
      </c>
      <c r="W27" s="54">
        <v>80.8</v>
      </c>
      <c r="X27" s="54">
        <v>80.8</v>
      </c>
      <c r="Y27" s="54">
        <v>81.8</v>
      </c>
      <c r="Z27" s="54">
        <v>81.5</v>
      </c>
      <c r="AA27" s="54">
        <v>82.5</v>
      </c>
      <c r="AB27" s="54">
        <v>82.5</v>
      </c>
      <c r="AC27" s="54">
        <v>82.7</v>
      </c>
      <c r="AD27" s="54">
        <v>82.8</v>
      </c>
      <c r="AE27" s="54">
        <v>83.2</v>
      </c>
      <c r="AF27" s="54">
        <v>83.8</v>
      </c>
      <c r="AG27" s="54">
        <v>83.6</v>
      </c>
      <c r="AH27" s="50">
        <v>84</v>
      </c>
      <c r="AI27" s="50">
        <v>84.4</v>
      </c>
      <c r="AJ27" s="50">
        <v>84.3</v>
      </c>
      <c r="AK27" s="50">
        <v>84.3</v>
      </c>
      <c r="AL27" s="50"/>
      <c r="AM27" s="51" t="s">
        <v>51</v>
      </c>
      <c r="AN27" s="50"/>
      <c r="AO27" s="50"/>
      <c r="AP27" s="50"/>
      <c r="AQ27" s="50"/>
      <c r="AR27" s="50"/>
      <c r="AS27" s="50"/>
      <c r="AT27" s="50"/>
    </row>
    <row r="28" spans="1:49" s="42" customFormat="1" ht="24" customHeight="1" x14ac:dyDescent="0.2">
      <c r="A28" s="53" t="s">
        <v>55</v>
      </c>
      <c r="B28" s="54">
        <v>72.400000000000006</v>
      </c>
      <c r="C28" s="54">
        <v>72.5</v>
      </c>
      <c r="D28" s="54">
        <v>72.599999999999994</v>
      </c>
      <c r="E28" s="54">
        <v>72.7</v>
      </c>
      <c r="F28" s="54">
        <v>72.3</v>
      </c>
      <c r="G28" s="54">
        <v>72.8</v>
      </c>
      <c r="H28" s="54">
        <v>72</v>
      </c>
      <c r="I28" s="54">
        <v>72.400000000000006</v>
      </c>
      <c r="J28" s="54">
        <v>72.7</v>
      </c>
      <c r="K28" s="54">
        <v>73.099999999999994</v>
      </c>
      <c r="L28" s="54">
        <v>73.5</v>
      </c>
      <c r="M28" s="54">
        <v>73.2</v>
      </c>
      <c r="N28" s="54">
        <v>73.400000000000006</v>
      </c>
      <c r="O28" s="54">
        <v>73.3</v>
      </c>
      <c r="P28" s="54">
        <v>73.5</v>
      </c>
      <c r="Q28" s="54">
        <v>72.8</v>
      </c>
      <c r="R28" s="54">
        <v>73.3</v>
      </c>
      <c r="S28" s="54">
        <v>73.8</v>
      </c>
      <c r="T28" s="54">
        <v>74.2</v>
      </c>
      <c r="U28" s="54">
        <v>74.8</v>
      </c>
      <c r="V28" s="54">
        <v>74.900000000000006</v>
      </c>
      <c r="W28" s="54">
        <v>74.599999999999994</v>
      </c>
      <c r="X28" s="54">
        <v>74.8</v>
      </c>
      <c r="Y28" s="54">
        <v>75.099999999999994</v>
      </c>
      <c r="Z28" s="54">
        <v>75.400000000000006</v>
      </c>
      <c r="AA28" s="54">
        <v>76.099999999999994</v>
      </c>
      <c r="AB28" s="54">
        <v>76.8</v>
      </c>
      <c r="AC28" s="54">
        <v>77.5</v>
      </c>
      <c r="AD28" s="54">
        <v>77.7</v>
      </c>
      <c r="AE28" s="54">
        <v>77.7</v>
      </c>
      <c r="AF28" s="54">
        <v>78.2</v>
      </c>
      <c r="AG28" s="54">
        <v>78.099999999999994</v>
      </c>
      <c r="AH28" s="50">
        <v>78.7</v>
      </c>
      <c r="AI28" s="50">
        <v>78.7</v>
      </c>
      <c r="AJ28" s="50">
        <v>78.7</v>
      </c>
      <c r="AK28" s="50">
        <v>79.099999999999994</v>
      </c>
      <c r="AL28" s="50"/>
      <c r="AM28" s="51" t="s">
        <v>55</v>
      </c>
      <c r="AN28" s="50"/>
      <c r="AO28" s="50"/>
      <c r="AP28" s="50"/>
      <c r="AQ28" s="50"/>
      <c r="AR28" s="50"/>
      <c r="AS28" s="50"/>
      <c r="AT28" s="50"/>
    </row>
    <row r="29" spans="1:49" ht="15" customHeight="1" x14ac:dyDescent="0.2">
      <c r="A29" s="53" t="s">
        <v>107</v>
      </c>
      <c r="B29" s="55">
        <v>75.3</v>
      </c>
      <c r="C29" s="55">
        <v>75.5</v>
      </c>
      <c r="D29" s="55">
        <v>75.599999999999994</v>
      </c>
      <c r="E29" s="55">
        <v>75.8</v>
      </c>
      <c r="F29" s="55">
        <v>76</v>
      </c>
      <c r="G29" s="55">
        <v>76.2</v>
      </c>
      <c r="H29" s="55">
        <v>76.5</v>
      </c>
      <c r="I29" s="55">
        <v>76.5</v>
      </c>
      <c r="J29" s="55">
        <v>76.599999999999994</v>
      </c>
      <c r="K29" s="55">
        <v>76.7</v>
      </c>
      <c r="L29" s="55">
        <v>77.099999999999994</v>
      </c>
      <c r="M29" s="55">
        <v>77.099999999999994</v>
      </c>
      <c r="N29" s="55">
        <v>77.3</v>
      </c>
      <c r="O29" s="55">
        <v>77.400000000000006</v>
      </c>
      <c r="P29" s="55">
        <v>77.7</v>
      </c>
      <c r="Q29" s="55">
        <v>77.900000000000006</v>
      </c>
      <c r="R29" s="55">
        <v>78</v>
      </c>
      <c r="S29" s="55">
        <v>78.2</v>
      </c>
      <c r="T29" s="55">
        <v>78.400000000000006</v>
      </c>
      <c r="U29" s="55">
        <v>78.599999999999994</v>
      </c>
      <c r="V29" s="55">
        <v>78.8</v>
      </c>
      <c r="W29" s="55">
        <v>78.900000000000006</v>
      </c>
      <c r="X29" s="55">
        <v>79.099999999999994</v>
      </c>
      <c r="Y29" s="55">
        <v>79.2</v>
      </c>
      <c r="Z29" s="55">
        <v>79.5</v>
      </c>
      <c r="AA29" s="55">
        <v>79.7</v>
      </c>
      <c r="AB29" s="55">
        <v>79.8</v>
      </c>
      <c r="AC29" s="55">
        <v>80.099999999999994</v>
      </c>
      <c r="AD29" s="55">
        <v>80.3</v>
      </c>
      <c r="AE29" s="55">
        <v>80.599999999999994</v>
      </c>
      <c r="AF29" s="55">
        <v>80.8</v>
      </c>
      <c r="AG29" s="55">
        <v>80.900000000000006</v>
      </c>
      <c r="AH29" s="50">
        <v>81.099999999999994</v>
      </c>
      <c r="AI29" s="50">
        <v>81.099999999999994</v>
      </c>
      <c r="AJ29" s="50">
        <v>81.2</v>
      </c>
      <c r="AK29" s="50">
        <v>81.099999999999994</v>
      </c>
      <c r="AL29" s="50"/>
      <c r="AM29" s="51" t="s">
        <v>107</v>
      </c>
      <c r="AN29" s="50"/>
      <c r="AO29" s="50"/>
      <c r="AP29" s="50"/>
      <c r="AQ29" s="50"/>
      <c r="AR29" s="50"/>
      <c r="AS29" s="50"/>
      <c r="AT29" s="50"/>
    </row>
    <row r="30" spans="1:49" ht="15" customHeight="1" x14ac:dyDescent="0.2">
      <c r="A30" s="53" t="s">
        <v>54</v>
      </c>
      <c r="B30" s="54">
        <v>74.900000000000006</v>
      </c>
      <c r="C30" s="54">
        <v>74.900000000000006</v>
      </c>
      <c r="D30" s="54">
        <v>74.7</v>
      </c>
      <c r="E30" s="54">
        <v>75.099999999999994</v>
      </c>
      <c r="F30" s="54">
        <v>75</v>
      </c>
      <c r="G30" s="54">
        <v>75.099999999999994</v>
      </c>
      <c r="H30" s="54">
        <v>75.400000000000006</v>
      </c>
      <c r="I30" s="54">
        <v>75.7</v>
      </c>
      <c r="J30" s="54">
        <v>75.599999999999994</v>
      </c>
      <c r="K30" s="54">
        <v>75.7</v>
      </c>
      <c r="L30" s="54">
        <v>75.5</v>
      </c>
      <c r="M30" s="54">
        <v>76</v>
      </c>
      <c r="N30" s="54">
        <v>76.3</v>
      </c>
      <c r="O30" s="54">
        <v>76.7</v>
      </c>
      <c r="P30" s="54">
        <v>76.5</v>
      </c>
      <c r="Q30" s="54">
        <v>77</v>
      </c>
      <c r="R30" s="54">
        <v>76.900000000000006</v>
      </c>
      <c r="S30" s="54">
        <v>77</v>
      </c>
      <c r="T30" s="54">
        <v>77.400000000000006</v>
      </c>
      <c r="U30" s="54">
        <v>77.5</v>
      </c>
      <c r="V30" s="54">
        <v>77.7</v>
      </c>
      <c r="W30" s="54">
        <v>77.7</v>
      </c>
      <c r="X30" s="54">
        <v>77.7</v>
      </c>
      <c r="Y30" s="54">
        <v>78</v>
      </c>
      <c r="Z30" s="54">
        <v>78.099999999999994</v>
      </c>
      <c r="AA30" s="54">
        <v>78.400000000000006</v>
      </c>
      <c r="AB30" s="54">
        <v>78.400000000000006</v>
      </c>
      <c r="AC30" s="54">
        <v>79</v>
      </c>
      <c r="AD30" s="54">
        <v>79.099999999999994</v>
      </c>
      <c r="AE30" s="54">
        <v>79.3</v>
      </c>
      <c r="AF30" s="54">
        <v>79.8</v>
      </c>
      <c r="AG30" s="54">
        <v>79.900000000000006</v>
      </c>
      <c r="AH30" s="50">
        <v>80.099999999999994</v>
      </c>
      <c r="AI30" s="50">
        <v>80.5</v>
      </c>
      <c r="AJ30" s="50">
        <v>80.2</v>
      </c>
      <c r="AK30" s="50">
        <v>80.7</v>
      </c>
      <c r="AL30" s="50"/>
      <c r="AM30" s="51" t="s">
        <v>54</v>
      </c>
      <c r="AN30" s="50"/>
      <c r="AO30" s="50"/>
      <c r="AP30" s="50"/>
      <c r="AQ30" s="50"/>
      <c r="AR30" s="50"/>
      <c r="AS30" s="50"/>
      <c r="AT30" s="50"/>
    </row>
    <row r="31" spans="1:49" ht="15" customHeight="1" x14ac:dyDescent="0.2">
      <c r="A31" s="53" t="s">
        <v>52</v>
      </c>
      <c r="B31" s="56"/>
      <c r="C31" s="54">
        <v>75.3</v>
      </c>
      <c r="D31" s="54">
        <v>75</v>
      </c>
      <c r="E31" s="54">
        <v>75.400000000000006</v>
      </c>
      <c r="F31" s="54">
        <v>76</v>
      </c>
      <c r="G31" s="54">
        <v>76.400000000000006</v>
      </c>
      <c r="H31" s="54">
        <v>76.5</v>
      </c>
      <c r="I31" s="54">
        <v>77</v>
      </c>
      <c r="J31" s="54">
        <v>77.5</v>
      </c>
      <c r="K31" s="54">
        <v>77.8</v>
      </c>
      <c r="L31" s="54">
        <v>77.5</v>
      </c>
      <c r="M31" s="54">
        <v>77.599999999999994</v>
      </c>
      <c r="N31" s="54">
        <v>77.599999999999994</v>
      </c>
      <c r="O31" s="54">
        <v>77.8</v>
      </c>
      <c r="P31" s="54">
        <v>78.5</v>
      </c>
      <c r="Q31" s="54">
        <v>79</v>
      </c>
      <c r="R31" s="54">
        <v>79.099999999999994</v>
      </c>
      <c r="S31" s="54">
        <v>79.2</v>
      </c>
      <c r="T31" s="54">
        <v>79.5</v>
      </c>
      <c r="U31" s="54">
        <v>79.900000000000006</v>
      </c>
      <c r="V31" s="54">
        <v>80.400000000000006</v>
      </c>
      <c r="W31" s="54">
        <v>80.5</v>
      </c>
      <c r="X31" s="54">
        <v>80.3</v>
      </c>
      <c r="Y31" s="54">
        <v>80.8</v>
      </c>
      <c r="Z31" s="54">
        <v>80.900000000000006</v>
      </c>
      <c r="AA31" s="54">
        <v>82</v>
      </c>
      <c r="AB31" s="54">
        <v>82</v>
      </c>
      <c r="AC31" s="54">
        <v>82.6</v>
      </c>
      <c r="AD31" s="54">
        <v>82.7</v>
      </c>
      <c r="AE31" s="54">
        <v>83.1</v>
      </c>
      <c r="AF31" s="54">
        <v>83.3</v>
      </c>
      <c r="AG31" s="54">
        <v>83.3</v>
      </c>
      <c r="AH31" s="50">
        <v>83.6</v>
      </c>
      <c r="AI31" s="50">
        <v>84.1</v>
      </c>
      <c r="AJ31" s="50">
        <v>83.9</v>
      </c>
      <c r="AK31" s="50">
        <v>84.3</v>
      </c>
      <c r="AL31" s="50"/>
      <c r="AM31" s="51" t="s">
        <v>52</v>
      </c>
      <c r="AN31" s="50"/>
      <c r="AO31" s="50"/>
      <c r="AP31" s="50"/>
      <c r="AQ31" s="50"/>
      <c r="AR31" s="50"/>
      <c r="AS31" s="50"/>
      <c r="AT31" s="50"/>
      <c r="AU31" s="50"/>
      <c r="AV31" s="50"/>
      <c r="AW31" s="50"/>
    </row>
    <row r="32" spans="1:49" ht="15" customHeight="1" x14ac:dyDescent="0.2">
      <c r="A32" s="53" t="s">
        <v>40</v>
      </c>
      <c r="B32" s="54">
        <v>78.8</v>
      </c>
      <c r="C32" s="54">
        <v>79.400000000000006</v>
      </c>
      <c r="D32" s="54">
        <v>79.099999999999994</v>
      </c>
      <c r="E32" s="54">
        <v>79.7</v>
      </c>
      <c r="F32" s="54">
        <v>79.599999999999994</v>
      </c>
      <c r="G32" s="54">
        <v>79.900000000000006</v>
      </c>
      <c r="H32" s="54">
        <v>80.2</v>
      </c>
      <c r="I32" s="54">
        <v>80.3</v>
      </c>
      <c r="J32" s="54">
        <v>80.5</v>
      </c>
      <c r="K32" s="54">
        <v>80.599999999999994</v>
      </c>
      <c r="L32" s="54">
        <v>80.7</v>
      </c>
      <c r="M32" s="54">
        <v>81.3</v>
      </c>
      <c r="N32" s="54">
        <v>81.3</v>
      </c>
      <c r="O32" s="54">
        <v>81.7</v>
      </c>
      <c r="P32" s="54">
        <v>81.8</v>
      </c>
      <c r="Q32" s="54">
        <v>82</v>
      </c>
      <c r="R32" s="54">
        <v>82.4</v>
      </c>
      <c r="S32" s="54">
        <v>82.4</v>
      </c>
      <c r="T32" s="54">
        <v>82.3</v>
      </c>
      <c r="U32" s="54">
        <v>82.8</v>
      </c>
      <c r="V32" s="54">
        <v>83.2</v>
      </c>
      <c r="W32" s="54">
        <v>83.3</v>
      </c>
      <c r="X32" s="54">
        <v>83</v>
      </c>
      <c r="Y32" s="54">
        <v>83.7</v>
      </c>
      <c r="Z32" s="54">
        <v>83.6</v>
      </c>
      <c r="AA32" s="54">
        <v>84.4</v>
      </c>
      <c r="AB32" s="54">
        <v>84.4</v>
      </c>
      <c r="AC32" s="54">
        <v>84.6</v>
      </c>
      <c r="AD32" s="54">
        <v>85</v>
      </c>
      <c r="AE32" s="54">
        <v>85.5</v>
      </c>
      <c r="AF32" s="54">
        <v>85.6</v>
      </c>
      <c r="AG32" s="54">
        <v>85.5</v>
      </c>
      <c r="AH32" s="50">
        <v>86.1</v>
      </c>
      <c r="AI32" s="50">
        <v>86.2</v>
      </c>
      <c r="AJ32" s="50">
        <v>85.8</v>
      </c>
      <c r="AK32" s="50">
        <v>86.3</v>
      </c>
      <c r="AL32" s="50"/>
      <c r="AM32" s="51" t="s">
        <v>40</v>
      </c>
      <c r="AN32" s="50"/>
      <c r="AO32" s="50"/>
      <c r="AP32" s="50"/>
      <c r="AQ32" s="50"/>
      <c r="AR32" s="50"/>
      <c r="AS32" s="50"/>
      <c r="AT32" s="50"/>
      <c r="AU32" s="50"/>
      <c r="AV32" s="50"/>
      <c r="AW32" s="50"/>
    </row>
    <row r="33" spans="1:49" ht="24" customHeight="1" x14ac:dyDescent="0.2">
      <c r="A33" s="53" t="s">
        <v>36</v>
      </c>
      <c r="B33" s="54">
        <v>79.3</v>
      </c>
      <c r="C33" s="54">
        <v>79.5</v>
      </c>
      <c r="D33" s="54">
        <v>79.8</v>
      </c>
      <c r="E33" s="54">
        <v>80.099999999999994</v>
      </c>
      <c r="F33" s="54">
        <v>79.8</v>
      </c>
      <c r="G33" s="54">
        <v>80.2</v>
      </c>
      <c r="H33" s="54">
        <v>80.3</v>
      </c>
      <c r="I33" s="54">
        <v>80</v>
      </c>
      <c r="J33" s="54">
        <v>80.7</v>
      </c>
      <c r="K33" s="54">
        <v>80.5</v>
      </c>
      <c r="L33" s="54">
        <v>80.7</v>
      </c>
      <c r="M33" s="54">
        <v>81</v>
      </c>
      <c r="N33" s="54">
        <v>80.900000000000006</v>
      </c>
      <c r="O33" s="54">
        <v>81.599999999999994</v>
      </c>
      <c r="P33" s="54">
        <v>81.7</v>
      </c>
      <c r="Q33" s="54">
        <v>81.7</v>
      </c>
      <c r="R33" s="54">
        <v>82</v>
      </c>
      <c r="S33" s="54">
        <v>82.1</v>
      </c>
      <c r="T33" s="54">
        <v>82</v>
      </c>
      <c r="U33" s="54">
        <v>82</v>
      </c>
      <c r="V33" s="54">
        <v>82.2</v>
      </c>
      <c r="W33" s="54">
        <v>82.1</v>
      </c>
      <c r="X33" s="54">
        <v>82.5</v>
      </c>
      <c r="Y33" s="54">
        <v>82.8</v>
      </c>
      <c r="Z33" s="54">
        <v>82.9</v>
      </c>
      <c r="AA33" s="54">
        <v>83.1</v>
      </c>
      <c r="AB33" s="54">
        <v>83.1</v>
      </c>
      <c r="AC33" s="54">
        <v>83.3</v>
      </c>
      <c r="AD33" s="54">
        <v>83.5</v>
      </c>
      <c r="AE33" s="54">
        <v>83.6</v>
      </c>
      <c r="AF33" s="54">
        <v>83.8</v>
      </c>
      <c r="AG33" s="54">
        <v>83.6</v>
      </c>
      <c r="AH33" s="50">
        <v>83.8</v>
      </c>
      <c r="AI33" s="50">
        <v>84.2</v>
      </c>
      <c r="AJ33" s="50">
        <v>84.1</v>
      </c>
      <c r="AK33" s="50">
        <v>84.1</v>
      </c>
      <c r="AL33" s="50"/>
      <c r="AM33" s="51" t="s">
        <v>36</v>
      </c>
      <c r="AN33" s="50"/>
      <c r="AO33" s="50"/>
      <c r="AP33" s="50"/>
      <c r="AQ33" s="50"/>
      <c r="AR33" s="50"/>
      <c r="AS33" s="50"/>
      <c r="AT33" s="50"/>
      <c r="AU33" s="50"/>
      <c r="AV33" s="50"/>
      <c r="AW33" s="50"/>
    </row>
    <row r="34" spans="1:49" ht="15" customHeight="1" x14ac:dyDescent="0.2">
      <c r="A34" s="53" t="s">
        <v>43</v>
      </c>
      <c r="B34" s="52">
        <v>76.8</v>
      </c>
      <c r="C34" s="52">
        <v>77</v>
      </c>
      <c r="D34" s="52">
        <v>77.3</v>
      </c>
      <c r="E34" s="52">
        <v>77.400000000000006</v>
      </c>
      <c r="F34" s="52">
        <v>77.599999999999994</v>
      </c>
      <c r="G34" s="52">
        <v>77.7</v>
      </c>
      <c r="H34" s="52">
        <v>77.900000000000006</v>
      </c>
      <c r="I34" s="52">
        <v>78.099999999999994</v>
      </c>
      <c r="J34" s="52">
        <v>78.2</v>
      </c>
      <c r="K34" s="52">
        <v>78.400000000000006</v>
      </c>
      <c r="L34" s="52">
        <v>78.7</v>
      </c>
      <c r="M34" s="52">
        <v>78.8</v>
      </c>
      <c r="N34" s="52">
        <v>79</v>
      </c>
      <c r="O34" s="52">
        <v>79.099999999999994</v>
      </c>
      <c r="P34" s="52">
        <v>79.3</v>
      </c>
      <c r="Q34" s="52">
        <v>79.400000000000006</v>
      </c>
      <c r="R34" s="52">
        <v>79.599999999999994</v>
      </c>
      <c r="S34" s="52">
        <v>79.7</v>
      </c>
      <c r="T34" s="52">
        <v>79.900000000000006</v>
      </c>
      <c r="U34" s="52">
        <v>80.099999999999994</v>
      </c>
      <c r="V34" s="52">
        <v>80.400000000000006</v>
      </c>
      <c r="W34" s="52">
        <v>80.5</v>
      </c>
      <c r="X34" s="52">
        <v>80.7</v>
      </c>
      <c r="Y34" s="52">
        <v>80.900000000000006</v>
      </c>
      <c r="Z34" s="52">
        <v>81.2</v>
      </c>
      <c r="AA34" s="52">
        <v>81.400000000000006</v>
      </c>
      <c r="AB34" s="52">
        <v>81.599999999999994</v>
      </c>
      <c r="AC34" s="52">
        <v>81.8</v>
      </c>
      <c r="AD34" s="52">
        <v>82.1</v>
      </c>
      <c r="AE34" s="52">
        <v>82.4</v>
      </c>
      <c r="AF34" s="52">
        <v>82.6</v>
      </c>
      <c r="AG34" s="52">
        <v>82.7</v>
      </c>
      <c r="AH34" s="50">
        <v>82.8</v>
      </c>
      <c r="AI34" s="50">
        <v>82.8</v>
      </c>
      <c r="AJ34" s="50">
        <v>82.9</v>
      </c>
      <c r="AK34" s="50">
        <v>82.9</v>
      </c>
      <c r="AL34" s="50"/>
      <c r="AM34" s="51" t="s">
        <v>43</v>
      </c>
      <c r="AN34" s="50"/>
      <c r="AO34" s="50"/>
      <c r="AP34" s="50"/>
      <c r="AQ34" s="50"/>
      <c r="AR34" s="50"/>
      <c r="AS34" s="50"/>
      <c r="AT34" s="50"/>
    </row>
    <row r="35" spans="1:49" x14ac:dyDescent="0.2">
      <c r="A35" s="48" t="s">
        <v>108</v>
      </c>
      <c r="B35" s="49">
        <v>76.400000000000006</v>
      </c>
      <c r="C35" s="49">
        <v>76.599999999999994</v>
      </c>
      <c r="D35" s="49">
        <v>77</v>
      </c>
      <c r="E35" s="49">
        <v>77</v>
      </c>
      <c r="F35" s="49">
        <v>77.400000000000006</v>
      </c>
      <c r="G35" s="49">
        <v>77.5</v>
      </c>
      <c r="H35" s="49">
        <v>77.900000000000006</v>
      </c>
      <c r="I35" s="49">
        <v>78</v>
      </c>
      <c r="J35" s="49">
        <v>78.3</v>
      </c>
      <c r="K35" s="49">
        <v>78.5</v>
      </c>
      <c r="L35" s="49">
        <v>78.8</v>
      </c>
      <c r="M35" s="49">
        <v>78.8</v>
      </c>
      <c r="N35" s="49">
        <v>78.900000000000006</v>
      </c>
      <c r="O35" s="49">
        <v>78.900000000000006</v>
      </c>
      <c r="P35" s="49">
        <v>79.099999999999994</v>
      </c>
      <c r="Q35" s="49">
        <v>79.099999999999994</v>
      </c>
      <c r="R35" s="49">
        <v>79.3</v>
      </c>
      <c r="S35" s="49">
        <v>79.3</v>
      </c>
      <c r="T35" s="49">
        <v>79.599999999999994</v>
      </c>
      <c r="U35" s="49">
        <v>79.7</v>
      </c>
      <c r="V35" s="49">
        <v>80</v>
      </c>
      <c r="W35" s="49">
        <v>80.099999999999994</v>
      </c>
      <c r="X35" s="49">
        <v>80.3</v>
      </c>
      <c r="Y35" s="49">
        <v>80.599999999999994</v>
      </c>
      <c r="Z35" s="49">
        <v>80.900000000000006</v>
      </c>
      <c r="AA35" s="49">
        <v>81.099999999999994</v>
      </c>
      <c r="AB35" s="49">
        <v>81.2</v>
      </c>
      <c r="AC35" s="49">
        <v>81.400000000000006</v>
      </c>
      <c r="AD35" s="49">
        <v>81.7</v>
      </c>
      <c r="AE35" s="49">
        <v>82</v>
      </c>
      <c r="AF35" s="49">
        <v>82.1</v>
      </c>
      <c r="AG35" s="49">
        <v>82.2</v>
      </c>
      <c r="AH35" s="66">
        <v>82.3</v>
      </c>
      <c r="AI35" s="66">
        <v>82.3</v>
      </c>
      <c r="AJ35" s="48">
        <v>82.4</v>
      </c>
      <c r="AK35" s="48">
        <v>82.3</v>
      </c>
      <c r="AL35" s="48"/>
      <c r="AM35" s="47" t="s">
        <v>108</v>
      </c>
      <c r="AN35" s="50"/>
      <c r="AO35" s="50"/>
    </row>
    <row r="36" spans="1:49" ht="12.75" customHeight="1" x14ac:dyDescent="0.2">
      <c r="A36" s="44"/>
      <c r="G36" s="45"/>
      <c r="O36" s="42"/>
      <c r="P36" s="42"/>
      <c r="Q36" s="42"/>
      <c r="R36" s="42"/>
      <c r="S36" s="42"/>
      <c r="T36" s="42"/>
      <c r="U36" s="42"/>
      <c r="V36" s="42"/>
      <c r="W36" s="42"/>
      <c r="X36" s="42"/>
      <c r="Y36" s="42"/>
      <c r="Z36" s="42"/>
      <c r="AA36" s="42"/>
      <c r="AI36" s="67"/>
      <c r="AN36" s="50"/>
      <c r="AO36" s="50"/>
    </row>
    <row r="37" spans="1:49" ht="12.75" customHeight="1" x14ac:dyDescent="0.2">
      <c r="A37" s="46" t="s">
        <v>338</v>
      </c>
      <c r="G37" s="45"/>
      <c r="O37" s="42"/>
      <c r="P37" s="42"/>
      <c r="Q37" s="42"/>
      <c r="R37" s="42"/>
      <c r="S37" s="42"/>
      <c r="T37" s="42"/>
      <c r="U37" s="42"/>
      <c r="V37" s="42"/>
      <c r="W37" s="42"/>
      <c r="X37" s="42"/>
      <c r="Y37" s="42"/>
      <c r="Z37" s="42"/>
      <c r="AA37" s="42"/>
      <c r="AN37" s="50"/>
      <c r="AO37" s="50"/>
    </row>
    <row r="38" spans="1:49" ht="12.75" customHeight="1" x14ac:dyDescent="0.2">
      <c r="A38" s="270" t="s">
        <v>136</v>
      </c>
      <c r="B38" s="270"/>
      <c r="C38" s="270"/>
      <c r="D38" s="270"/>
      <c r="E38" s="270"/>
      <c r="F38" s="270"/>
      <c r="G38" s="270"/>
      <c r="H38" s="270"/>
      <c r="I38" s="270"/>
      <c r="J38" s="270"/>
      <c r="K38" s="270"/>
      <c r="L38" s="197"/>
      <c r="M38" s="197"/>
      <c r="N38" s="197"/>
      <c r="O38" s="42"/>
      <c r="P38" s="42"/>
      <c r="Q38" s="42"/>
      <c r="R38" s="42"/>
      <c r="S38" s="42"/>
      <c r="T38" s="42"/>
      <c r="U38" s="42"/>
      <c r="V38" s="42"/>
      <c r="W38" s="42"/>
      <c r="X38" s="42"/>
      <c r="Y38" s="42"/>
      <c r="Z38" s="42"/>
      <c r="AA38" s="42"/>
    </row>
    <row r="39" spans="1:49" ht="12" customHeight="1" x14ac:dyDescent="0.2">
      <c r="A39" s="269" t="s">
        <v>135</v>
      </c>
      <c r="B39" s="269"/>
      <c r="C39" s="269"/>
      <c r="D39" s="269"/>
      <c r="G39" s="45"/>
      <c r="O39" s="42"/>
      <c r="P39" s="42"/>
      <c r="Q39" s="42"/>
      <c r="R39" s="42"/>
      <c r="S39" s="42"/>
      <c r="T39" s="42"/>
      <c r="U39" s="42"/>
      <c r="V39" s="42"/>
      <c r="W39" s="42"/>
      <c r="X39" s="42"/>
      <c r="Y39" s="42"/>
      <c r="Z39" s="42"/>
      <c r="AA39" s="42"/>
    </row>
    <row r="40" spans="1:49" ht="12" customHeight="1" x14ac:dyDescent="0.2">
      <c r="A40" s="44"/>
      <c r="B40" s="42"/>
      <c r="C40" s="42"/>
      <c r="D40" s="42"/>
      <c r="E40" s="42"/>
      <c r="F40" s="42"/>
      <c r="G40" s="42"/>
      <c r="H40" s="42"/>
      <c r="I40" s="42"/>
      <c r="J40" s="42"/>
      <c r="K40" s="42"/>
      <c r="L40" s="42"/>
      <c r="M40" s="42"/>
      <c r="P40" s="42"/>
      <c r="Q40" s="42"/>
      <c r="R40" s="42"/>
      <c r="S40" s="42"/>
      <c r="T40" s="42"/>
      <c r="U40" s="42"/>
      <c r="V40" s="42"/>
      <c r="W40" s="42"/>
      <c r="X40" s="42"/>
      <c r="Y40" s="42"/>
      <c r="Z40" s="42"/>
      <c r="AA40" s="42"/>
      <c r="AB40" s="42"/>
    </row>
    <row r="41" spans="1:49" ht="12" customHeight="1" x14ac:dyDescent="0.2">
      <c r="A41" s="44" t="s">
        <v>263</v>
      </c>
      <c r="B41" s="43"/>
      <c r="C41" s="42"/>
      <c r="D41" s="42"/>
      <c r="E41" s="42"/>
      <c r="F41" s="42"/>
      <c r="G41" s="42"/>
      <c r="H41" s="42"/>
      <c r="I41" s="42"/>
      <c r="J41" s="42"/>
      <c r="K41" s="42"/>
      <c r="L41" s="42"/>
      <c r="M41" s="43"/>
      <c r="P41" s="42"/>
      <c r="Q41" s="42"/>
      <c r="R41" s="42"/>
      <c r="S41" s="42"/>
      <c r="T41" s="42"/>
      <c r="U41" s="42"/>
      <c r="V41" s="42"/>
      <c r="W41" s="42"/>
      <c r="X41" s="42"/>
      <c r="Y41" s="42"/>
      <c r="Z41" s="42"/>
      <c r="AA41" s="42"/>
      <c r="AB41" s="42"/>
    </row>
    <row r="42" spans="1:49" x14ac:dyDescent="0.2">
      <c r="A42" s="42"/>
      <c r="B42" s="42"/>
      <c r="C42" s="42"/>
      <c r="D42" s="42"/>
      <c r="E42" s="42"/>
      <c r="F42" s="42"/>
      <c r="G42" s="42"/>
      <c r="H42" s="42"/>
      <c r="I42" s="42"/>
      <c r="J42" s="42"/>
      <c r="K42" s="42"/>
      <c r="L42" s="42"/>
      <c r="M42" s="42"/>
      <c r="P42" s="42"/>
      <c r="Q42" s="42"/>
      <c r="R42" s="42"/>
      <c r="S42" s="42"/>
      <c r="T42" s="42"/>
      <c r="U42" s="42"/>
      <c r="V42" s="42"/>
      <c r="W42" s="42"/>
      <c r="X42" s="42"/>
      <c r="Y42" s="42"/>
      <c r="Z42" s="42"/>
      <c r="AA42" s="42"/>
      <c r="AB42" s="42"/>
    </row>
    <row r="43" spans="1:49" x14ac:dyDescent="0.2">
      <c r="O43" s="42"/>
      <c r="P43" s="42"/>
      <c r="Q43" s="42"/>
      <c r="R43" s="42"/>
      <c r="S43" s="42"/>
      <c r="T43" s="42"/>
      <c r="U43" s="42"/>
      <c r="V43" s="42"/>
      <c r="W43" s="42"/>
      <c r="X43" s="42"/>
      <c r="Y43" s="42"/>
      <c r="Z43" s="42"/>
      <c r="AA43" s="42"/>
    </row>
    <row r="44" spans="1:49" x14ac:dyDescent="0.2">
      <c r="O44" s="42"/>
      <c r="P44" s="42"/>
      <c r="Q44" s="42"/>
      <c r="R44" s="42"/>
      <c r="S44" s="42"/>
      <c r="T44" s="42"/>
      <c r="U44" s="42"/>
      <c r="V44" s="42"/>
      <c r="W44" s="42"/>
      <c r="X44" s="42"/>
      <c r="Y44" s="42"/>
      <c r="Z44" s="42"/>
      <c r="AA44" s="42"/>
    </row>
  </sheetData>
  <mergeCells count="4">
    <mergeCell ref="A39:D39"/>
    <mergeCell ref="A1:F1"/>
    <mergeCell ref="H1:I1"/>
    <mergeCell ref="A38:K38"/>
  </mergeCells>
  <hyperlinks>
    <hyperlink ref="H1" location="Contents!A1" display="Back to contents page"/>
  </hyperlink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workbookViewId="0">
      <selection sqref="A1:I2"/>
    </sheetView>
  </sheetViews>
  <sheetFormatPr defaultRowHeight="12.75" x14ac:dyDescent="0.2"/>
  <cols>
    <col min="1" max="1" width="22.7109375" style="100" customWidth="1"/>
    <col min="2" max="2" width="10.5703125" style="100" customWidth="1"/>
    <col min="3" max="4" width="9.140625" style="100"/>
    <col min="5" max="5" width="10.7109375" style="100" customWidth="1"/>
    <col min="6" max="7" width="9.140625" style="100"/>
    <col min="8" max="8" width="9.140625" style="95"/>
    <col min="9" max="9" width="9.140625" style="146"/>
    <col min="10" max="10" width="20.28515625" style="146" bestFit="1" customWidth="1"/>
    <col min="11" max="23" width="9.140625" style="146"/>
    <col min="24" max="32" width="9.140625" style="95"/>
    <col min="33" max="16384" width="9.140625" style="100"/>
  </cols>
  <sheetData>
    <row r="1" spans="1:23" ht="18" customHeight="1" x14ac:dyDescent="0.2">
      <c r="A1" s="272" t="s">
        <v>311</v>
      </c>
      <c r="B1" s="272"/>
      <c r="C1" s="272"/>
      <c r="D1" s="272"/>
      <c r="E1" s="272"/>
      <c r="F1" s="272"/>
      <c r="G1" s="272"/>
      <c r="H1" s="272"/>
      <c r="I1" s="272"/>
      <c r="J1" s="100"/>
      <c r="K1" s="209" t="s">
        <v>337</v>
      </c>
    </row>
    <row r="2" spans="1:23" ht="18" customHeight="1" x14ac:dyDescent="0.2">
      <c r="A2" s="272"/>
      <c r="B2" s="272"/>
      <c r="C2" s="272"/>
      <c r="D2" s="272"/>
      <c r="E2" s="272"/>
      <c r="F2" s="272"/>
      <c r="G2" s="272"/>
      <c r="H2" s="272"/>
      <c r="I2" s="272"/>
    </row>
    <row r="4" spans="1:23" x14ac:dyDescent="0.2">
      <c r="A4" s="278"/>
      <c r="B4" s="280" t="s">
        <v>150</v>
      </c>
      <c r="C4" s="281"/>
      <c r="D4" s="282"/>
      <c r="E4" s="280" t="s">
        <v>151</v>
      </c>
      <c r="F4" s="281"/>
      <c r="G4" s="282"/>
      <c r="H4" s="190"/>
      <c r="I4" s="147"/>
      <c r="J4" s="147"/>
      <c r="K4" s="274" t="s">
        <v>264</v>
      </c>
      <c r="L4" s="188"/>
      <c r="M4" s="274" t="s">
        <v>265</v>
      </c>
      <c r="N4" s="273" t="s">
        <v>126</v>
      </c>
      <c r="O4" s="273" t="s">
        <v>127</v>
      </c>
      <c r="P4" s="187"/>
      <c r="Q4" s="187"/>
      <c r="R4" s="274" t="s">
        <v>266</v>
      </c>
      <c r="S4" s="273" t="s">
        <v>267</v>
      </c>
      <c r="T4" s="274" t="s">
        <v>266</v>
      </c>
      <c r="U4" s="273" t="s">
        <v>267</v>
      </c>
      <c r="V4" s="274" t="s">
        <v>268</v>
      </c>
      <c r="W4" s="147"/>
    </row>
    <row r="5" spans="1:23" ht="38.25" customHeight="1" x14ac:dyDescent="0.2">
      <c r="A5" s="279"/>
      <c r="B5" s="136" t="s">
        <v>125</v>
      </c>
      <c r="C5" s="170" t="s">
        <v>63</v>
      </c>
      <c r="D5" s="171" t="s">
        <v>64</v>
      </c>
      <c r="E5" s="136" t="s">
        <v>125</v>
      </c>
      <c r="F5" s="170" t="s">
        <v>63</v>
      </c>
      <c r="G5" s="171" t="s">
        <v>64</v>
      </c>
      <c r="H5" s="192"/>
      <c r="I5" s="151"/>
      <c r="J5" s="151"/>
      <c r="K5" s="274"/>
      <c r="L5" s="188" t="s">
        <v>271</v>
      </c>
      <c r="M5" s="274"/>
      <c r="N5" s="273"/>
      <c r="O5" s="273"/>
      <c r="P5" s="187" t="s">
        <v>272</v>
      </c>
      <c r="Q5" s="168" t="s">
        <v>273</v>
      </c>
      <c r="R5" s="274"/>
      <c r="S5" s="273"/>
      <c r="T5" s="274"/>
      <c r="U5" s="273"/>
      <c r="V5" s="274"/>
      <c r="W5" s="151"/>
    </row>
    <row r="6" spans="1:23" ht="14.25" x14ac:dyDescent="0.2">
      <c r="A6" s="172" t="s">
        <v>340</v>
      </c>
      <c r="B6" s="173">
        <v>77</v>
      </c>
      <c r="C6" s="137">
        <v>76.900000000000006</v>
      </c>
      <c r="D6" s="138">
        <v>77.099999999999994</v>
      </c>
      <c r="E6" s="137">
        <v>81.099999999999994</v>
      </c>
      <c r="F6" s="137">
        <v>81</v>
      </c>
      <c r="G6" s="138">
        <v>81.2</v>
      </c>
      <c r="H6" s="193"/>
      <c r="I6" s="147"/>
      <c r="J6" s="147"/>
      <c r="K6" s="152"/>
      <c r="L6" s="152"/>
      <c r="M6" s="152"/>
      <c r="N6" s="153"/>
      <c r="O6" s="153"/>
      <c r="P6" s="153"/>
      <c r="Q6" s="153"/>
      <c r="R6" s="154"/>
      <c r="S6" s="154"/>
      <c r="T6" s="154"/>
      <c r="U6" s="154"/>
      <c r="V6" s="155"/>
      <c r="W6" s="147"/>
    </row>
    <row r="7" spans="1:23" x14ac:dyDescent="0.2">
      <c r="A7" s="186"/>
      <c r="B7" s="173"/>
      <c r="C7" s="137"/>
      <c r="D7" s="141"/>
      <c r="E7" s="137"/>
      <c r="F7" s="137"/>
      <c r="G7" s="141"/>
      <c r="H7" s="193"/>
      <c r="I7" s="147"/>
      <c r="J7" s="147"/>
      <c r="K7" s="152"/>
      <c r="L7" s="152"/>
      <c r="M7" s="152"/>
      <c r="N7" s="153"/>
      <c r="O7" s="153"/>
      <c r="P7" s="153"/>
      <c r="Q7" s="153"/>
      <c r="R7" s="154"/>
      <c r="S7" s="154"/>
      <c r="T7" s="154"/>
      <c r="U7" s="154"/>
      <c r="V7" s="155"/>
      <c r="W7" s="147"/>
    </row>
    <row r="8" spans="1:23" x14ac:dyDescent="0.2">
      <c r="A8" s="100" t="s">
        <v>65</v>
      </c>
      <c r="B8" s="173">
        <v>76.900000000000006</v>
      </c>
      <c r="C8" s="137">
        <v>76.400000000000006</v>
      </c>
      <c r="D8" s="141">
        <v>77.400000000000006</v>
      </c>
      <c r="E8" s="139">
        <v>81.099999999999994</v>
      </c>
      <c r="F8" s="139">
        <v>80.599999999999994</v>
      </c>
      <c r="G8" s="140">
        <v>81.5</v>
      </c>
      <c r="H8" s="193"/>
      <c r="I8" s="158">
        <v>32</v>
      </c>
      <c r="J8" s="147" t="s">
        <v>75</v>
      </c>
      <c r="K8" s="155">
        <f t="shared" ref="K8:K39" si="0">VLOOKUP($J8,$A$8:$G$39,3,FALSE)</f>
        <v>73.099999999999994</v>
      </c>
      <c r="L8" s="155">
        <f>VLOOKUP($J8,$A$8:$G$39,4,FALSE)</f>
        <v>73.599999999999994</v>
      </c>
      <c r="M8" s="155">
        <f>IF(S8&gt;0, L8-K8-S8,L8-K8)</f>
        <v>0.5</v>
      </c>
      <c r="N8" s="157">
        <f t="shared" ref="N8:N39" si="1">VLOOKUP($J8,$A$8:$G$39,2,FALSE)</f>
        <v>73.3</v>
      </c>
      <c r="O8" s="157">
        <f>VLOOKUP($J8,$A$8:$G$39,5,FALSE)</f>
        <v>78.7</v>
      </c>
      <c r="P8" s="157">
        <f>VLOOKUP($J8,$A$8:$G$39,6,FALSE)</f>
        <v>78.400000000000006</v>
      </c>
      <c r="Q8" s="157">
        <f>VLOOKUP($J8,$A$8:$G$39,7,FALSE)</f>
        <v>79</v>
      </c>
      <c r="R8" s="155">
        <f>P8-L8</f>
        <v>4.8000000000000114</v>
      </c>
      <c r="S8" s="155">
        <f t="shared" ref="S8:S39" si="2">0-R8</f>
        <v>-4.8000000000000114</v>
      </c>
      <c r="T8" s="155">
        <f>IF(R8&gt;0,R8,0)</f>
        <v>4.8000000000000114</v>
      </c>
      <c r="U8" s="155">
        <f>IF(S8&gt;0,S8,0)</f>
        <v>0</v>
      </c>
      <c r="V8" s="155">
        <f>IF(S8&gt;0,Q8-P8-S8,Q8-P8)</f>
        <v>0.59999999999999432</v>
      </c>
      <c r="W8" s="147"/>
    </row>
    <row r="9" spans="1:23" x14ac:dyDescent="0.2">
      <c r="A9" s="100" t="s">
        <v>66</v>
      </c>
      <c r="B9" s="173">
        <v>79.099999999999994</v>
      </c>
      <c r="C9" s="137">
        <v>78.7</v>
      </c>
      <c r="D9" s="141">
        <v>79.5</v>
      </c>
      <c r="E9" s="137">
        <v>82.6</v>
      </c>
      <c r="F9" s="137">
        <v>82.2</v>
      </c>
      <c r="G9" s="141">
        <v>82.9</v>
      </c>
      <c r="H9" s="193"/>
      <c r="I9" s="158">
        <v>31</v>
      </c>
      <c r="J9" s="147" t="s">
        <v>68</v>
      </c>
      <c r="K9" s="155">
        <f t="shared" si="0"/>
        <v>73.3</v>
      </c>
      <c r="L9" s="155">
        <f t="shared" ref="L9:L39" si="3">VLOOKUP($J9,$A$8:$G$39,4,FALSE)</f>
        <v>74.599999999999994</v>
      </c>
      <c r="M9" s="155">
        <f t="shared" ref="M9:M39" si="4">IF(S9&gt;0, L9-K9-S9,L9-K9)</f>
        <v>1.2999999999999972</v>
      </c>
      <c r="N9" s="157">
        <f t="shared" si="1"/>
        <v>73.900000000000006</v>
      </c>
      <c r="O9" s="157">
        <f t="shared" ref="O9:O39" si="5">VLOOKUP($J9,$A$8:$G$39,5,FALSE)</f>
        <v>79.400000000000006</v>
      </c>
      <c r="P9" s="157">
        <f t="shared" ref="P9:P39" si="6">VLOOKUP($J9,$A$8:$G$39,6,FALSE)</f>
        <v>78.8</v>
      </c>
      <c r="Q9" s="157">
        <f t="shared" ref="Q9:Q39" si="7">VLOOKUP($J9,$A$8:$G$39,7,FALSE)</f>
        <v>79.900000000000006</v>
      </c>
      <c r="R9" s="155">
        <f t="shared" ref="R9:R39" si="8">P9-L9</f>
        <v>4.2000000000000028</v>
      </c>
      <c r="S9" s="155">
        <f t="shared" si="2"/>
        <v>-4.2000000000000028</v>
      </c>
      <c r="T9" s="155">
        <f t="shared" ref="T9:T39" si="9">IF(R9&gt;0,R9,0)</f>
        <v>4.2000000000000028</v>
      </c>
      <c r="U9" s="155">
        <f t="shared" ref="U9:U39" si="10">IF(S9&gt;0,S9,0)</f>
        <v>0</v>
      </c>
      <c r="V9" s="155">
        <f t="shared" ref="V9:V39" si="11">IF(S9&gt;0,Q9-P9-S9,Q9-P9)</f>
        <v>1.1000000000000085</v>
      </c>
      <c r="W9" s="147"/>
    </row>
    <row r="10" spans="1:23" x14ac:dyDescent="0.2">
      <c r="A10" s="100" t="s">
        <v>67</v>
      </c>
      <c r="B10" s="173">
        <v>78.2</v>
      </c>
      <c r="C10" s="137">
        <v>77.5</v>
      </c>
      <c r="D10" s="141">
        <v>78.8</v>
      </c>
      <c r="E10" s="137">
        <v>81.599999999999994</v>
      </c>
      <c r="F10" s="137">
        <v>81</v>
      </c>
      <c r="G10" s="141">
        <v>82.2</v>
      </c>
      <c r="H10" s="193"/>
      <c r="I10" s="158">
        <v>30</v>
      </c>
      <c r="J10" s="147" t="s">
        <v>89</v>
      </c>
      <c r="K10" s="155">
        <f t="shared" si="0"/>
        <v>74.3</v>
      </c>
      <c r="L10" s="155">
        <f t="shared" si="3"/>
        <v>75.8</v>
      </c>
      <c r="M10" s="155">
        <f t="shared" si="4"/>
        <v>1.5</v>
      </c>
      <c r="N10" s="157">
        <f t="shared" si="1"/>
        <v>75</v>
      </c>
      <c r="O10" s="157">
        <f t="shared" si="5"/>
        <v>79.099999999999994</v>
      </c>
      <c r="P10" s="157">
        <f t="shared" si="6"/>
        <v>78.400000000000006</v>
      </c>
      <c r="Q10" s="157">
        <f t="shared" si="7"/>
        <v>79.8</v>
      </c>
      <c r="R10" s="155">
        <f t="shared" si="8"/>
        <v>2.6000000000000085</v>
      </c>
      <c r="S10" s="155">
        <f t="shared" si="2"/>
        <v>-2.6000000000000085</v>
      </c>
      <c r="T10" s="155">
        <f t="shared" si="9"/>
        <v>2.6000000000000085</v>
      </c>
      <c r="U10" s="155">
        <f t="shared" si="10"/>
        <v>0</v>
      </c>
      <c r="V10" s="155">
        <f t="shared" si="11"/>
        <v>1.3999999999999915</v>
      </c>
      <c r="W10" s="147"/>
    </row>
    <row r="11" spans="1:23" x14ac:dyDescent="0.2">
      <c r="A11" s="100" t="s">
        <v>138</v>
      </c>
      <c r="B11" s="173">
        <v>77.400000000000006</v>
      </c>
      <c r="C11" s="137">
        <v>76.599999999999994</v>
      </c>
      <c r="D11" s="141">
        <v>78.099999999999994</v>
      </c>
      <c r="E11" s="137">
        <v>82.2</v>
      </c>
      <c r="F11" s="137">
        <v>81.599999999999994</v>
      </c>
      <c r="G11" s="141">
        <v>82.9</v>
      </c>
      <c r="H11" s="193"/>
      <c r="I11" s="158">
        <v>29</v>
      </c>
      <c r="J11" s="147" t="s">
        <v>77</v>
      </c>
      <c r="K11" s="155">
        <f t="shared" si="0"/>
        <v>74.400000000000006</v>
      </c>
      <c r="L11" s="155">
        <f t="shared" si="3"/>
        <v>75.900000000000006</v>
      </c>
      <c r="M11" s="155">
        <f t="shared" si="4"/>
        <v>1.5</v>
      </c>
      <c r="N11" s="157">
        <f t="shared" si="1"/>
        <v>75.2</v>
      </c>
      <c r="O11" s="157">
        <f t="shared" si="5"/>
        <v>79.7</v>
      </c>
      <c r="P11" s="157">
        <f t="shared" si="6"/>
        <v>78.900000000000006</v>
      </c>
      <c r="Q11" s="157">
        <f t="shared" si="7"/>
        <v>80.400000000000006</v>
      </c>
      <c r="R11" s="155">
        <f t="shared" si="8"/>
        <v>3</v>
      </c>
      <c r="S11" s="155">
        <f t="shared" si="2"/>
        <v>-3</v>
      </c>
      <c r="T11" s="155">
        <f t="shared" si="9"/>
        <v>3</v>
      </c>
      <c r="U11" s="155">
        <f t="shared" si="10"/>
        <v>0</v>
      </c>
      <c r="V11" s="155">
        <f t="shared" si="11"/>
        <v>1.5</v>
      </c>
      <c r="W11" s="147"/>
    </row>
    <row r="12" spans="1:23" x14ac:dyDescent="0.2">
      <c r="A12" s="100" t="s">
        <v>139</v>
      </c>
      <c r="B12" s="173">
        <v>78</v>
      </c>
      <c r="C12" s="137">
        <v>77.599999999999994</v>
      </c>
      <c r="D12" s="141">
        <v>78.3</v>
      </c>
      <c r="E12" s="137">
        <v>82.3</v>
      </c>
      <c r="F12" s="137">
        <v>82</v>
      </c>
      <c r="G12" s="141">
        <v>82.6</v>
      </c>
      <c r="H12" s="193"/>
      <c r="I12" s="158">
        <v>28</v>
      </c>
      <c r="J12" s="147" t="s">
        <v>81</v>
      </c>
      <c r="K12" s="155">
        <f t="shared" si="0"/>
        <v>74.900000000000006</v>
      </c>
      <c r="L12" s="155">
        <f t="shared" si="3"/>
        <v>75.7</v>
      </c>
      <c r="M12" s="155">
        <f t="shared" si="4"/>
        <v>0.79999999999999716</v>
      </c>
      <c r="N12" s="157">
        <f t="shared" si="1"/>
        <v>75.3</v>
      </c>
      <c r="O12" s="157">
        <f t="shared" si="5"/>
        <v>79.400000000000006</v>
      </c>
      <c r="P12" s="157">
        <f t="shared" si="6"/>
        <v>79.099999999999994</v>
      </c>
      <c r="Q12" s="157">
        <f t="shared" si="7"/>
        <v>79.8</v>
      </c>
      <c r="R12" s="155">
        <f t="shared" si="8"/>
        <v>3.3999999999999915</v>
      </c>
      <c r="S12" s="155">
        <f t="shared" si="2"/>
        <v>-3.3999999999999915</v>
      </c>
      <c r="T12" s="155">
        <f t="shared" si="9"/>
        <v>3.3999999999999915</v>
      </c>
      <c r="U12" s="155">
        <f t="shared" si="10"/>
        <v>0</v>
      </c>
      <c r="V12" s="155">
        <f t="shared" si="11"/>
        <v>0.70000000000000284</v>
      </c>
      <c r="W12" s="147"/>
    </row>
    <row r="13" spans="1:23" x14ac:dyDescent="0.2">
      <c r="A13" s="100" t="s">
        <v>8</v>
      </c>
      <c r="B13" s="173">
        <v>76.7</v>
      </c>
      <c r="C13" s="137">
        <v>75.599999999999994</v>
      </c>
      <c r="D13" s="141">
        <v>77.7</v>
      </c>
      <c r="E13" s="137">
        <v>80.2</v>
      </c>
      <c r="F13" s="137">
        <v>79.3</v>
      </c>
      <c r="G13" s="141">
        <v>81.099999999999994</v>
      </c>
      <c r="H13" s="193"/>
      <c r="I13" s="158">
        <v>27</v>
      </c>
      <c r="J13" s="147" t="s">
        <v>80</v>
      </c>
      <c r="K13" s="155">
        <f t="shared" si="0"/>
        <v>75.400000000000006</v>
      </c>
      <c r="L13" s="155">
        <f t="shared" si="3"/>
        <v>76.7</v>
      </c>
      <c r="M13" s="155">
        <f t="shared" si="4"/>
        <v>1.2999999999999972</v>
      </c>
      <c r="N13" s="157">
        <f t="shared" si="1"/>
        <v>76.099999999999994</v>
      </c>
      <c r="O13" s="157">
        <f t="shared" si="5"/>
        <v>80.2</v>
      </c>
      <c r="P13" s="157">
        <f t="shared" si="6"/>
        <v>79.599999999999994</v>
      </c>
      <c r="Q13" s="157">
        <f t="shared" si="7"/>
        <v>80.7</v>
      </c>
      <c r="R13" s="155">
        <f t="shared" si="8"/>
        <v>2.8999999999999915</v>
      </c>
      <c r="S13" s="155">
        <f t="shared" si="2"/>
        <v>-2.8999999999999915</v>
      </c>
      <c r="T13" s="155">
        <f t="shared" si="9"/>
        <v>2.8999999999999915</v>
      </c>
      <c r="U13" s="155">
        <f t="shared" si="10"/>
        <v>0</v>
      </c>
      <c r="V13" s="155">
        <f t="shared" si="11"/>
        <v>1.1000000000000085</v>
      </c>
      <c r="W13" s="147"/>
    </row>
    <row r="14" spans="1:23" x14ac:dyDescent="0.2">
      <c r="A14" s="100" t="s">
        <v>140</v>
      </c>
      <c r="B14" s="173">
        <v>77.900000000000006</v>
      </c>
      <c r="C14" s="137">
        <v>77.3</v>
      </c>
      <c r="D14" s="141">
        <v>78.400000000000006</v>
      </c>
      <c r="E14" s="137">
        <v>81.8</v>
      </c>
      <c r="F14" s="137">
        <v>81.2</v>
      </c>
      <c r="G14" s="141">
        <v>82.3</v>
      </c>
      <c r="H14" s="193"/>
      <c r="I14" s="158">
        <v>26</v>
      </c>
      <c r="J14" s="147" t="s">
        <v>83</v>
      </c>
      <c r="K14" s="155">
        <f t="shared" si="0"/>
        <v>75.7</v>
      </c>
      <c r="L14" s="155">
        <f t="shared" si="3"/>
        <v>76.7</v>
      </c>
      <c r="M14" s="155">
        <f t="shared" si="4"/>
        <v>1</v>
      </c>
      <c r="N14" s="157">
        <f t="shared" si="1"/>
        <v>76.2</v>
      </c>
      <c r="O14" s="157">
        <f t="shared" si="5"/>
        <v>80.2</v>
      </c>
      <c r="P14" s="157">
        <f t="shared" si="6"/>
        <v>79.8</v>
      </c>
      <c r="Q14" s="157">
        <f t="shared" si="7"/>
        <v>80.7</v>
      </c>
      <c r="R14" s="155">
        <f t="shared" si="8"/>
        <v>3.0999999999999943</v>
      </c>
      <c r="S14" s="155">
        <f t="shared" si="2"/>
        <v>-3.0999999999999943</v>
      </c>
      <c r="T14" s="155">
        <f t="shared" si="9"/>
        <v>3.0999999999999943</v>
      </c>
      <c r="U14" s="155">
        <f t="shared" si="10"/>
        <v>0</v>
      </c>
      <c r="V14" s="155">
        <f t="shared" si="11"/>
        <v>0.90000000000000568</v>
      </c>
      <c r="W14" s="147"/>
    </row>
    <row r="15" spans="1:23" x14ac:dyDescent="0.2">
      <c r="A15" s="100" t="s">
        <v>68</v>
      </c>
      <c r="B15" s="173">
        <v>73.900000000000006</v>
      </c>
      <c r="C15" s="137">
        <v>73.3</v>
      </c>
      <c r="D15" s="141">
        <v>74.599999999999994</v>
      </c>
      <c r="E15" s="137">
        <v>79.400000000000006</v>
      </c>
      <c r="F15" s="137">
        <v>78.8</v>
      </c>
      <c r="G15" s="141">
        <v>79.900000000000006</v>
      </c>
      <c r="H15" s="193"/>
      <c r="I15" s="158">
        <v>25</v>
      </c>
      <c r="J15" s="147" t="s">
        <v>69</v>
      </c>
      <c r="K15" s="155">
        <f t="shared" si="0"/>
        <v>75.8</v>
      </c>
      <c r="L15" s="155">
        <f t="shared" si="3"/>
        <v>77.099999999999994</v>
      </c>
      <c r="M15" s="155">
        <f t="shared" si="4"/>
        <v>1.2999999999999972</v>
      </c>
      <c r="N15" s="157">
        <f t="shared" si="1"/>
        <v>76.400000000000006</v>
      </c>
      <c r="O15" s="157">
        <f t="shared" si="5"/>
        <v>80</v>
      </c>
      <c r="P15" s="157">
        <f t="shared" si="6"/>
        <v>79.400000000000006</v>
      </c>
      <c r="Q15" s="157">
        <f t="shared" si="7"/>
        <v>80.5</v>
      </c>
      <c r="R15" s="155">
        <f t="shared" si="8"/>
        <v>2.3000000000000114</v>
      </c>
      <c r="S15" s="155">
        <f t="shared" si="2"/>
        <v>-2.3000000000000114</v>
      </c>
      <c r="T15" s="155">
        <f t="shared" si="9"/>
        <v>2.3000000000000114</v>
      </c>
      <c r="U15" s="155">
        <f t="shared" si="10"/>
        <v>0</v>
      </c>
      <c r="V15" s="155">
        <f t="shared" si="11"/>
        <v>1.0999999999999943</v>
      </c>
      <c r="W15" s="147"/>
    </row>
    <row r="16" spans="1:23" x14ac:dyDescent="0.2">
      <c r="A16" s="100" t="s">
        <v>69</v>
      </c>
      <c r="B16" s="173">
        <v>76.400000000000006</v>
      </c>
      <c r="C16" s="137">
        <v>75.8</v>
      </c>
      <c r="D16" s="141">
        <v>77.099999999999994</v>
      </c>
      <c r="E16" s="137">
        <v>80</v>
      </c>
      <c r="F16" s="137">
        <v>79.400000000000006</v>
      </c>
      <c r="G16" s="141">
        <v>80.5</v>
      </c>
      <c r="H16" s="193"/>
      <c r="I16" s="158">
        <v>24</v>
      </c>
      <c r="J16" s="147" t="s">
        <v>8</v>
      </c>
      <c r="K16" s="155">
        <f t="shared" si="0"/>
        <v>75.599999999999994</v>
      </c>
      <c r="L16" s="155">
        <f t="shared" si="3"/>
        <v>77.7</v>
      </c>
      <c r="M16" s="155">
        <f t="shared" si="4"/>
        <v>2.1000000000000085</v>
      </c>
      <c r="N16" s="157">
        <f t="shared" si="1"/>
        <v>76.7</v>
      </c>
      <c r="O16" s="157">
        <f t="shared" si="5"/>
        <v>80.2</v>
      </c>
      <c r="P16" s="157">
        <f t="shared" si="6"/>
        <v>79.3</v>
      </c>
      <c r="Q16" s="157">
        <f t="shared" si="7"/>
        <v>81.099999999999994</v>
      </c>
      <c r="R16" s="155">
        <f t="shared" si="8"/>
        <v>1.5999999999999943</v>
      </c>
      <c r="S16" s="155">
        <f t="shared" si="2"/>
        <v>-1.5999999999999943</v>
      </c>
      <c r="T16" s="155">
        <f t="shared" si="9"/>
        <v>1.5999999999999943</v>
      </c>
      <c r="U16" s="155">
        <f t="shared" si="10"/>
        <v>0</v>
      </c>
      <c r="V16" s="155">
        <f t="shared" si="11"/>
        <v>1.7999999999999972</v>
      </c>
      <c r="W16" s="147"/>
    </row>
    <row r="17" spans="1:23" x14ac:dyDescent="0.2">
      <c r="A17" s="100" t="s">
        <v>70</v>
      </c>
      <c r="B17" s="173">
        <v>80.099999999999994</v>
      </c>
      <c r="C17" s="137">
        <v>79.400000000000006</v>
      </c>
      <c r="D17" s="141">
        <v>80.7</v>
      </c>
      <c r="E17" s="137">
        <v>83.3</v>
      </c>
      <c r="F17" s="137">
        <v>82.8</v>
      </c>
      <c r="G17" s="141">
        <v>83.9</v>
      </c>
      <c r="H17" s="193"/>
      <c r="I17" s="158">
        <v>23</v>
      </c>
      <c r="J17" s="147" t="s">
        <v>87</v>
      </c>
      <c r="K17" s="155">
        <f t="shared" si="0"/>
        <v>76.400000000000006</v>
      </c>
      <c r="L17" s="155">
        <f t="shared" si="3"/>
        <v>77.2</v>
      </c>
      <c r="M17" s="155">
        <f t="shared" si="4"/>
        <v>0.79999999999999716</v>
      </c>
      <c r="N17" s="157">
        <f t="shared" si="1"/>
        <v>76.8</v>
      </c>
      <c r="O17" s="157">
        <f t="shared" si="5"/>
        <v>80.7</v>
      </c>
      <c r="P17" s="157">
        <f t="shared" si="6"/>
        <v>80.400000000000006</v>
      </c>
      <c r="Q17" s="157">
        <f t="shared" si="7"/>
        <v>81</v>
      </c>
      <c r="R17" s="155">
        <f t="shared" si="8"/>
        <v>3.2000000000000028</v>
      </c>
      <c r="S17" s="155">
        <f t="shared" si="2"/>
        <v>-3.2000000000000028</v>
      </c>
      <c r="T17" s="155">
        <f t="shared" si="9"/>
        <v>3.2000000000000028</v>
      </c>
      <c r="U17" s="155">
        <f t="shared" si="10"/>
        <v>0</v>
      </c>
      <c r="V17" s="155">
        <f t="shared" si="11"/>
        <v>0.59999999999999432</v>
      </c>
      <c r="W17" s="147"/>
    </row>
    <row r="18" spans="1:23" x14ac:dyDescent="0.2">
      <c r="A18" s="100" t="s">
        <v>71</v>
      </c>
      <c r="B18" s="173">
        <v>78.3</v>
      </c>
      <c r="C18" s="137">
        <v>77.599999999999994</v>
      </c>
      <c r="D18" s="141">
        <v>79</v>
      </c>
      <c r="E18" s="137">
        <v>82.5</v>
      </c>
      <c r="F18" s="137">
        <v>81.900000000000006</v>
      </c>
      <c r="G18" s="141">
        <v>83.1</v>
      </c>
      <c r="H18" s="193"/>
      <c r="I18" s="158">
        <v>22</v>
      </c>
      <c r="J18" s="147" t="s">
        <v>141</v>
      </c>
      <c r="K18" s="155">
        <f t="shared" si="0"/>
        <v>75.400000000000006</v>
      </c>
      <c r="L18" s="155">
        <f t="shared" si="3"/>
        <v>78.2</v>
      </c>
      <c r="M18" s="155">
        <f t="shared" si="4"/>
        <v>2.7999999999999972</v>
      </c>
      <c r="N18" s="157">
        <f t="shared" si="1"/>
        <v>76.8</v>
      </c>
      <c r="O18" s="157">
        <f t="shared" si="5"/>
        <v>82.8</v>
      </c>
      <c r="P18" s="157">
        <f t="shared" si="6"/>
        <v>81.7</v>
      </c>
      <c r="Q18" s="157">
        <f t="shared" si="7"/>
        <v>83.9</v>
      </c>
      <c r="R18" s="155">
        <f t="shared" si="8"/>
        <v>3.5</v>
      </c>
      <c r="S18" s="155">
        <f t="shared" si="2"/>
        <v>-3.5</v>
      </c>
      <c r="T18" s="155">
        <f t="shared" si="9"/>
        <v>3.5</v>
      </c>
      <c r="U18" s="155">
        <f t="shared" si="10"/>
        <v>0</v>
      </c>
      <c r="V18" s="155">
        <f t="shared" si="11"/>
        <v>2.2000000000000028</v>
      </c>
      <c r="W18" s="147"/>
    </row>
    <row r="19" spans="1:23" x14ac:dyDescent="0.2">
      <c r="A19" s="100" t="s">
        <v>72</v>
      </c>
      <c r="B19" s="173">
        <v>80.5</v>
      </c>
      <c r="C19" s="137">
        <v>79.8</v>
      </c>
      <c r="D19" s="141">
        <v>81.2</v>
      </c>
      <c r="E19" s="137">
        <v>83.7</v>
      </c>
      <c r="F19" s="137">
        <v>83.2</v>
      </c>
      <c r="G19" s="141">
        <v>84.3</v>
      </c>
      <c r="H19" s="193"/>
      <c r="I19" s="158">
        <v>21</v>
      </c>
      <c r="J19" s="147" t="s">
        <v>65</v>
      </c>
      <c r="K19" s="155">
        <f t="shared" si="0"/>
        <v>76.400000000000006</v>
      </c>
      <c r="L19" s="155">
        <f t="shared" si="3"/>
        <v>77.400000000000006</v>
      </c>
      <c r="M19" s="155">
        <f t="shared" si="4"/>
        <v>1</v>
      </c>
      <c r="N19" s="157">
        <f t="shared" si="1"/>
        <v>76.900000000000006</v>
      </c>
      <c r="O19" s="157">
        <f t="shared" si="5"/>
        <v>81.099999999999994</v>
      </c>
      <c r="P19" s="157">
        <f t="shared" si="6"/>
        <v>80.599999999999994</v>
      </c>
      <c r="Q19" s="157">
        <f t="shared" si="7"/>
        <v>81.5</v>
      </c>
      <c r="R19" s="155">
        <f t="shared" si="8"/>
        <v>3.1999999999999886</v>
      </c>
      <c r="S19" s="155">
        <f t="shared" si="2"/>
        <v>-3.1999999999999886</v>
      </c>
      <c r="T19" s="155">
        <f t="shared" si="9"/>
        <v>3.1999999999999886</v>
      </c>
      <c r="U19" s="155">
        <f t="shared" si="10"/>
        <v>0</v>
      </c>
      <c r="V19" s="155">
        <f t="shared" si="11"/>
        <v>0.90000000000000568</v>
      </c>
      <c r="W19" s="147"/>
    </row>
    <row r="20" spans="1:23" x14ac:dyDescent="0.2">
      <c r="A20" s="100" t="s">
        <v>73</v>
      </c>
      <c r="B20" s="173">
        <v>77.2</v>
      </c>
      <c r="C20" s="137">
        <v>76.599999999999994</v>
      </c>
      <c r="D20" s="141">
        <v>77.7</v>
      </c>
      <c r="E20" s="137">
        <v>80.5</v>
      </c>
      <c r="F20" s="137">
        <v>80</v>
      </c>
      <c r="G20" s="141">
        <v>81</v>
      </c>
      <c r="H20" s="193"/>
      <c r="I20" s="158">
        <v>20</v>
      </c>
      <c r="J20" s="147" t="s">
        <v>86</v>
      </c>
      <c r="K20" s="155">
        <f t="shared" si="0"/>
        <v>76.5</v>
      </c>
      <c r="L20" s="155">
        <f t="shared" si="3"/>
        <v>77.900000000000006</v>
      </c>
      <c r="M20" s="155">
        <f t="shared" si="4"/>
        <v>1.4000000000000057</v>
      </c>
      <c r="N20" s="157">
        <f t="shared" si="1"/>
        <v>77.2</v>
      </c>
      <c r="O20" s="157">
        <f t="shared" si="5"/>
        <v>81.099999999999994</v>
      </c>
      <c r="P20" s="157">
        <f t="shared" si="6"/>
        <v>80.5</v>
      </c>
      <c r="Q20" s="157">
        <f t="shared" si="7"/>
        <v>81.8</v>
      </c>
      <c r="R20" s="155">
        <f t="shared" si="8"/>
        <v>2.5999999999999943</v>
      </c>
      <c r="S20" s="155">
        <f t="shared" si="2"/>
        <v>-2.5999999999999943</v>
      </c>
      <c r="T20" s="155">
        <f t="shared" si="9"/>
        <v>2.5999999999999943</v>
      </c>
      <c r="U20" s="155">
        <f t="shared" si="10"/>
        <v>0</v>
      </c>
      <c r="V20" s="155">
        <f t="shared" si="11"/>
        <v>1.2999999999999972</v>
      </c>
      <c r="W20" s="147"/>
    </row>
    <row r="21" spans="1:23" x14ac:dyDescent="0.2">
      <c r="A21" s="100" t="s">
        <v>74</v>
      </c>
      <c r="B21" s="173">
        <v>77.2</v>
      </c>
      <c r="C21" s="137">
        <v>76.8</v>
      </c>
      <c r="D21" s="141">
        <v>77.599999999999994</v>
      </c>
      <c r="E21" s="137">
        <v>80.8</v>
      </c>
      <c r="F21" s="137">
        <v>80.5</v>
      </c>
      <c r="G21" s="141">
        <v>81.099999999999994</v>
      </c>
      <c r="H21" s="193"/>
      <c r="I21" s="158">
        <v>19</v>
      </c>
      <c r="J21" s="147" t="s">
        <v>74</v>
      </c>
      <c r="K21" s="155">
        <f t="shared" si="0"/>
        <v>76.8</v>
      </c>
      <c r="L21" s="155">
        <f t="shared" si="3"/>
        <v>77.599999999999994</v>
      </c>
      <c r="M21" s="155">
        <f t="shared" si="4"/>
        <v>0.79999999999999716</v>
      </c>
      <c r="N21" s="157">
        <f t="shared" si="1"/>
        <v>77.2</v>
      </c>
      <c r="O21" s="157">
        <f t="shared" si="5"/>
        <v>80.8</v>
      </c>
      <c r="P21" s="157">
        <f t="shared" si="6"/>
        <v>80.5</v>
      </c>
      <c r="Q21" s="157">
        <f t="shared" si="7"/>
        <v>81.099999999999994</v>
      </c>
      <c r="R21" s="155">
        <f t="shared" si="8"/>
        <v>2.9000000000000057</v>
      </c>
      <c r="S21" s="155">
        <f t="shared" si="2"/>
        <v>-2.9000000000000057</v>
      </c>
      <c r="T21" s="155">
        <f t="shared" si="9"/>
        <v>2.9000000000000057</v>
      </c>
      <c r="U21" s="155">
        <f t="shared" si="10"/>
        <v>0</v>
      </c>
      <c r="V21" s="155">
        <f t="shared" si="11"/>
        <v>0.59999999999999432</v>
      </c>
      <c r="W21" s="147"/>
    </row>
    <row r="22" spans="1:23" x14ac:dyDescent="0.2">
      <c r="A22" s="100" t="s">
        <v>75</v>
      </c>
      <c r="B22" s="173">
        <v>73.3</v>
      </c>
      <c r="C22" s="137">
        <v>73.099999999999994</v>
      </c>
      <c r="D22" s="141">
        <v>73.599999999999994</v>
      </c>
      <c r="E22" s="137">
        <v>78.7</v>
      </c>
      <c r="F22" s="137">
        <v>78.400000000000006</v>
      </c>
      <c r="G22" s="141">
        <v>79</v>
      </c>
      <c r="H22" s="193"/>
      <c r="I22" s="158">
        <v>18</v>
      </c>
      <c r="J22" s="147" t="s">
        <v>73</v>
      </c>
      <c r="K22" s="155">
        <f t="shared" si="0"/>
        <v>76.599999999999994</v>
      </c>
      <c r="L22" s="155">
        <f t="shared" si="3"/>
        <v>77.7</v>
      </c>
      <c r="M22" s="155">
        <f t="shared" si="4"/>
        <v>1.1000000000000085</v>
      </c>
      <c r="N22" s="157">
        <f t="shared" si="1"/>
        <v>77.2</v>
      </c>
      <c r="O22" s="157">
        <f t="shared" si="5"/>
        <v>80.5</v>
      </c>
      <c r="P22" s="157">
        <f t="shared" si="6"/>
        <v>80</v>
      </c>
      <c r="Q22" s="157">
        <f t="shared" si="7"/>
        <v>81</v>
      </c>
      <c r="R22" s="155">
        <f t="shared" si="8"/>
        <v>2.2999999999999972</v>
      </c>
      <c r="S22" s="155">
        <f t="shared" si="2"/>
        <v>-2.2999999999999972</v>
      </c>
      <c r="T22" s="155">
        <f t="shared" si="9"/>
        <v>2.2999999999999972</v>
      </c>
      <c r="U22" s="155">
        <f t="shared" si="10"/>
        <v>0</v>
      </c>
      <c r="V22" s="155">
        <f t="shared" si="11"/>
        <v>1</v>
      </c>
      <c r="W22" s="147"/>
    </row>
    <row r="23" spans="1:23" x14ac:dyDescent="0.2">
      <c r="A23" s="100" t="s">
        <v>76</v>
      </c>
      <c r="B23" s="173">
        <v>77.8</v>
      </c>
      <c r="C23" s="137">
        <v>77.3</v>
      </c>
      <c r="D23" s="141">
        <v>78.2</v>
      </c>
      <c r="E23" s="137">
        <v>82.6</v>
      </c>
      <c r="F23" s="137">
        <v>82.2</v>
      </c>
      <c r="G23" s="141">
        <v>83</v>
      </c>
      <c r="H23" s="193"/>
      <c r="I23" s="158">
        <v>17</v>
      </c>
      <c r="J23" s="147" t="s">
        <v>138</v>
      </c>
      <c r="K23" s="155">
        <f t="shared" si="0"/>
        <v>76.599999999999994</v>
      </c>
      <c r="L23" s="155">
        <f t="shared" si="3"/>
        <v>78.099999999999994</v>
      </c>
      <c r="M23" s="155">
        <f t="shared" si="4"/>
        <v>1.5</v>
      </c>
      <c r="N23" s="157">
        <f t="shared" si="1"/>
        <v>77.400000000000006</v>
      </c>
      <c r="O23" s="157">
        <f t="shared" si="5"/>
        <v>82.2</v>
      </c>
      <c r="P23" s="157">
        <f t="shared" si="6"/>
        <v>81.599999999999994</v>
      </c>
      <c r="Q23" s="157">
        <f t="shared" si="7"/>
        <v>82.9</v>
      </c>
      <c r="R23" s="155">
        <f t="shared" si="8"/>
        <v>3.5</v>
      </c>
      <c r="S23" s="155">
        <f t="shared" si="2"/>
        <v>-3.5</v>
      </c>
      <c r="T23" s="155">
        <f t="shared" si="9"/>
        <v>3.5</v>
      </c>
      <c r="U23" s="155">
        <f t="shared" si="10"/>
        <v>0</v>
      </c>
      <c r="V23" s="155">
        <f t="shared" si="11"/>
        <v>1.3000000000000114</v>
      </c>
      <c r="W23" s="147"/>
    </row>
    <row r="24" spans="1:23" x14ac:dyDescent="0.2">
      <c r="A24" s="100" t="s">
        <v>77</v>
      </c>
      <c r="B24" s="173">
        <v>75.2</v>
      </c>
      <c r="C24" s="137">
        <v>74.400000000000006</v>
      </c>
      <c r="D24" s="141">
        <v>75.900000000000006</v>
      </c>
      <c r="E24" s="137">
        <v>79.7</v>
      </c>
      <c r="F24" s="137">
        <v>78.900000000000006</v>
      </c>
      <c r="G24" s="141">
        <v>80.400000000000006</v>
      </c>
      <c r="H24" s="193"/>
      <c r="I24" s="158">
        <v>16</v>
      </c>
      <c r="J24" s="147" t="s">
        <v>76</v>
      </c>
      <c r="K24" s="155">
        <f t="shared" si="0"/>
        <v>77.3</v>
      </c>
      <c r="L24" s="155">
        <f t="shared" si="3"/>
        <v>78.2</v>
      </c>
      <c r="M24" s="155">
        <f t="shared" si="4"/>
        <v>0.90000000000000568</v>
      </c>
      <c r="N24" s="157">
        <f t="shared" si="1"/>
        <v>77.8</v>
      </c>
      <c r="O24" s="157">
        <f t="shared" si="5"/>
        <v>82.6</v>
      </c>
      <c r="P24" s="157">
        <f t="shared" si="6"/>
        <v>82.2</v>
      </c>
      <c r="Q24" s="157">
        <f t="shared" si="7"/>
        <v>83</v>
      </c>
      <c r="R24" s="155">
        <f t="shared" si="8"/>
        <v>4</v>
      </c>
      <c r="S24" s="155">
        <f t="shared" si="2"/>
        <v>-4</v>
      </c>
      <c r="T24" s="155">
        <f t="shared" si="9"/>
        <v>4</v>
      </c>
      <c r="U24" s="155">
        <f t="shared" si="10"/>
        <v>0</v>
      </c>
      <c r="V24" s="155">
        <f t="shared" si="11"/>
        <v>0.79999999999999716</v>
      </c>
      <c r="W24" s="147"/>
    </row>
    <row r="25" spans="1:23" x14ac:dyDescent="0.2">
      <c r="A25" s="100" t="s">
        <v>78</v>
      </c>
      <c r="B25" s="173">
        <v>77.900000000000006</v>
      </c>
      <c r="C25" s="137">
        <v>77.2</v>
      </c>
      <c r="D25" s="141">
        <v>78.599999999999994</v>
      </c>
      <c r="E25" s="137">
        <v>81.599999999999994</v>
      </c>
      <c r="F25" s="137">
        <v>81</v>
      </c>
      <c r="G25" s="141">
        <v>82.3</v>
      </c>
      <c r="H25" s="193"/>
      <c r="I25" s="158">
        <v>15</v>
      </c>
      <c r="J25" s="147" t="s">
        <v>140</v>
      </c>
      <c r="K25" s="155">
        <f t="shared" si="0"/>
        <v>77.3</v>
      </c>
      <c r="L25" s="155">
        <f t="shared" si="3"/>
        <v>78.400000000000006</v>
      </c>
      <c r="M25" s="155">
        <f t="shared" si="4"/>
        <v>1.1000000000000085</v>
      </c>
      <c r="N25" s="157">
        <f t="shared" si="1"/>
        <v>77.900000000000006</v>
      </c>
      <c r="O25" s="157">
        <f t="shared" si="5"/>
        <v>81.8</v>
      </c>
      <c r="P25" s="157">
        <f t="shared" si="6"/>
        <v>81.2</v>
      </c>
      <c r="Q25" s="157">
        <f t="shared" si="7"/>
        <v>82.3</v>
      </c>
      <c r="R25" s="155">
        <f t="shared" si="8"/>
        <v>2.7999999999999972</v>
      </c>
      <c r="S25" s="155">
        <f t="shared" si="2"/>
        <v>-2.7999999999999972</v>
      </c>
      <c r="T25" s="155">
        <f t="shared" si="9"/>
        <v>2.7999999999999972</v>
      </c>
      <c r="U25" s="155">
        <f t="shared" si="10"/>
        <v>0</v>
      </c>
      <c r="V25" s="155">
        <f t="shared" si="11"/>
        <v>1.0999999999999943</v>
      </c>
      <c r="W25" s="147"/>
    </row>
    <row r="26" spans="1:23" x14ac:dyDescent="0.2">
      <c r="A26" s="100" t="s">
        <v>79</v>
      </c>
      <c r="B26" s="173">
        <v>78.7</v>
      </c>
      <c r="C26" s="137">
        <v>78</v>
      </c>
      <c r="D26" s="141">
        <v>79.400000000000006</v>
      </c>
      <c r="E26" s="137">
        <v>81.900000000000006</v>
      </c>
      <c r="F26" s="137">
        <v>81.3</v>
      </c>
      <c r="G26" s="141">
        <v>82.6</v>
      </c>
      <c r="H26" s="193"/>
      <c r="I26" s="158">
        <v>14</v>
      </c>
      <c r="J26" s="147" t="s">
        <v>78</v>
      </c>
      <c r="K26" s="155">
        <f t="shared" si="0"/>
        <v>77.2</v>
      </c>
      <c r="L26" s="155">
        <f t="shared" si="3"/>
        <v>78.599999999999994</v>
      </c>
      <c r="M26" s="155">
        <f t="shared" si="4"/>
        <v>1.3999999999999915</v>
      </c>
      <c r="N26" s="157">
        <f t="shared" si="1"/>
        <v>77.900000000000006</v>
      </c>
      <c r="O26" s="157">
        <f t="shared" si="5"/>
        <v>81.599999999999994</v>
      </c>
      <c r="P26" s="157">
        <f t="shared" si="6"/>
        <v>81</v>
      </c>
      <c r="Q26" s="157">
        <f t="shared" si="7"/>
        <v>82.3</v>
      </c>
      <c r="R26" s="155">
        <f t="shared" si="8"/>
        <v>2.4000000000000057</v>
      </c>
      <c r="S26" s="155">
        <f t="shared" si="2"/>
        <v>-2.4000000000000057</v>
      </c>
      <c r="T26" s="155">
        <f t="shared" si="9"/>
        <v>2.4000000000000057</v>
      </c>
      <c r="U26" s="155">
        <f t="shared" si="10"/>
        <v>0</v>
      </c>
      <c r="V26" s="155">
        <f t="shared" si="11"/>
        <v>1.2999999999999972</v>
      </c>
      <c r="W26" s="147"/>
    </row>
    <row r="27" spans="1:23" x14ac:dyDescent="0.2">
      <c r="A27" s="100" t="s">
        <v>141</v>
      </c>
      <c r="B27" s="173">
        <v>76.8</v>
      </c>
      <c r="C27" s="137">
        <v>75.400000000000006</v>
      </c>
      <c r="D27" s="141">
        <v>78.2</v>
      </c>
      <c r="E27" s="137">
        <v>82.8</v>
      </c>
      <c r="F27" s="137">
        <v>81.7</v>
      </c>
      <c r="G27" s="141">
        <v>83.9</v>
      </c>
      <c r="H27" s="193"/>
      <c r="I27" s="158">
        <v>13</v>
      </c>
      <c r="J27" s="147" t="s">
        <v>139</v>
      </c>
      <c r="K27" s="155">
        <f t="shared" si="0"/>
        <v>77.599999999999994</v>
      </c>
      <c r="L27" s="155">
        <f t="shared" si="3"/>
        <v>78.3</v>
      </c>
      <c r="M27" s="155">
        <f t="shared" si="4"/>
        <v>0.70000000000000284</v>
      </c>
      <c r="N27" s="157">
        <f t="shared" si="1"/>
        <v>78</v>
      </c>
      <c r="O27" s="157">
        <f t="shared" si="5"/>
        <v>82.3</v>
      </c>
      <c r="P27" s="157">
        <f t="shared" si="6"/>
        <v>82</v>
      </c>
      <c r="Q27" s="157">
        <f t="shared" si="7"/>
        <v>82.6</v>
      </c>
      <c r="R27" s="155">
        <f t="shared" si="8"/>
        <v>3.7000000000000028</v>
      </c>
      <c r="S27" s="155">
        <f t="shared" si="2"/>
        <v>-3.7000000000000028</v>
      </c>
      <c r="T27" s="155">
        <f t="shared" si="9"/>
        <v>3.7000000000000028</v>
      </c>
      <c r="U27" s="155">
        <f t="shared" si="10"/>
        <v>0</v>
      </c>
      <c r="V27" s="155">
        <f t="shared" si="11"/>
        <v>0.59999999999999432</v>
      </c>
      <c r="W27" s="147"/>
    </row>
    <row r="28" spans="1:23" x14ac:dyDescent="0.2">
      <c r="A28" s="100" t="s">
        <v>80</v>
      </c>
      <c r="B28" s="173">
        <v>76.099999999999994</v>
      </c>
      <c r="C28" s="137">
        <v>75.400000000000006</v>
      </c>
      <c r="D28" s="141">
        <v>76.7</v>
      </c>
      <c r="E28" s="137">
        <v>80.2</v>
      </c>
      <c r="F28" s="137">
        <v>79.599999999999994</v>
      </c>
      <c r="G28" s="141">
        <v>80.7</v>
      </c>
      <c r="H28" s="193"/>
      <c r="I28" s="158">
        <v>12</v>
      </c>
      <c r="J28" s="147" t="s">
        <v>90</v>
      </c>
      <c r="K28" s="155">
        <f t="shared" si="0"/>
        <v>77.599999999999994</v>
      </c>
      <c r="L28" s="155">
        <f t="shared" si="3"/>
        <v>78.599999999999994</v>
      </c>
      <c r="M28" s="155">
        <f t="shared" si="4"/>
        <v>1</v>
      </c>
      <c r="N28" s="157">
        <f t="shared" si="1"/>
        <v>78.099999999999994</v>
      </c>
      <c r="O28" s="157">
        <f t="shared" si="5"/>
        <v>81</v>
      </c>
      <c r="P28" s="157">
        <f t="shared" si="6"/>
        <v>80.5</v>
      </c>
      <c r="Q28" s="157">
        <f t="shared" si="7"/>
        <v>81.400000000000006</v>
      </c>
      <c r="R28" s="155">
        <f t="shared" si="8"/>
        <v>1.9000000000000057</v>
      </c>
      <c r="S28" s="155">
        <f t="shared" si="2"/>
        <v>-1.9000000000000057</v>
      </c>
      <c r="T28" s="155">
        <f t="shared" si="9"/>
        <v>1.9000000000000057</v>
      </c>
      <c r="U28" s="155">
        <f t="shared" si="10"/>
        <v>0</v>
      </c>
      <c r="V28" s="155">
        <f t="shared" si="11"/>
        <v>0.90000000000000568</v>
      </c>
      <c r="W28" s="147"/>
    </row>
    <row r="29" spans="1:23" x14ac:dyDescent="0.2">
      <c r="A29" s="100" t="s">
        <v>81</v>
      </c>
      <c r="B29" s="173">
        <v>75.3</v>
      </c>
      <c r="C29" s="137">
        <v>74.900000000000006</v>
      </c>
      <c r="D29" s="141">
        <v>75.7</v>
      </c>
      <c r="E29" s="137">
        <v>79.400000000000006</v>
      </c>
      <c r="F29" s="137">
        <v>79.099999999999994</v>
      </c>
      <c r="G29" s="141">
        <v>79.8</v>
      </c>
      <c r="H29" s="193"/>
      <c r="I29" s="158">
        <v>11</v>
      </c>
      <c r="J29" s="147" t="s">
        <v>67</v>
      </c>
      <c r="K29" s="155">
        <f t="shared" si="0"/>
        <v>77.5</v>
      </c>
      <c r="L29" s="155">
        <f t="shared" si="3"/>
        <v>78.8</v>
      </c>
      <c r="M29" s="155">
        <f t="shared" si="4"/>
        <v>1.2999999999999972</v>
      </c>
      <c r="N29" s="157">
        <f t="shared" si="1"/>
        <v>78.2</v>
      </c>
      <c r="O29" s="157">
        <f t="shared" si="5"/>
        <v>81.599999999999994</v>
      </c>
      <c r="P29" s="157">
        <f t="shared" si="6"/>
        <v>81</v>
      </c>
      <c r="Q29" s="157">
        <f t="shared" si="7"/>
        <v>82.2</v>
      </c>
      <c r="R29" s="155">
        <f t="shared" si="8"/>
        <v>2.2000000000000028</v>
      </c>
      <c r="S29" s="155">
        <f t="shared" si="2"/>
        <v>-2.2000000000000028</v>
      </c>
      <c r="T29" s="155">
        <f t="shared" si="9"/>
        <v>2.2000000000000028</v>
      </c>
      <c r="U29" s="155">
        <f t="shared" si="10"/>
        <v>0</v>
      </c>
      <c r="V29" s="155">
        <f t="shared" si="11"/>
        <v>1.2000000000000028</v>
      </c>
      <c r="W29" s="147"/>
    </row>
    <row r="30" spans="1:23" x14ac:dyDescent="0.2">
      <c r="A30" s="100" t="s">
        <v>82</v>
      </c>
      <c r="B30" s="173">
        <v>79.5</v>
      </c>
      <c r="C30" s="137">
        <v>78</v>
      </c>
      <c r="D30" s="141">
        <v>81</v>
      </c>
      <c r="E30" s="137">
        <v>81.7</v>
      </c>
      <c r="F30" s="137">
        <v>80.3</v>
      </c>
      <c r="G30" s="141">
        <v>83.1</v>
      </c>
      <c r="H30" s="193"/>
      <c r="I30" s="158">
        <v>10</v>
      </c>
      <c r="J30" s="147" t="s">
        <v>71</v>
      </c>
      <c r="K30" s="155">
        <f t="shared" si="0"/>
        <v>77.599999999999994</v>
      </c>
      <c r="L30" s="155">
        <f t="shared" si="3"/>
        <v>79</v>
      </c>
      <c r="M30" s="155">
        <f t="shared" si="4"/>
        <v>1.4000000000000057</v>
      </c>
      <c r="N30" s="157">
        <f t="shared" si="1"/>
        <v>78.3</v>
      </c>
      <c r="O30" s="157">
        <f t="shared" si="5"/>
        <v>82.5</v>
      </c>
      <c r="P30" s="157">
        <f t="shared" si="6"/>
        <v>81.900000000000006</v>
      </c>
      <c r="Q30" s="157">
        <f t="shared" si="7"/>
        <v>83.1</v>
      </c>
      <c r="R30" s="155">
        <f t="shared" si="8"/>
        <v>2.9000000000000057</v>
      </c>
      <c r="S30" s="155">
        <f t="shared" si="2"/>
        <v>-2.9000000000000057</v>
      </c>
      <c r="T30" s="155">
        <f t="shared" si="9"/>
        <v>2.9000000000000057</v>
      </c>
      <c r="U30" s="155">
        <f t="shared" si="10"/>
        <v>0</v>
      </c>
      <c r="V30" s="155">
        <f t="shared" si="11"/>
        <v>1.1999999999999886</v>
      </c>
      <c r="W30" s="147"/>
    </row>
    <row r="31" spans="1:23" x14ac:dyDescent="0.2">
      <c r="A31" s="100" t="s">
        <v>142</v>
      </c>
      <c r="B31" s="173">
        <v>79.3</v>
      </c>
      <c r="C31" s="137">
        <v>78.7</v>
      </c>
      <c r="D31" s="141">
        <v>79.900000000000006</v>
      </c>
      <c r="E31" s="137">
        <v>82.5</v>
      </c>
      <c r="F31" s="137">
        <v>81.900000000000006</v>
      </c>
      <c r="G31" s="141">
        <v>83</v>
      </c>
      <c r="H31" s="193"/>
      <c r="I31" s="158">
        <v>9</v>
      </c>
      <c r="J31" s="147" t="s">
        <v>85</v>
      </c>
      <c r="K31" s="155">
        <f t="shared" si="0"/>
        <v>77</v>
      </c>
      <c r="L31" s="155">
        <f t="shared" si="3"/>
        <v>79.599999999999994</v>
      </c>
      <c r="M31" s="155">
        <f t="shared" si="4"/>
        <v>2.5999999999999943</v>
      </c>
      <c r="N31" s="157">
        <f t="shared" si="1"/>
        <v>78.3</v>
      </c>
      <c r="O31" s="157">
        <f t="shared" si="5"/>
        <v>83.2</v>
      </c>
      <c r="P31" s="157">
        <f t="shared" si="6"/>
        <v>82.1</v>
      </c>
      <c r="Q31" s="157">
        <f t="shared" si="7"/>
        <v>84.3</v>
      </c>
      <c r="R31" s="155">
        <f t="shared" si="8"/>
        <v>2.5</v>
      </c>
      <c r="S31" s="155">
        <f t="shared" si="2"/>
        <v>-2.5</v>
      </c>
      <c r="T31" s="155">
        <f t="shared" si="9"/>
        <v>2.5</v>
      </c>
      <c r="U31" s="155">
        <f t="shared" si="10"/>
        <v>0</v>
      </c>
      <c r="V31" s="155">
        <f t="shared" si="11"/>
        <v>2.2000000000000028</v>
      </c>
      <c r="W31" s="147"/>
    </row>
    <row r="32" spans="1:23" x14ac:dyDescent="0.2">
      <c r="A32" s="100" t="s">
        <v>83</v>
      </c>
      <c r="B32" s="173">
        <v>76.2</v>
      </c>
      <c r="C32" s="137">
        <v>75.7</v>
      </c>
      <c r="D32" s="141">
        <v>76.7</v>
      </c>
      <c r="E32" s="137">
        <v>80.2</v>
      </c>
      <c r="F32" s="137">
        <v>79.8</v>
      </c>
      <c r="G32" s="141">
        <v>80.7</v>
      </c>
      <c r="H32" s="193"/>
      <c r="I32" s="158">
        <v>8</v>
      </c>
      <c r="J32" s="147" t="s">
        <v>79</v>
      </c>
      <c r="K32" s="155">
        <f t="shared" si="0"/>
        <v>78</v>
      </c>
      <c r="L32" s="155">
        <f t="shared" si="3"/>
        <v>79.400000000000006</v>
      </c>
      <c r="M32" s="155">
        <f t="shared" si="4"/>
        <v>1.4000000000000057</v>
      </c>
      <c r="N32" s="157">
        <f t="shared" si="1"/>
        <v>78.7</v>
      </c>
      <c r="O32" s="157">
        <f t="shared" si="5"/>
        <v>81.900000000000006</v>
      </c>
      <c r="P32" s="157">
        <f t="shared" si="6"/>
        <v>81.3</v>
      </c>
      <c r="Q32" s="157">
        <f t="shared" si="7"/>
        <v>82.6</v>
      </c>
      <c r="R32" s="155">
        <f t="shared" si="8"/>
        <v>1.8999999999999915</v>
      </c>
      <c r="S32" s="155">
        <f t="shared" si="2"/>
        <v>-1.8999999999999915</v>
      </c>
      <c r="T32" s="155">
        <f t="shared" si="9"/>
        <v>1.8999999999999915</v>
      </c>
      <c r="U32" s="155">
        <f t="shared" si="10"/>
        <v>0</v>
      </c>
      <c r="V32" s="155">
        <f t="shared" si="11"/>
        <v>1.2999999999999972</v>
      </c>
      <c r="W32" s="147"/>
    </row>
    <row r="33" spans="1:23" x14ac:dyDescent="0.2">
      <c r="A33" s="100" t="s">
        <v>84</v>
      </c>
      <c r="B33" s="173">
        <v>79</v>
      </c>
      <c r="C33" s="137">
        <v>78.3</v>
      </c>
      <c r="D33" s="141">
        <v>79.599999999999994</v>
      </c>
      <c r="E33" s="137">
        <v>82.4</v>
      </c>
      <c r="F33" s="137">
        <v>81.8</v>
      </c>
      <c r="G33" s="141">
        <v>82.9</v>
      </c>
      <c r="H33" s="193"/>
      <c r="I33" s="158">
        <v>7</v>
      </c>
      <c r="J33" s="147" t="s">
        <v>88</v>
      </c>
      <c r="K33" s="155">
        <f t="shared" si="0"/>
        <v>78.099999999999994</v>
      </c>
      <c r="L33" s="155">
        <f t="shared" si="3"/>
        <v>79.5</v>
      </c>
      <c r="M33" s="155">
        <f t="shared" si="4"/>
        <v>1.4000000000000057</v>
      </c>
      <c r="N33" s="157">
        <f t="shared" si="1"/>
        <v>78.8</v>
      </c>
      <c r="O33" s="157">
        <f t="shared" si="5"/>
        <v>82.6</v>
      </c>
      <c r="P33" s="157">
        <f t="shared" si="6"/>
        <v>81.900000000000006</v>
      </c>
      <c r="Q33" s="157">
        <f t="shared" si="7"/>
        <v>83.2</v>
      </c>
      <c r="R33" s="155">
        <f t="shared" si="8"/>
        <v>2.4000000000000057</v>
      </c>
      <c r="S33" s="155">
        <f t="shared" si="2"/>
        <v>-2.4000000000000057</v>
      </c>
      <c r="T33" s="155">
        <f t="shared" si="9"/>
        <v>2.4000000000000057</v>
      </c>
      <c r="U33" s="155">
        <f t="shared" si="10"/>
        <v>0</v>
      </c>
      <c r="V33" s="155">
        <f t="shared" si="11"/>
        <v>1.2999999999999972</v>
      </c>
      <c r="W33" s="147"/>
    </row>
    <row r="34" spans="1:23" x14ac:dyDescent="0.2">
      <c r="A34" s="100" t="s">
        <v>85</v>
      </c>
      <c r="B34" s="173">
        <v>78.3</v>
      </c>
      <c r="C34" s="137">
        <v>77</v>
      </c>
      <c r="D34" s="141">
        <v>79.599999999999994</v>
      </c>
      <c r="E34" s="137">
        <v>83.2</v>
      </c>
      <c r="F34" s="137">
        <v>82.1</v>
      </c>
      <c r="G34" s="141">
        <v>84.3</v>
      </c>
      <c r="H34" s="193"/>
      <c r="I34" s="158">
        <v>6</v>
      </c>
      <c r="J34" s="147" t="s">
        <v>84</v>
      </c>
      <c r="K34" s="155">
        <f t="shared" si="0"/>
        <v>78.3</v>
      </c>
      <c r="L34" s="155">
        <f t="shared" si="3"/>
        <v>79.599999999999994</v>
      </c>
      <c r="M34" s="155">
        <f t="shared" si="4"/>
        <v>1.2999999999999972</v>
      </c>
      <c r="N34" s="157">
        <f t="shared" si="1"/>
        <v>79</v>
      </c>
      <c r="O34" s="157">
        <f t="shared" si="5"/>
        <v>82.4</v>
      </c>
      <c r="P34" s="157">
        <f t="shared" si="6"/>
        <v>81.8</v>
      </c>
      <c r="Q34" s="157">
        <f t="shared" si="7"/>
        <v>82.9</v>
      </c>
      <c r="R34" s="155">
        <f t="shared" si="8"/>
        <v>2.2000000000000028</v>
      </c>
      <c r="S34" s="155">
        <f t="shared" si="2"/>
        <v>-2.2000000000000028</v>
      </c>
      <c r="T34" s="155">
        <f t="shared" si="9"/>
        <v>2.2000000000000028</v>
      </c>
      <c r="U34" s="155">
        <f t="shared" si="10"/>
        <v>0</v>
      </c>
      <c r="V34" s="155">
        <f t="shared" si="11"/>
        <v>1.1000000000000085</v>
      </c>
      <c r="W34" s="147"/>
    </row>
    <row r="35" spans="1:23" x14ac:dyDescent="0.2">
      <c r="A35" s="100" t="s">
        <v>86</v>
      </c>
      <c r="B35" s="173">
        <v>77.2</v>
      </c>
      <c r="C35" s="137">
        <v>76.5</v>
      </c>
      <c r="D35" s="141">
        <v>77.900000000000006</v>
      </c>
      <c r="E35" s="137">
        <v>81.099999999999994</v>
      </c>
      <c r="F35" s="137">
        <v>80.5</v>
      </c>
      <c r="G35" s="141">
        <v>81.8</v>
      </c>
      <c r="H35" s="193"/>
      <c r="I35" s="158">
        <v>5</v>
      </c>
      <c r="J35" s="147" t="s">
        <v>66</v>
      </c>
      <c r="K35" s="155">
        <f t="shared" si="0"/>
        <v>78.7</v>
      </c>
      <c r="L35" s="155">
        <f t="shared" si="3"/>
        <v>79.5</v>
      </c>
      <c r="M35" s="155">
        <f t="shared" si="4"/>
        <v>0.79999999999999716</v>
      </c>
      <c r="N35" s="157">
        <f t="shared" si="1"/>
        <v>79.099999999999994</v>
      </c>
      <c r="O35" s="157">
        <f t="shared" si="5"/>
        <v>82.6</v>
      </c>
      <c r="P35" s="157">
        <f t="shared" si="6"/>
        <v>82.2</v>
      </c>
      <c r="Q35" s="157">
        <f t="shared" si="7"/>
        <v>82.9</v>
      </c>
      <c r="R35" s="155">
        <f t="shared" si="8"/>
        <v>2.7000000000000028</v>
      </c>
      <c r="S35" s="155">
        <f t="shared" si="2"/>
        <v>-2.7000000000000028</v>
      </c>
      <c r="T35" s="155">
        <f t="shared" si="9"/>
        <v>2.7000000000000028</v>
      </c>
      <c r="U35" s="155">
        <f t="shared" si="10"/>
        <v>0</v>
      </c>
      <c r="V35" s="155">
        <f t="shared" si="11"/>
        <v>0.70000000000000284</v>
      </c>
      <c r="W35" s="147"/>
    </row>
    <row r="36" spans="1:23" x14ac:dyDescent="0.2">
      <c r="A36" s="100" t="s">
        <v>87</v>
      </c>
      <c r="B36" s="173">
        <v>76.8</v>
      </c>
      <c r="C36" s="137">
        <v>76.400000000000006</v>
      </c>
      <c r="D36" s="141">
        <v>77.2</v>
      </c>
      <c r="E36" s="137">
        <v>80.7</v>
      </c>
      <c r="F36" s="137">
        <v>80.400000000000006</v>
      </c>
      <c r="G36" s="141">
        <v>81</v>
      </c>
      <c r="H36" s="193"/>
      <c r="I36" s="158">
        <v>4</v>
      </c>
      <c r="J36" s="147" t="s">
        <v>142</v>
      </c>
      <c r="K36" s="155">
        <f t="shared" si="0"/>
        <v>78.7</v>
      </c>
      <c r="L36" s="155">
        <f t="shared" si="3"/>
        <v>79.900000000000006</v>
      </c>
      <c r="M36" s="155">
        <f t="shared" si="4"/>
        <v>1.2000000000000028</v>
      </c>
      <c r="N36" s="157">
        <f t="shared" si="1"/>
        <v>79.3</v>
      </c>
      <c r="O36" s="157">
        <f t="shared" si="5"/>
        <v>82.5</v>
      </c>
      <c r="P36" s="157">
        <f t="shared" si="6"/>
        <v>81.900000000000006</v>
      </c>
      <c r="Q36" s="157">
        <f t="shared" si="7"/>
        <v>83</v>
      </c>
      <c r="R36" s="155">
        <f t="shared" si="8"/>
        <v>2</v>
      </c>
      <c r="S36" s="155">
        <f t="shared" si="2"/>
        <v>-2</v>
      </c>
      <c r="T36" s="155">
        <f t="shared" si="9"/>
        <v>2</v>
      </c>
      <c r="U36" s="155">
        <f t="shared" si="10"/>
        <v>0</v>
      </c>
      <c r="V36" s="155">
        <f t="shared" si="11"/>
        <v>1.0999999999999943</v>
      </c>
      <c r="W36" s="147"/>
    </row>
    <row r="37" spans="1:23" x14ac:dyDescent="0.2">
      <c r="A37" s="100" t="s">
        <v>88</v>
      </c>
      <c r="B37" s="173">
        <v>78.8</v>
      </c>
      <c r="C37" s="137">
        <v>78.099999999999994</v>
      </c>
      <c r="D37" s="141">
        <v>79.5</v>
      </c>
      <c r="E37" s="137">
        <v>82.6</v>
      </c>
      <c r="F37" s="137">
        <v>81.900000000000006</v>
      </c>
      <c r="G37" s="141">
        <v>83.2</v>
      </c>
      <c r="H37" s="193"/>
      <c r="I37" s="158">
        <v>3</v>
      </c>
      <c r="J37" s="147" t="s">
        <v>82</v>
      </c>
      <c r="K37" s="155">
        <f t="shared" si="0"/>
        <v>78</v>
      </c>
      <c r="L37" s="155">
        <f t="shared" si="3"/>
        <v>81</v>
      </c>
      <c r="M37" s="155">
        <f t="shared" si="4"/>
        <v>2.2999999999999972</v>
      </c>
      <c r="N37" s="157">
        <f t="shared" si="1"/>
        <v>79.5</v>
      </c>
      <c r="O37" s="157">
        <f t="shared" si="5"/>
        <v>81.7</v>
      </c>
      <c r="P37" s="157">
        <f t="shared" si="6"/>
        <v>80.3</v>
      </c>
      <c r="Q37" s="157">
        <f t="shared" si="7"/>
        <v>83.1</v>
      </c>
      <c r="R37" s="155">
        <f t="shared" si="8"/>
        <v>-0.70000000000000284</v>
      </c>
      <c r="S37" s="155">
        <f t="shared" si="2"/>
        <v>0.70000000000000284</v>
      </c>
      <c r="T37" s="155">
        <f t="shared" si="9"/>
        <v>0</v>
      </c>
      <c r="U37" s="155">
        <f t="shared" si="10"/>
        <v>0.70000000000000284</v>
      </c>
      <c r="V37" s="155">
        <f t="shared" si="11"/>
        <v>2.0999999999999943</v>
      </c>
      <c r="W37" s="147"/>
    </row>
    <row r="38" spans="1:23" x14ac:dyDescent="0.2">
      <c r="A38" s="100" t="s">
        <v>89</v>
      </c>
      <c r="B38" s="173">
        <v>75</v>
      </c>
      <c r="C38" s="137">
        <v>74.3</v>
      </c>
      <c r="D38" s="141">
        <v>75.8</v>
      </c>
      <c r="E38" s="137">
        <v>79.099999999999994</v>
      </c>
      <c r="F38" s="137">
        <v>78.400000000000006</v>
      </c>
      <c r="G38" s="141">
        <v>79.8</v>
      </c>
      <c r="H38" s="193"/>
      <c r="I38" s="158">
        <v>2</v>
      </c>
      <c r="J38" s="147" t="s">
        <v>70</v>
      </c>
      <c r="K38" s="155">
        <f t="shared" si="0"/>
        <v>79.400000000000006</v>
      </c>
      <c r="L38" s="155">
        <f t="shared" si="3"/>
        <v>80.7</v>
      </c>
      <c r="M38" s="155">
        <f t="shared" si="4"/>
        <v>1.2999999999999972</v>
      </c>
      <c r="N38" s="157">
        <f t="shared" si="1"/>
        <v>80.099999999999994</v>
      </c>
      <c r="O38" s="157">
        <f t="shared" si="5"/>
        <v>83.3</v>
      </c>
      <c r="P38" s="157">
        <f t="shared" si="6"/>
        <v>82.8</v>
      </c>
      <c r="Q38" s="157">
        <f t="shared" si="7"/>
        <v>83.9</v>
      </c>
      <c r="R38" s="155">
        <f t="shared" si="8"/>
        <v>2.0999999999999943</v>
      </c>
      <c r="S38" s="155">
        <f t="shared" si="2"/>
        <v>-2.0999999999999943</v>
      </c>
      <c r="T38" s="155">
        <f t="shared" si="9"/>
        <v>2.0999999999999943</v>
      </c>
      <c r="U38" s="155">
        <f t="shared" si="10"/>
        <v>0</v>
      </c>
      <c r="V38" s="155">
        <f t="shared" si="11"/>
        <v>1.1000000000000085</v>
      </c>
      <c r="W38" s="147"/>
    </row>
    <row r="39" spans="1:23" x14ac:dyDescent="0.2">
      <c r="A39" s="100" t="s">
        <v>90</v>
      </c>
      <c r="B39" s="142">
        <v>78.099999999999994</v>
      </c>
      <c r="C39" s="143">
        <v>77.599999999999994</v>
      </c>
      <c r="D39" s="144">
        <v>78.599999999999994</v>
      </c>
      <c r="E39" s="142">
        <v>81</v>
      </c>
      <c r="F39" s="143">
        <v>80.5</v>
      </c>
      <c r="G39" s="144">
        <v>81.400000000000006</v>
      </c>
      <c r="H39" s="193"/>
      <c r="I39" s="158">
        <v>1</v>
      </c>
      <c r="J39" s="147" t="s">
        <v>72</v>
      </c>
      <c r="K39" s="155">
        <f t="shared" si="0"/>
        <v>79.8</v>
      </c>
      <c r="L39" s="155">
        <f t="shared" si="3"/>
        <v>81.2</v>
      </c>
      <c r="M39" s="155">
        <f t="shared" si="4"/>
        <v>1.4000000000000057</v>
      </c>
      <c r="N39" s="157">
        <f t="shared" si="1"/>
        <v>80.5</v>
      </c>
      <c r="O39" s="157">
        <f t="shared" si="5"/>
        <v>83.7</v>
      </c>
      <c r="P39" s="157">
        <f t="shared" si="6"/>
        <v>83.2</v>
      </c>
      <c r="Q39" s="157">
        <f t="shared" si="7"/>
        <v>84.3</v>
      </c>
      <c r="R39" s="155">
        <f t="shared" si="8"/>
        <v>2</v>
      </c>
      <c r="S39" s="155">
        <f t="shared" si="2"/>
        <v>-2</v>
      </c>
      <c r="T39" s="155">
        <f t="shared" si="9"/>
        <v>2</v>
      </c>
      <c r="U39" s="155">
        <f t="shared" si="10"/>
        <v>0</v>
      </c>
      <c r="V39" s="155">
        <f t="shared" si="11"/>
        <v>1.0999999999999943</v>
      </c>
      <c r="W39" s="147"/>
    </row>
    <row r="40" spans="1:23" x14ac:dyDescent="0.2">
      <c r="A40" s="135"/>
      <c r="B40" s="139"/>
      <c r="C40" s="139"/>
      <c r="D40" s="139"/>
      <c r="E40" s="139"/>
      <c r="F40" s="135"/>
      <c r="G40" s="135"/>
      <c r="H40" s="191"/>
      <c r="I40" s="147"/>
      <c r="J40" s="147"/>
      <c r="K40" s="155"/>
      <c r="L40" s="155"/>
      <c r="M40" s="155"/>
      <c r="N40" s="155"/>
      <c r="O40" s="155"/>
      <c r="P40" s="155"/>
      <c r="Q40" s="155"/>
      <c r="R40" s="155"/>
      <c r="S40" s="155"/>
      <c r="T40" s="155"/>
      <c r="U40" s="155"/>
      <c r="V40" s="155"/>
      <c r="W40" s="147"/>
    </row>
    <row r="41" spans="1:23" x14ac:dyDescent="0.2">
      <c r="A41" s="130" t="s">
        <v>339</v>
      </c>
      <c r="L41" s="159"/>
      <c r="M41" s="159"/>
      <c r="N41" s="159"/>
      <c r="O41" s="159"/>
      <c r="P41" s="159"/>
      <c r="Q41" s="159"/>
      <c r="R41" s="159"/>
      <c r="S41" s="159"/>
      <c r="T41" s="159"/>
      <c r="U41" s="159"/>
      <c r="V41" s="159"/>
      <c r="W41" s="147"/>
    </row>
    <row r="42" spans="1:23" x14ac:dyDescent="0.2">
      <c r="A42" s="275" t="s">
        <v>341</v>
      </c>
      <c r="B42" s="275"/>
      <c r="C42" s="275"/>
      <c r="D42" s="275"/>
      <c r="E42" s="275"/>
      <c r="F42" s="275"/>
      <c r="G42" s="275"/>
      <c r="H42" s="275"/>
      <c r="I42" s="275"/>
      <c r="J42" s="275"/>
      <c r="K42" s="275"/>
      <c r="L42" s="160"/>
      <c r="M42" s="161"/>
      <c r="N42" s="161"/>
      <c r="O42" s="161"/>
      <c r="P42" s="161"/>
      <c r="Q42" s="161"/>
      <c r="R42" s="161"/>
      <c r="S42" s="161"/>
      <c r="T42" s="161"/>
      <c r="U42" s="161"/>
      <c r="V42" s="160"/>
      <c r="W42" s="147"/>
    </row>
    <row r="43" spans="1:23" x14ac:dyDescent="0.2">
      <c r="A43" s="275"/>
      <c r="B43" s="275"/>
      <c r="C43" s="275"/>
      <c r="D43" s="275"/>
      <c r="E43" s="275"/>
      <c r="F43" s="275"/>
      <c r="G43" s="275"/>
      <c r="H43" s="275"/>
      <c r="I43" s="275"/>
      <c r="J43" s="275"/>
      <c r="K43" s="275"/>
      <c r="L43" s="160"/>
      <c r="M43" s="161"/>
      <c r="N43" s="161"/>
      <c r="O43" s="161"/>
      <c r="P43" s="161"/>
      <c r="Q43" s="161"/>
      <c r="R43" s="161"/>
      <c r="S43" s="161"/>
      <c r="T43" s="161"/>
      <c r="U43" s="161"/>
      <c r="V43" s="160"/>
      <c r="W43" s="147"/>
    </row>
    <row r="44" spans="1:23" x14ac:dyDescent="0.2">
      <c r="A44" s="276" t="s">
        <v>342</v>
      </c>
      <c r="B44" s="276"/>
      <c r="C44" s="276"/>
      <c r="L44" s="160"/>
      <c r="M44" s="161"/>
      <c r="N44" s="161"/>
      <c r="O44" s="161"/>
      <c r="P44" s="161"/>
      <c r="Q44" s="161"/>
      <c r="R44" s="169"/>
      <c r="S44" s="169"/>
      <c r="T44" s="169"/>
      <c r="U44" s="169"/>
      <c r="V44" s="159"/>
      <c r="W44" s="147"/>
    </row>
    <row r="45" spans="1:23" x14ac:dyDescent="0.2">
      <c r="A45" s="277" t="s">
        <v>269</v>
      </c>
      <c r="B45" s="277"/>
      <c r="C45" s="277"/>
      <c r="D45" s="277"/>
      <c r="E45" s="277"/>
      <c r="F45" s="277"/>
      <c r="G45" s="277"/>
      <c r="H45" s="277"/>
      <c r="I45" s="277"/>
      <c r="J45" s="277"/>
      <c r="K45" s="277"/>
      <c r="L45" s="160"/>
      <c r="M45" s="162"/>
      <c r="N45" s="163"/>
      <c r="O45" s="163"/>
      <c r="P45" s="163"/>
      <c r="Q45" s="163"/>
      <c r="R45" s="164"/>
      <c r="S45" s="164"/>
      <c r="T45" s="164"/>
      <c r="U45" s="164"/>
      <c r="V45" s="164"/>
      <c r="W45" s="167"/>
    </row>
    <row r="46" spans="1:23" x14ac:dyDescent="0.2">
      <c r="A46" s="200" t="s">
        <v>231</v>
      </c>
      <c r="H46" s="100"/>
      <c r="I46" s="100"/>
      <c r="J46" s="100"/>
      <c r="K46" s="100"/>
      <c r="L46" s="165"/>
      <c r="M46" s="165"/>
      <c r="N46" s="165"/>
      <c r="O46" s="165"/>
      <c r="P46" s="165"/>
      <c r="Q46" s="165"/>
      <c r="R46" s="165"/>
      <c r="S46" s="165"/>
      <c r="T46" s="165"/>
      <c r="U46" s="165"/>
      <c r="V46" s="164"/>
      <c r="W46" s="167"/>
    </row>
    <row r="47" spans="1:23" x14ac:dyDescent="0.2">
      <c r="A47" s="275" t="s">
        <v>354</v>
      </c>
      <c r="B47" s="275"/>
      <c r="C47" s="275"/>
      <c r="D47" s="275"/>
      <c r="E47" s="275"/>
      <c r="F47" s="275"/>
      <c r="G47" s="275"/>
      <c r="H47" s="275"/>
      <c r="I47" s="275"/>
      <c r="J47" s="275"/>
      <c r="K47" s="275"/>
      <c r="L47" s="161"/>
      <c r="M47" s="165"/>
      <c r="N47" s="165"/>
      <c r="O47" s="165"/>
      <c r="P47" s="165"/>
      <c r="Q47" s="165"/>
      <c r="R47" s="165"/>
      <c r="S47" s="165"/>
      <c r="T47" s="165"/>
      <c r="U47" s="165"/>
      <c r="V47" s="164"/>
      <c r="W47" s="167"/>
    </row>
    <row r="48" spans="1:23" x14ac:dyDescent="0.2">
      <c r="A48" s="275"/>
      <c r="B48" s="275"/>
      <c r="C48" s="275"/>
      <c r="D48" s="275"/>
      <c r="E48" s="275"/>
      <c r="F48" s="275"/>
      <c r="G48" s="275"/>
      <c r="H48" s="275"/>
      <c r="I48" s="275"/>
      <c r="J48" s="275"/>
      <c r="K48" s="275"/>
      <c r="L48" s="166"/>
      <c r="M48" s="166"/>
      <c r="N48" s="166"/>
      <c r="O48" s="166"/>
      <c r="P48" s="166"/>
      <c r="Q48" s="166"/>
      <c r="R48" s="164"/>
      <c r="S48" s="164"/>
      <c r="T48" s="164"/>
      <c r="U48" s="164"/>
      <c r="V48" s="164"/>
      <c r="W48" s="167"/>
    </row>
    <row r="49" spans="1:23" x14ac:dyDescent="0.2">
      <c r="C49" s="135"/>
      <c r="D49" s="135"/>
      <c r="E49" s="135"/>
      <c r="F49" s="135"/>
      <c r="G49" s="135"/>
      <c r="H49" s="191"/>
      <c r="I49" s="147"/>
      <c r="J49" s="147"/>
      <c r="K49" s="147"/>
      <c r="L49" s="147"/>
      <c r="M49" s="147"/>
      <c r="N49" s="147"/>
      <c r="O49" s="147"/>
      <c r="P49" s="147"/>
      <c r="Q49" s="147"/>
      <c r="R49" s="147"/>
      <c r="S49" s="147"/>
      <c r="T49" s="147"/>
      <c r="U49" s="147"/>
      <c r="V49" s="147"/>
      <c r="W49" s="147"/>
    </row>
    <row r="50" spans="1:23" x14ac:dyDescent="0.2">
      <c r="A50" s="199" t="s">
        <v>270</v>
      </c>
      <c r="B50" s="199"/>
      <c r="C50" s="135"/>
      <c r="D50" s="135"/>
      <c r="E50" s="135"/>
      <c r="F50" s="135"/>
      <c r="G50" s="135"/>
      <c r="H50" s="191"/>
      <c r="I50" s="147"/>
      <c r="J50" s="147"/>
      <c r="K50" s="147"/>
      <c r="L50" s="147"/>
      <c r="M50" s="147"/>
      <c r="N50" s="147"/>
      <c r="O50" s="147"/>
      <c r="P50" s="147"/>
      <c r="Q50" s="147"/>
      <c r="R50" s="147"/>
      <c r="S50" s="147"/>
      <c r="T50" s="147"/>
      <c r="U50" s="147"/>
      <c r="V50" s="147"/>
      <c r="W50" s="147"/>
    </row>
  </sheetData>
  <sortState ref="I7:J38">
    <sortCondition descending="1" ref="I7:I38"/>
  </sortState>
  <mergeCells count="17">
    <mergeCell ref="V4:V5"/>
    <mergeCell ref="A47:K48"/>
    <mergeCell ref="A44:C44"/>
    <mergeCell ref="A45:K45"/>
    <mergeCell ref="T4:T5"/>
    <mergeCell ref="A42:K43"/>
    <mergeCell ref="A4:A5"/>
    <mergeCell ref="B4:D4"/>
    <mergeCell ref="E4:G4"/>
    <mergeCell ref="K4:K5"/>
    <mergeCell ref="M4:M5"/>
    <mergeCell ref="N4:N5"/>
    <mergeCell ref="A1:I2"/>
    <mergeCell ref="U4:U5"/>
    <mergeCell ref="O4:O5"/>
    <mergeCell ref="R4:R5"/>
    <mergeCell ref="S4:S5"/>
  </mergeCells>
  <hyperlinks>
    <hyperlink ref="K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B30"/>
  <sheetViews>
    <sheetView zoomScaleNormal="100" workbookViewId="0">
      <selection sqref="A1:G2"/>
    </sheetView>
  </sheetViews>
  <sheetFormatPr defaultRowHeight="12.75" x14ac:dyDescent="0.2"/>
  <cols>
    <col min="1" max="1" width="27.28515625" style="17" customWidth="1"/>
    <col min="2" max="2" width="14.5703125" style="17" customWidth="1"/>
    <col min="3" max="4" width="10.42578125" style="17" customWidth="1"/>
    <col min="5" max="5" width="14.140625" style="17" customWidth="1"/>
    <col min="6" max="6" width="10.42578125" style="17" customWidth="1"/>
    <col min="7" max="7" width="10.7109375" style="17" customWidth="1"/>
    <col min="8" max="8" width="15.28515625" style="17" customWidth="1"/>
    <col min="9" max="9" width="26.7109375" style="12" customWidth="1"/>
    <col min="10" max="10" width="29.42578125" style="12" customWidth="1"/>
    <col min="11" max="15" width="20.7109375" style="12" customWidth="1"/>
    <col min="16" max="16" width="19.140625" style="12" customWidth="1"/>
    <col min="17" max="17" width="12.28515625" style="12" customWidth="1"/>
    <col min="18" max="18" width="14.7109375" style="12" customWidth="1"/>
    <col min="19" max="19" width="15.85546875" style="12" customWidth="1"/>
    <col min="20" max="20" width="16.7109375" style="12" customWidth="1"/>
    <col min="21" max="21" width="17" style="12" customWidth="1"/>
    <col min="22" max="22" width="9.140625" style="12"/>
    <col min="23" max="16384" width="9.140625" style="17"/>
  </cols>
  <sheetData>
    <row r="1" spans="1:28" s="2" customFormat="1" ht="18.75" customHeight="1" x14ac:dyDescent="0.2">
      <c r="A1" s="257" t="s">
        <v>312</v>
      </c>
      <c r="B1" s="257"/>
      <c r="C1" s="257"/>
      <c r="D1" s="257"/>
      <c r="E1" s="257"/>
      <c r="F1" s="257"/>
      <c r="G1" s="257"/>
      <c r="I1" s="210" t="s">
        <v>337</v>
      </c>
      <c r="J1" s="174"/>
      <c r="K1" s="174"/>
      <c r="L1" s="174"/>
      <c r="M1" s="174"/>
      <c r="N1" s="174"/>
      <c r="O1" s="174"/>
      <c r="P1" s="174"/>
      <c r="Q1" s="174"/>
      <c r="R1" s="174"/>
      <c r="S1" s="174"/>
      <c r="T1" s="174"/>
      <c r="U1" s="174"/>
      <c r="V1" s="174"/>
    </row>
    <row r="2" spans="1:28" s="2" customFormat="1" ht="15.75" customHeight="1" x14ac:dyDescent="0.25">
      <c r="A2" s="257"/>
      <c r="B2" s="257"/>
      <c r="C2" s="257"/>
      <c r="D2" s="257"/>
      <c r="E2" s="257"/>
      <c r="F2" s="257"/>
      <c r="G2" s="257"/>
      <c r="H2" s="77"/>
      <c r="I2" s="174"/>
      <c r="J2" s="174"/>
      <c r="K2" s="174"/>
      <c r="L2" s="174"/>
      <c r="M2" s="174"/>
      <c r="N2" s="174"/>
      <c r="O2" s="174"/>
      <c r="P2" s="174"/>
      <c r="Q2" s="174"/>
      <c r="R2" s="174"/>
      <c r="S2" s="174"/>
      <c r="T2" s="174"/>
      <c r="U2" s="174"/>
      <c r="V2" s="174"/>
    </row>
    <row r="3" spans="1:28" x14ac:dyDescent="0.2">
      <c r="H3" s="22"/>
      <c r="I3" s="147"/>
      <c r="J3" s="147"/>
      <c r="K3" s="274" t="s">
        <v>264</v>
      </c>
      <c r="L3" s="148"/>
      <c r="M3" s="274" t="s">
        <v>265</v>
      </c>
      <c r="N3" s="273" t="s">
        <v>126</v>
      </c>
      <c r="O3" s="273" t="s">
        <v>127</v>
      </c>
      <c r="P3" s="149"/>
      <c r="Q3" s="149"/>
      <c r="R3" s="274" t="s">
        <v>266</v>
      </c>
      <c r="S3" s="273" t="s">
        <v>267</v>
      </c>
      <c r="T3" s="274" t="s">
        <v>266</v>
      </c>
      <c r="U3" s="273" t="s">
        <v>267</v>
      </c>
      <c r="V3" s="274" t="s">
        <v>268</v>
      </c>
    </row>
    <row r="4" spans="1:28" ht="27.75" customHeight="1" x14ac:dyDescent="0.2">
      <c r="A4" s="5"/>
      <c r="B4" s="283" t="s">
        <v>61</v>
      </c>
      <c r="C4" s="283"/>
      <c r="D4" s="283"/>
      <c r="E4" s="283" t="s">
        <v>62</v>
      </c>
      <c r="F4" s="283"/>
      <c r="G4" s="283"/>
      <c r="H4" s="97"/>
      <c r="I4" s="151"/>
      <c r="J4" s="151"/>
      <c r="K4" s="274"/>
      <c r="L4" s="148" t="s">
        <v>271</v>
      </c>
      <c r="M4" s="274"/>
      <c r="N4" s="273"/>
      <c r="O4" s="273"/>
      <c r="P4" s="149" t="s">
        <v>272</v>
      </c>
      <c r="Q4" s="175" t="s">
        <v>273</v>
      </c>
      <c r="R4" s="274"/>
      <c r="S4" s="273"/>
      <c r="T4" s="274"/>
      <c r="U4" s="273"/>
      <c r="V4" s="274"/>
      <c r="W4" s="22"/>
      <c r="X4" s="22"/>
      <c r="Y4" s="22"/>
      <c r="Z4" s="22"/>
      <c r="AA4" s="22"/>
      <c r="AB4" s="22"/>
    </row>
    <row r="5" spans="1:28" ht="38.25" x14ac:dyDescent="0.2">
      <c r="A5" s="18"/>
      <c r="B5" s="4" t="s">
        <v>125</v>
      </c>
      <c r="C5" s="4" t="s">
        <v>63</v>
      </c>
      <c r="D5" s="4" t="s">
        <v>64</v>
      </c>
      <c r="E5" s="4" t="s">
        <v>125</v>
      </c>
      <c r="F5" s="4" t="s">
        <v>63</v>
      </c>
      <c r="G5" s="4" t="s">
        <v>64</v>
      </c>
      <c r="H5" s="97"/>
      <c r="I5" s="150"/>
      <c r="J5" s="150"/>
      <c r="K5" s="152"/>
      <c r="L5" s="152"/>
      <c r="M5" s="152"/>
      <c r="N5" s="153"/>
      <c r="O5" s="153"/>
      <c r="P5" s="153"/>
      <c r="Q5" s="153"/>
      <c r="R5" s="154"/>
      <c r="S5" s="154"/>
      <c r="T5" s="154"/>
      <c r="U5" s="154"/>
      <c r="V5" s="155"/>
      <c r="W5" s="22"/>
      <c r="X5" s="22"/>
      <c r="Y5" s="22"/>
      <c r="Z5" s="22"/>
      <c r="AA5" s="22"/>
      <c r="AB5" s="22"/>
    </row>
    <row r="6" spans="1:28" s="20" customFormat="1" ht="15" customHeight="1" x14ac:dyDescent="0.2">
      <c r="A6" s="3" t="s">
        <v>121</v>
      </c>
      <c r="B6" s="19">
        <v>77</v>
      </c>
      <c r="C6" s="19">
        <v>76.900000000000006</v>
      </c>
      <c r="D6" s="19">
        <v>77.099999999999994</v>
      </c>
      <c r="E6" s="19">
        <v>81.099999999999994</v>
      </c>
      <c r="F6" s="19">
        <v>81</v>
      </c>
      <c r="G6" s="19">
        <v>81.2</v>
      </c>
      <c r="H6" s="132"/>
      <c r="I6" s="176" t="s">
        <v>274</v>
      </c>
      <c r="J6" s="150"/>
      <c r="K6" s="147"/>
      <c r="L6" s="147"/>
      <c r="M6" s="147"/>
      <c r="N6" s="147"/>
      <c r="O6" s="147"/>
      <c r="P6" s="147"/>
      <c r="Q6" s="147"/>
      <c r="R6" s="155"/>
      <c r="S6" s="156"/>
      <c r="T6" s="156"/>
      <c r="U6" s="156"/>
      <c r="V6" s="155"/>
      <c r="W6" s="11"/>
      <c r="X6" s="11"/>
      <c r="Y6" s="11"/>
      <c r="Z6" s="11"/>
      <c r="AA6" s="11"/>
      <c r="AB6" s="11"/>
    </row>
    <row r="7" spans="1:28" ht="24" customHeight="1" x14ac:dyDescent="0.2">
      <c r="A7" s="15" t="s">
        <v>143</v>
      </c>
      <c r="B7" s="21">
        <v>76.5</v>
      </c>
      <c r="C7" s="21">
        <v>76.2</v>
      </c>
      <c r="D7" s="21">
        <v>76.900000000000006</v>
      </c>
      <c r="E7" s="21">
        <v>80.400000000000006</v>
      </c>
      <c r="F7" s="21">
        <v>80.099999999999994</v>
      </c>
      <c r="G7" s="21">
        <v>80.8</v>
      </c>
      <c r="H7" s="97"/>
      <c r="I7" s="146">
        <v>14</v>
      </c>
      <c r="J7" s="167" t="s">
        <v>144</v>
      </c>
      <c r="K7" s="155">
        <f t="shared" ref="K7:K20" si="0">VLOOKUP($J7,$A$7:$G$38,3,FALSE)</f>
        <v>75.099999999999994</v>
      </c>
      <c r="L7" s="155">
        <f>VLOOKUP($J7,$A$7:$G$38,4,FALSE)</f>
        <v>75.5</v>
      </c>
      <c r="M7" s="155">
        <f>IF(S7&gt;0, L7-K7-S7,L7-K7)</f>
        <v>0.40000000000000568</v>
      </c>
      <c r="N7" s="157">
        <f t="shared" ref="N7:N20" si="1">VLOOKUP($J7,$A$7:$G$38,2,FALSE)</f>
        <v>75.3</v>
      </c>
      <c r="O7" s="157">
        <f>VLOOKUP($J7,$A$7:$G$38,5,FALSE)</f>
        <v>80</v>
      </c>
      <c r="P7" s="157">
        <f>VLOOKUP($J7,$A$7:$G$38,6,FALSE)</f>
        <v>79.8</v>
      </c>
      <c r="Q7" s="157">
        <f>VLOOKUP($J7,$A$7:$G$38,7,FALSE)</f>
        <v>80.2</v>
      </c>
      <c r="R7" s="155">
        <f>P7-L7</f>
        <v>4.2999999999999972</v>
      </c>
      <c r="S7" s="155">
        <f t="shared" ref="S7" si="2">0-R7</f>
        <v>-4.2999999999999972</v>
      </c>
      <c r="T7" s="155">
        <f>IF(R7&gt;0,R7,0)</f>
        <v>4.2999999999999972</v>
      </c>
      <c r="U7" s="155">
        <f>IF(S7&gt;0,S7,0)</f>
        <v>0</v>
      </c>
      <c r="V7" s="155">
        <f>IF(S7&gt;0,Q7-P7-S7,Q7-P7)</f>
        <v>0.40000000000000568</v>
      </c>
      <c r="W7" s="22"/>
      <c r="X7" s="76"/>
      <c r="Y7" s="76"/>
      <c r="Z7" s="76"/>
      <c r="AA7" s="76"/>
      <c r="AB7" s="22"/>
    </row>
    <row r="8" spans="1:28" ht="15" customHeight="1" x14ac:dyDescent="0.2">
      <c r="A8" s="15" t="s">
        <v>94</v>
      </c>
      <c r="B8" s="21">
        <v>79</v>
      </c>
      <c r="C8" s="21">
        <v>78.3</v>
      </c>
      <c r="D8" s="21">
        <v>79.599999999999994</v>
      </c>
      <c r="E8" s="21">
        <v>82.4</v>
      </c>
      <c r="F8" s="21">
        <v>81.8</v>
      </c>
      <c r="G8" s="21">
        <v>82.9</v>
      </c>
      <c r="H8" s="97"/>
      <c r="I8" s="146">
        <v>13</v>
      </c>
      <c r="J8" s="177" t="s">
        <v>97</v>
      </c>
      <c r="K8" s="155">
        <f t="shared" si="0"/>
        <v>75.8</v>
      </c>
      <c r="L8" s="155">
        <f t="shared" ref="L8:L20" si="3">VLOOKUP($J8,$A$7:$G$38,4,FALSE)</f>
        <v>76.3</v>
      </c>
      <c r="M8" s="155">
        <f t="shared" ref="M8:M20" si="4">IF(S8&gt;0, L8-K8-S8,L8-K8)</f>
        <v>0.5</v>
      </c>
      <c r="N8" s="157">
        <f t="shared" si="1"/>
        <v>76</v>
      </c>
      <c r="O8" s="157">
        <f t="shared" ref="O8:O20" si="5">VLOOKUP($J8,$A$7:$G$38,5,FALSE)</f>
        <v>80</v>
      </c>
      <c r="P8" s="157">
        <f t="shared" ref="P8:P20" si="6">VLOOKUP($J8,$A$7:$G$38,6,FALSE)</f>
        <v>79.8</v>
      </c>
      <c r="Q8" s="157">
        <f t="shared" ref="Q8:Q20" si="7">VLOOKUP($J8,$A$7:$G$38,7,FALSE)</f>
        <v>80.3</v>
      </c>
      <c r="R8" s="155">
        <f t="shared" ref="R8:R20" si="8">P8-L8</f>
        <v>3.5</v>
      </c>
      <c r="S8" s="155">
        <f t="shared" ref="S8:S20" si="9">0-R8</f>
        <v>-3.5</v>
      </c>
      <c r="T8" s="155">
        <f t="shared" ref="T8:T20" si="10">IF(R8&gt;0,R8,0)</f>
        <v>3.5</v>
      </c>
      <c r="U8" s="155">
        <f t="shared" ref="U8:U20" si="11">IF(S8&gt;0,S8,0)</f>
        <v>0</v>
      </c>
      <c r="V8" s="155">
        <f t="shared" ref="V8:V20" si="12">IF(S8&gt;0,Q8-P8-S8,Q8-P8)</f>
        <v>0.5</v>
      </c>
      <c r="W8" s="22"/>
      <c r="X8" s="76"/>
      <c r="Y8" s="76"/>
      <c r="Z8" s="76"/>
      <c r="AA8" s="76"/>
      <c r="AB8" s="22"/>
    </row>
    <row r="9" spans="1:28" ht="15" customHeight="1" x14ac:dyDescent="0.2">
      <c r="A9" s="15" t="s">
        <v>140</v>
      </c>
      <c r="B9" s="21">
        <v>77.900000000000006</v>
      </c>
      <c r="C9" s="21">
        <v>77.3</v>
      </c>
      <c r="D9" s="21">
        <v>78.400000000000006</v>
      </c>
      <c r="E9" s="21">
        <v>81.8</v>
      </c>
      <c r="F9" s="21">
        <v>81.2</v>
      </c>
      <c r="G9" s="21">
        <v>82.3</v>
      </c>
      <c r="H9" s="97"/>
      <c r="I9" s="146">
        <v>12</v>
      </c>
      <c r="J9" s="177" t="s">
        <v>143</v>
      </c>
      <c r="K9" s="155">
        <f t="shared" si="0"/>
        <v>76.2</v>
      </c>
      <c r="L9" s="155">
        <f t="shared" si="3"/>
        <v>76.900000000000006</v>
      </c>
      <c r="M9" s="155">
        <f t="shared" si="4"/>
        <v>0.70000000000000284</v>
      </c>
      <c r="N9" s="157">
        <f t="shared" si="1"/>
        <v>76.5</v>
      </c>
      <c r="O9" s="157">
        <f t="shared" si="5"/>
        <v>80.400000000000006</v>
      </c>
      <c r="P9" s="157">
        <f t="shared" si="6"/>
        <v>80.099999999999994</v>
      </c>
      <c r="Q9" s="157">
        <f t="shared" si="7"/>
        <v>80.8</v>
      </c>
      <c r="R9" s="155">
        <f t="shared" si="8"/>
        <v>3.1999999999999886</v>
      </c>
      <c r="S9" s="155">
        <f t="shared" si="9"/>
        <v>-3.1999999999999886</v>
      </c>
      <c r="T9" s="155">
        <f t="shared" si="10"/>
        <v>3.1999999999999886</v>
      </c>
      <c r="U9" s="155">
        <f t="shared" si="11"/>
        <v>0</v>
      </c>
      <c r="V9" s="155">
        <f t="shared" si="12"/>
        <v>0.70000000000000284</v>
      </c>
      <c r="W9" s="22"/>
      <c r="X9" s="76"/>
      <c r="Y9" s="76"/>
      <c r="Z9" s="76"/>
      <c r="AA9" s="76"/>
      <c r="AB9" s="22"/>
    </row>
    <row r="10" spans="1:28" ht="15" customHeight="1" x14ac:dyDescent="0.2">
      <c r="A10" s="15" t="s">
        <v>74</v>
      </c>
      <c r="B10" s="21">
        <v>77.2</v>
      </c>
      <c r="C10" s="21">
        <v>76.8</v>
      </c>
      <c r="D10" s="21">
        <v>77.599999999999994</v>
      </c>
      <c r="E10" s="21">
        <v>80.8</v>
      </c>
      <c r="F10" s="21">
        <v>80.5</v>
      </c>
      <c r="G10" s="21">
        <v>81.099999999999994</v>
      </c>
      <c r="H10" s="97"/>
      <c r="I10" s="146">
        <v>11</v>
      </c>
      <c r="J10" s="177" t="s">
        <v>102</v>
      </c>
      <c r="K10" s="155">
        <f t="shared" si="0"/>
        <v>75.400000000000006</v>
      </c>
      <c r="L10" s="155">
        <f t="shared" si="3"/>
        <v>78.2</v>
      </c>
      <c r="M10" s="155">
        <f t="shared" si="4"/>
        <v>2.7999999999999972</v>
      </c>
      <c r="N10" s="157">
        <f t="shared" si="1"/>
        <v>76.8</v>
      </c>
      <c r="O10" s="157">
        <f t="shared" si="5"/>
        <v>82.8</v>
      </c>
      <c r="P10" s="157">
        <f t="shared" si="6"/>
        <v>81.7</v>
      </c>
      <c r="Q10" s="157">
        <f t="shared" si="7"/>
        <v>83.9</v>
      </c>
      <c r="R10" s="155">
        <f t="shared" si="8"/>
        <v>3.5</v>
      </c>
      <c r="S10" s="155">
        <f t="shared" si="9"/>
        <v>-3.5</v>
      </c>
      <c r="T10" s="155">
        <f t="shared" si="10"/>
        <v>3.5</v>
      </c>
      <c r="U10" s="155">
        <f t="shared" si="11"/>
        <v>0</v>
      </c>
      <c r="V10" s="155">
        <f t="shared" si="12"/>
        <v>2.2000000000000028</v>
      </c>
      <c r="W10" s="22"/>
      <c r="X10" s="76"/>
      <c r="Y10" s="76"/>
      <c r="Z10" s="76"/>
      <c r="AA10" s="76"/>
      <c r="AB10" s="22"/>
    </row>
    <row r="11" spans="1:28" ht="15" customHeight="1" x14ac:dyDescent="0.2">
      <c r="A11" s="15" t="s">
        <v>95</v>
      </c>
      <c r="B11" s="21">
        <v>77.599999999999994</v>
      </c>
      <c r="C11" s="21">
        <v>77.2</v>
      </c>
      <c r="D11" s="21">
        <v>78</v>
      </c>
      <c r="E11" s="21">
        <v>81.099999999999994</v>
      </c>
      <c r="F11" s="21">
        <v>80.7</v>
      </c>
      <c r="G11" s="21">
        <v>81.400000000000006</v>
      </c>
      <c r="H11" s="97"/>
      <c r="I11" s="146">
        <v>10</v>
      </c>
      <c r="J11" s="177" t="s">
        <v>101</v>
      </c>
      <c r="K11" s="155">
        <f t="shared" si="0"/>
        <v>76.7</v>
      </c>
      <c r="L11" s="155">
        <f t="shared" si="3"/>
        <v>77.5</v>
      </c>
      <c r="M11" s="155">
        <f t="shared" si="4"/>
        <v>0.79999999999999716</v>
      </c>
      <c r="N11" s="157">
        <f t="shared" si="1"/>
        <v>77.099999999999994</v>
      </c>
      <c r="O11" s="157">
        <f t="shared" si="5"/>
        <v>81.2</v>
      </c>
      <c r="P11" s="157">
        <f t="shared" si="6"/>
        <v>80.900000000000006</v>
      </c>
      <c r="Q11" s="157">
        <f t="shared" si="7"/>
        <v>81.5</v>
      </c>
      <c r="R11" s="155">
        <f t="shared" si="8"/>
        <v>3.4000000000000057</v>
      </c>
      <c r="S11" s="155">
        <f t="shared" si="9"/>
        <v>-3.4000000000000057</v>
      </c>
      <c r="T11" s="155">
        <f t="shared" si="10"/>
        <v>3.4000000000000057</v>
      </c>
      <c r="U11" s="155">
        <f t="shared" si="11"/>
        <v>0</v>
      </c>
      <c r="V11" s="155">
        <f t="shared" si="12"/>
        <v>0.59999999999999432</v>
      </c>
      <c r="W11" s="22"/>
      <c r="X11" s="76"/>
      <c r="Y11" s="76"/>
      <c r="Z11" s="76"/>
      <c r="AA11" s="76"/>
      <c r="AB11" s="22"/>
    </row>
    <row r="12" spans="1:28" ht="24" customHeight="1" x14ac:dyDescent="0.2">
      <c r="A12" s="15" t="s">
        <v>96</v>
      </c>
      <c r="B12" s="21">
        <v>78.3</v>
      </c>
      <c r="C12" s="21">
        <v>78</v>
      </c>
      <c r="D12" s="21">
        <v>78.5</v>
      </c>
      <c r="E12" s="21">
        <v>81.900000000000006</v>
      </c>
      <c r="F12" s="21">
        <v>81.7</v>
      </c>
      <c r="G12" s="21">
        <v>82.2</v>
      </c>
      <c r="H12" s="97"/>
      <c r="I12" s="146">
        <v>9</v>
      </c>
      <c r="J12" s="177" t="s">
        <v>74</v>
      </c>
      <c r="K12" s="155">
        <f t="shared" si="0"/>
        <v>76.8</v>
      </c>
      <c r="L12" s="155">
        <f t="shared" si="3"/>
        <v>77.599999999999994</v>
      </c>
      <c r="M12" s="155">
        <f t="shared" si="4"/>
        <v>0.79999999999999716</v>
      </c>
      <c r="N12" s="157">
        <f t="shared" si="1"/>
        <v>77.2</v>
      </c>
      <c r="O12" s="157">
        <f t="shared" si="5"/>
        <v>80.8</v>
      </c>
      <c r="P12" s="157">
        <f t="shared" si="6"/>
        <v>80.5</v>
      </c>
      <c r="Q12" s="157">
        <f t="shared" si="7"/>
        <v>81.099999999999994</v>
      </c>
      <c r="R12" s="155">
        <f t="shared" si="8"/>
        <v>2.9000000000000057</v>
      </c>
      <c r="S12" s="155">
        <f t="shared" si="9"/>
        <v>-2.9000000000000057</v>
      </c>
      <c r="T12" s="155">
        <f t="shared" si="10"/>
        <v>2.9000000000000057</v>
      </c>
      <c r="U12" s="155">
        <f t="shared" si="11"/>
        <v>0</v>
      </c>
      <c r="V12" s="155">
        <f t="shared" si="12"/>
        <v>0.59999999999999432</v>
      </c>
      <c r="W12" s="22"/>
      <c r="X12" s="76"/>
      <c r="Y12" s="76"/>
      <c r="Z12" s="76"/>
      <c r="AA12" s="76"/>
      <c r="AB12" s="22"/>
    </row>
    <row r="13" spans="1:28" ht="15" customHeight="1" x14ac:dyDescent="0.2">
      <c r="A13" s="15" t="s">
        <v>144</v>
      </c>
      <c r="B13" s="21">
        <v>75.3</v>
      </c>
      <c r="C13" s="21">
        <v>75.099999999999994</v>
      </c>
      <c r="D13" s="21">
        <v>75.5</v>
      </c>
      <c r="E13" s="21">
        <v>80</v>
      </c>
      <c r="F13" s="21">
        <v>79.8</v>
      </c>
      <c r="G13" s="21">
        <v>80.2</v>
      </c>
      <c r="H13" s="97"/>
      <c r="I13" s="146">
        <v>8</v>
      </c>
      <c r="J13" s="177" t="s">
        <v>95</v>
      </c>
      <c r="K13" s="155">
        <f t="shared" si="0"/>
        <v>77.2</v>
      </c>
      <c r="L13" s="155">
        <f t="shared" si="3"/>
        <v>78</v>
      </c>
      <c r="M13" s="155">
        <f t="shared" si="4"/>
        <v>0.79999999999999716</v>
      </c>
      <c r="N13" s="157">
        <f t="shared" si="1"/>
        <v>77.599999999999994</v>
      </c>
      <c r="O13" s="157">
        <f t="shared" si="5"/>
        <v>81.099999999999994</v>
      </c>
      <c r="P13" s="157">
        <f t="shared" si="6"/>
        <v>80.7</v>
      </c>
      <c r="Q13" s="157">
        <f t="shared" si="7"/>
        <v>81.400000000000006</v>
      </c>
      <c r="R13" s="155">
        <f t="shared" si="8"/>
        <v>2.7000000000000028</v>
      </c>
      <c r="S13" s="155">
        <f t="shared" si="9"/>
        <v>-2.7000000000000028</v>
      </c>
      <c r="T13" s="155">
        <f t="shared" si="10"/>
        <v>2.7000000000000028</v>
      </c>
      <c r="U13" s="155">
        <f t="shared" si="11"/>
        <v>0</v>
      </c>
      <c r="V13" s="155">
        <f t="shared" si="12"/>
        <v>0.70000000000000284</v>
      </c>
      <c r="W13" s="22"/>
      <c r="X13" s="76"/>
      <c r="Y13" s="76"/>
      <c r="Z13" s="76"/>
      <c r="AA13" s="76"/>
      <c r="AB13" s="22"/>
    </row>
    <row r="14" spans="1:28" ht="15" customHeight="1" x14ac:dyDescent="0.2">
      <c r="A14" s="15" t="s">
        <v>76</v>
      </c>
      <c r="B14" s="21">
        <v>77.599999999999994</v>
      </c>
      <c r="C14" s="21">
        <v>77.2</v>
      </c>
      <c r="D14" s="21">
        <v>78</v>
      </c>
      <c r="E14" s="21">
        <v>82.5</v>
      </c>
      <c r="F14" s="21">
        <v>82.1</v>
      </c>
      <c r="G14" s="21">
        <v>82.8</v>
      </c>
      <c r="H14" s="97"/>
      <c r="I14" s="146">
        <v>7</v>
      </c>
      <c r="J14" s="177" t="s">
        <v>76</v>
      </c>
      <c r="K14" s="155">
        <f t="shared" si="0"/>
        <v>77.2</v>
      </c>
      <c r="L14" s="155">
        <f t="shared" si="3"/>
        <v>78</v>
      </c>
      <c r="M14" s="155">
        <f t="shared" si="4"/>
        <v>0.79999999999999716</v>
      </c>
      <c r="N14" s="157">
        <f t="shared" si="1"/>
        <v>77.599999999999994</v>
      </c>
      <c r="O14" s="157">
        <f t="shared" si="5"/>
        <v>82.5</v>
      </c>
      <c r="P14" s="157">
        <f t="shared" si="6"/>
        <v>82.1</v>
      </c>
      <c r="Q14" s="157">
        <f t="shared" si="7"/>
        <v>82.8</v>
      </c>
      <c r="R14" s="155">
        <f t="shared" si="8"/>
        <v>4.0999999999999943</v>
      </c>
      <c r="S14" s="155">
        <f t="shared" si="9"/>
        <v>-4.0999999999999943</v>
      </c>
      <c r="T14" s="155">
        <f t="shared" si="10"/>
        <v>4.0999999999999943</v>
      </c>
      <c r="U14" s="155">
        <f t="shared" si="11"/>
        <v>0</v>
      </c>
      <c r="V14" s="155">
        <f t="shared" si="12"/>
        <v>0.70000000000000284</v>
      </c>
      <c r="W14" s="22"/>
      <c r="X14" s="76"/>
      <c r="Y14" s="76"/>
      <c r="Z14" s="76"/>
      <c r="AA14" s="76"/>
      <c r="AB14" s="22"/>
    </row>
    <row r="15" spans="1:28" ht="15" customHeight="1" x14ac:dyDescent="0.2">
      <c r="A15" s="15" t="s">
        <v>97</v>
      </c>
      <c r="B15" s="21">
        <v>76</v>
      </c>
      <c r="C15" s="21">
        <v>75.8</v>
      </c>
      <c r="D15" s="21">
        <v>76.3</v>
      </c>
      <c r="E15" s="21">
        <v>80</v>
      </c>
      <c r="F15" s="21">
        <v>79.8</v>
      </c>
      <c r="G15" s="21">
        <v>80.3</v>
      </c>
      <c r="H15" s="97"/>
      <c r="I15" s="146">
        <v>6</v>
      </c>
      <c r="J15" s="177" t="s">
        <v>140</v>
      </c>
      <c r="K15" s="155">
        <f t="shared" si="0"/>
        <v>77.3</v>
      </c>
      <c r="L15" s="155">
        <f t="shared" si="3"/>
        <v>78.400000000000006</v>
      </c>
      <c r="M15" s="155">
        <f t="shared" si="4"/>
        <v>1.1000000000000085</v>
      </c>
      <c r="N15" s="157">
        <f t="shared" si="1"/>
        <v>77.900000000000006</v>
      </c>
      <c r="O15" s="157">
        <f t="shared" si="5"/>
        <v>81.8</v>
      </c>
      <c r="P15" s="157">
        <f t="shared" si="6"/>
        <v>81.2</v>
      </c>
      <c r="Q15" s="157">
        <f t="shared" si="7"/>
        <v>82.3</v>
      </c>
      <c r="R15" s="155">
        <f t="shared" si="8"/>
        <v>2.7999999999999972</v>
      </c>
      <c r="S15" s="155">
        <f t="shared" si="9"/>
        <v>-2.7999999999999972</v>
      </c>
      <c r="T15" s="155">
        <f t="shared" si="10"/>
        <v>2.7999999999999972</v>
      </c>
      <c r="U15" s="155">
        <f t="shared" si="11"/>
        <v>0</v>
      </c>
      <c r="V15" s="155">
        <f t="shared" si="12"/>
        <v>1.0999999999999943</v>
      </c>
      <c r="W15" s="22"/>
      <c r="X15" s="76"/>
      <c r="Y15" s="76"/>
      <c r="Z15" s="76"/>
      <c r="AA15" s="76"/>
      <c r="AB15" s="22"/>
    </row>
    <row r="16" spans="1:28" ht="15" customHeight="1" x14ac:dyDescent="0.2">
      <c r="A16" s="15" t="s">
        <v>98</v>
      </c>
      <c r="B16" s="21">
        <v>78.099999999999994</v>
      </c>
      <c r="C16" s="21">
        <v>77.8</v>
      </c>
      <c r="D16" s="21">
        <v>78.3</v>
      </c>
      <c r="E16" s="21">
        <v>82</v>
      </c>
      <c r="F16" s="21">
        <v>81.8</v>
      </c>
      <c r="G16" s="21">
        <v>82.2</v>
      </c>
      <c r="H16" s="97"/>
      <c r="I16" s="146">
        <v>5</v>
      </c>
      <c r="J16" s="177" t="s">
        <v>98</v>
      </c>
      <c r="K16" s="155">
        <f t="shared" si="0"/>
        <v>77.8</v>
      </c>
      <c r="L16" s="155">
        <f t="shared" si="3"/>
        <v>78.3</v>
      </c>
      <c r="M16" s="155">
        <f t="shared" si="4"/>
        <v>0.5</v>
      </c>
      <c r="N16" s="157">
        <f t="shared" si="1"/>
        <v>78.099999999999994</v>
      </c>
      <c r="O16" s="157">
        <f t="shared" si="5"/>
        <v>82</v>
      </c>
      <c r="P16" s="157">
        <f t="shared" si="6"/>
        <v>81.8</v>
      </c>
      <c r="Q16" s="157">
        <f t="shared" si="7"/>
        <v>82.2</v>
      </c>
      <c r="R16" s="155">
        <f t="shared" si="8"/>
        <v>3.5</v>
      </c>
      <c r="S16" s="155">
        <f t="shared" si="9"/>
        <v>-3.5</v>
      </c>
      <c r="T16" s="155">
        <f t="shared" si="10"/>
        <v>3.5</v>
      </c>
      <c r="U16" s="155">
        <f t="shared" si="11"/>
        <v>0</v>
      </c>
      <c r="V16" s="155">
        <f t="shared" si="12"/>
        <v>0.40000000000000568</v>
      </c>
      <c r="W16" s="22"/>
      <c r="X16" s="76"/>
      <c r="Y16" s="76"/>
      <c r="Z16" s="76"/>
      <c r="AA16" s="76"/>
      <c r="AB16" s="22"/>
    </row>
    <row r="17" spans="1:28" ht="24" customHeight="1" x14ac:dyDescent="0.2">
      <c r="A17" s="15" t="s">
        <v>99</v>
      </c>
      <c r="B17" s="21">
        <v>79.5</v>
      </c>
      <c r="C17" s="21">
        <v>78</v>
      </c>
      <c r="D17" s="21">
        <v>81</v>
      </c>
      <c r="E17" s="21">
        <v>81.7</v>
      </c>
      <c r="F17" s="21">
        <v>80.3</v>
      </c>
      <c r="G17" s="21">
        <v>83.1</v>
      </c>
      <c r="H17" s="97"/>
      <c r="I17" s="146">
        <v>4</v>
      </c>
      <c r="J17" s="177" t="s">
        <v>96</v>
      </c>
      <c r="K17" s="155">
        <f t="shared" si="0"/>
        <v>78</v>
      </c>
      <c r="L17" s="155">
        <f t="shared" si="3"/>
        <v>78.5</v>
      </c>
      <c r="M17" s="155">
        <f t="shared" si="4"/>
        <v>0.5</v>
      </c>
      <c r="N17" s="157">
        <f t="shared" si="1"/>
        <v>78.3</v>
      </c>
      <c r="O17" s="157">
        <f t="shared" si="5"/>
        <v>81.900000000000006</v>
      </c>
      <c r="P17" s="157">
        <f t="shared" si="6"/>
        <v>81.7</v>
      </c>
      <c r="Q17" s="157">
        <f t="shared" si="7"/>
        <v>82.2</v>
      </c>
      <c r="R17" s="155">
        <f t="shared" si="8"/>
        <v>3.2000000000000028</v>
      </c>
      <c r="S17" s="155">
        <f t="shared" si="9"/>
        <v>-3.2000000000000028</v>
      </c>
      <c r="T17" s="155">
        <f t="shared" si="10"/>
        <v>3.2000000000000028</v>
      </c>
      <c r="U17" s="155">
        <f t="shared" si="11"/>
        <v>0</v>
      </c>
      <c r="V17" s="155">
        <f t="shared" si="12"/>
        <v>0.5</v>
      </c>
      <c r="W17" s="22"/>
      <c r="X17" s="76"/>
      <c r="Y17" s="76"/>
      <c r="Z17" s="76"/>
      <c r="AA17" s="76"/>
      <c r="AB17" s="22"/>
    </row>
    <row r="18" spans="1:28" ht="15" customHeight="1" x14ac:dyDescent="0.2">
      <c r="A18" s="15" t="s">
        <v>100</v>
      </c>
      <c r="B18" s="21">
        <v>78.3</v>
      </c>
      <c r="C18" s="21">
        <v>77</v>
      </c>
      <c r="D18" s="21">
        <v>79.599999999999994</v>
      </c>
      <c r="E18" s="21">
        <v>83.2</v>
      </c>
      <c r="F18" s="21">
        <v>82.1</v>
      </c>
      <c r="G18" s="21">
        <v>84.3</v>
      </c>
      <c r="H18" s="97"/>
      <c r="I18" s="146">
        <v>3</v>
      </c>
      <c r="J18" s="177" t="s">
        <v>100</v>
      </c>
      <c r="K18" s="155">
        <f t="shared" si="0"/>
        <v>77</v>
      </c>
      <c r="L18" s="155">
        <f t="shared" si="3"/>
        <v>79.599999999999994</v>
      </c>
      <c r="M18" s="155">
        <f t="shared" si="4"/>
        <v>2.5999999999999943</v>
      </c>
      <c r="N18" s="157">
        <f t="shared" si="1"/>
        <v>78.3</v>
      </c>
      <c r="O18" s="157">
        <f t="shared" si="5"/>
        <v>83.2</v>
      </c>
      <c r="P18" s="157">
        <f t="shared" si="6"/>
        <v>82.1</v>
      </c>
      <c r="Q18" s="157">
        <f t="shared" si="7"/>
        <v>84.3</v>
      </c>
      <c r="R18" s="155">
        <f t="shared" si="8"/>
        <v>2.5</v>
      </c>
      <c r="S18" s="155">
        <f t="shared" si="9"/>
        <v>-2.5</v>
      </c>
      <c r="T18" s="155">
        <f t="shared" si="10"/>
        <v>2.5</v>
      </c>
      <c r="U18" s="155">
        <f t="shared" si="11"/>
        <v>0</v>
      </c>
      <c r="V18" s="155">
        <f t="shared" si="12"/>
        <v>2.2000000000000028</v>
      </c>
      <c r="W18" s="22"/>
      <c r="X18" s="76"/>
      <c r="Y18" s="76"/>
      <c r="Z18" s="76"/>
      <c r="AA18" s="76"/>
      <c r="AB18" s="22"/>
    </row>
    <row r="19" spans="1:28" ht="15" customHeight="1" x14ac:dyDescent="0.2">
      <c r="A19" s="15" t="s">
        <v>101</v>
      </c>
      <c r="B19" s="21">
        <v>77.099999999999994</v>
      </c>
      <c r="C19" s="21">
        <v>76.7</v>
      </c>
      <c r="D19" s="21">
        <v>77.5</v>
      </c>
      <c r="E19" s="21">
        <v>81.2</v>
      </c>
      <c r="F19" s="21">
        <v>80.900000000000006</v>
      </c>
      <c r="G19" s="21">
        <v>81.5</v>
      </c>
      <c r="H19" s="97"/>
      <c r="I19" s="146">
        <v>2</v>
      </c>
      <c r="J19" s="177" t="s">
        <v>94</v>
      </c>
      <c r="K19" s="155">
        <f t="shared" si="0"/>
        <v>78.3</v>
      </c>
      <c r="L19" s="155">
        <f t="shared" si="3"/>
        <v>79.599999999999994</v>
      </c>
      <c r="M19" s="155">
        <f t="shared" si="4"/>
        <v>1.2999999999999972</v>
      </c>
      <c r="N19" s="157">
        <f t="shared" si="1"/>
        <v>79</v>
      </c>
      <c r="O19" s="157">
        <f t="shared" si="5"/>
        <v>82.4</v>
      </c>
      <c r="P19" s="157">
        <f t="shared" si="6"/>
        <v>81.8</v>
      </c>
      <c r="Q19" s="157">
        <f t="shared" si="7"/>
        <v>82.9</v>
      </c>
      <c r="R19" s="155">
        <f t="shared" si="8"/>
        <v>2.2000000000000028</v>
      </c>
      <c r="S19" s="155">
        <f t="shared" si="9"/>
        <v>-2.2000000000000028</v>
      </c>
      <c r="T19" s="155">
        <f t="shared" si="10"/>
        <v>2.2000000000000028</v>
      </c>
      <c r="U19" s="155">
        <f t="shared" si="11"/>
        <v>0</v>
      </c>
      <c r="V19" s="155">
        <f t="shared" si="12"/>
        <v>1.1000000000000085</v>
      </c>
      <c r="W19" s="22"/>
      <c r="X19" s="76"/>
      <c r="Y19" s="76"/>
      <c r="Z19" s="76"/>
      <c r="AA19" s="76"/>
      <c r="AB19" s="22"/>
    </row>
    <row r="20" spans="1:28" ht="15" customHeight="1" x14ac:dyDescent="0.2">
      <c r="A20" s="18" t="s">
        <v>102</v>
      </c>
      <c r="B20" s="23">
        <v>76.8</v>
      </c>
      <c r="C20" s="23">
        <v>75.400000000000006</v>
      </c>
      <c r="D20" s="23">
        <v>78.2</v>
      </c>
      <c r="E20" s="23">
        <v>82.8</v>
      </c>
      <c r="F20" s="23">
        <v>81.7</v>
      </c>
      <c r="G20" s="23">
        <v>83.9</v>
      </c>
      <c r="H20" s="97"/>
      <c r="I20" s="146">
        <v>1</v>
      </c>
      <c r="J20" s="177" t="s">
        <v>99</v>
      </c>
      <c r="K20" s="155">
        <f t="shared" si="0"/>
        <v>78</v>
      </c>
      <c r="L20" s="155">
        <f t="shared" si="3"/>
        <v>81</v>
      </c>
      <c r="M20" s="155">
        <f t="shared" si="4"/>
        <v>2.2999999999999972</v>
      </c>
      <c r="N20" s="157">
        <f t="shared" si="1"/>
        <v>79.5</v>
      </c>
      <c r="O20" s="157">
        <f t="shared" si="5"/>
        <v>81.7</v>
      </c>
      <c r="P20" s="157">
        <f t="shared" si="6"/>
        <v>80.3</v>
      </c>
      <c r="Q20" s="157">
        <f t="shared" si="7"/>
        <v>83.1</v>
      </c>
      <c r="R20" s="155">
        <f t="shared" si="8"/>
        <v>-0.70000000000000284</v>
      </c>
      <c r="S20" s="155">
        <f t="shared" si="9"/>
        <v>0.70000000000000284</v>
      </c>
      <c r="T20" s="155">
        <f t="shared" si="10"/>
        <v>0</v>
      </c>
      <c r="U20" s="155">
        <f t="shared" si="11"/>
        <v>0.70000000000000284</v>
      </c>
      <c r="V20" s="155">
        <f t="shared" si="12"/>
        <v>2.0999999999999943</v>
      </c>
      <c r="W20" s="22"/>
      <c r="X20" s="76"/>
      <c r="Y20" s="76"/>
      <c r="Z20" s="76"/>
      <c r="AA20" s="76"/>
      <c r="AB20" s="22"/>
    </row>
    <row r="21" spans="1:28" ht="12" customHeight="1" x14ac:dyDescent="0.2">
      <c r="C21" s="15"/>
      <c r="H21" s="95"/>
      <c r="Q21" s="146"/>
      <c r="W21" s="22"/>
      <c r="X21" s="22"/>
      <c r="Y21" s="22"/>
      <c r="Z21" s="22"/>
      <c r="AA21" s="22"/>
      <c r="AB21" s="22"/>
    </row>
    <row r="22" spans="1:28" s="6" customFormat="1" ht="12" customHeight="1" x14ac:dyDescent="0.2">
      <c r="A22" s="8" t="s">
        <v>343</v>
      </c>
      <c r="C22" s="123"/>
      <c r="H22" s="96"/>
      <c r="I22" s="39"/>
      <c r="J22" s="39"/>
      <c r="K22" s="178"/>
      <c r="L22" s="178"/>
      <c r="M22" s="178"/>
      <c r="N22" s="178"/>
      <c r="O22" s="178"/>
      <c r="P22" s="39"/>
      <c r="Q22" s="179"/>
      <c r="R22" s="39"/>
      <c r="S22" s="39"/>
      <c r="T22" s="39"/>
      <c r="U22" s="39"/>
      <c r="V22" s="39"/>
      <c r="W22" s="28"/>
      <c r="X22" s="28"/>
      <c r="Y22" s="28"/>
      <c r="Z22" s="28"/>
      <c r="AA22" s="28"/>
      <c r="AB22" s="28"/>
    </row>
    <row r="23" spans="1:28" s="6" customFormat="1" ht="12" customHeight="1" x14ac:dyDescent="0.2">
      <c r="A23" s="6" t="s">
        <v>118</v>
      </c>
      <c r="H23" s="28"/>
      <c r="I23" s="39"/>
      <c r="J23" s="39"/>
      <c r="K23" s="39"/>
      <c r="L23" s="39"/>
      <c r="M23" s="39"/>
      <c r="N23" s="39"/>
      <c r="O23" s="39"/>
      <c r="P23" s="39"/>
      <c r="Q23" s="179"/>
      <c r="R23" s="39"/>
      <c r="S23" s="39"/>
      <c r="T23" s="39"/>
      <c r="U23" s="39"/>
      <c r="V23" s="39"/>
    </row>
    <row r="24" spans="1:28" s="6" customFormat="1" ht="12" customHeight="1" x14ac:dyDescent="0.2">
      <c r="A24" s="285" t="s">
        <v>132</v>
      </c>
      <c r="B24" s="285"/>
      <c r="C24" s="285"/>
      <c r="D24" s="285"/>
      <c r="E24" s="285"/>
      <c r="F24" s="285"/>
      <c r="G24" s="285"/>
      <c r="H24" s="285"/>
      <c r="I24" s="285"/>
      <c r="J24" s="39"/>
      <c r="K24" s="39"/>
      <c r="L24" s="39"/>
      <c r="M24" s="39"/>
      <c r="N24" s="39"/>
      <c r="O24" s="39"/>
      <c r="P24" s="39"/>
      <c r="Q24" s="39"/>
      <c r="R24" s="39"/>
      <c r="S24" s="39"/>
      <c r="T24" s="39"/>
      <c r="U24" s="39"/>
      <c r="V24" s="39"/>
    </row>
    <row r="25" spans="1:28" s="6" customFormat="1" ht="12" customHeight="1" x14ac:dyDescent="0.2">
      <c r="A25" s="284" t="s">
        <v>357</v>
      </c>
      <c r="B25" s="284"/>
      <c r="C25" s="284"/>
      <c r="D25" s="284"/>
      <c r="E25" s="284"/>
      <c r="F25" s="284"/>
      <c r="G25" s="284"/>
      <c r="H25" s="284"/>
      <c r="I25" s="284"/>
      <c r="J25" s="39"/>
      <c r="K25" s="39"/>
      <c r="L25" s="39"/>
      <c r="M25" s="39"/>
      <c r="N25" s="39"/>
      <c r="O25" s="39"/>
      <c r="P25" s="39"/>
      <c r="Q25" s="39"/>
      <c r="R25" s="39"/>
      <c r="S25" s="39"/>
      <c r="T25" s="39"/>
      <c r="U25" s="39"/>
      <c r="V25" s="39"/>
    </row>
    <row r="26" spans="1:28" s="6" customFormat="1" ht="12" customHeight="1" x14ac:dyDescent="0.2">
      <c r="I26" s="39"/>
      <c r="J26" s="39"/>
      <c r="K26" s="39"/>
      <c r="L26" s="39"/>
      <c r="M26" s="39"/>
      <c r="N26" s="39"/>
      <c r="O26" s="39"/>
      <c r="P26" s="39"/>
      <c r="Q26" s="39"/>
      <c r="R26" s="39"/>
      <c r="S26" s="39"/>
      <c r="T26" s="39"/>
      <c r="U26" s="39"/>
      <c r="V26" s="39"/>
    </row>
    <row r="27" spans="1:28" s="6" customFormat="1" ht="12" customHeight="1" x14ac:dyDescent="0.2">
      <c r="A27" s="6" t="s">
        <v>263</v>
      </c>
      <c r="I27" s="39"/>
      <c r="J27" s="39"/>
      <c r="K27" s="39"/>
      <c r="L27" s="39"/>
      <c r="M27" s="39"/>
      <c r="N27" s="39"/>
      <c r="O27" s="39"/>
      <c r="P27" s="39"/>
      <c r="Q27" s="39"/>
      <c r="R27" s="39"/>
      <c r="S27" s="39"/>
      <c r="T27" s="39"/>
      <c r="U27" s="39"/>
      <c r="V27" s="39"/>
    </row>
    <row r="28" spans="1:28" ht="12" customHeight="1" x14ac:dyDescent="0.2"/>
    <row r="29" spans="1:28" ht="12" customHeight="1" x14ac:dyDescent="0.2"/>
    <row r="30" spans="1:28" ht="12" customHeight="1" x14ac:dyDescent="0.2"/>
  </sheetData>
  <sortState ref="H7:I20">
    <sortCondition descending="1" ref="H7:H20"/>
  </sortState>
  <mergeCells count="14">
    <mergeCell ref="A24:I24"/>
    <mergeCell ref="A25:I25"/>
    <mergeCell ref="B4:D4"/>
    <mergeCell ref="E4:G4"/>
    <mergeCell ref="A1:G2"/>
    <mergeCell ref="S3:S4"/>
    <mergeCell ref="T3:T4"/>
    <mergeCell ref="U3:U4"/>
    <mergeCell ref="V3:V4"/>
    <mergeCell ref="K3:K4"/>
    <mergeCell ref="M3:M4"/>
    <mergeCell ref="N3:N4"/>
    <mergeCell ref="O3:O4"/>
    <mergeCell ref="R3:R4"/>
  </mergeCells>
  <phoneticPr fontId="18" type="noConversion"/>
  <hyperlinks>
    <hyperlink ref="I1" location="Contents!A1" display="Back to contents page"/>
    <hyperlink ref="A25:I25" r:id="rId1" display="expectancy estimate (based on national life tables) is published by the Office for National Statistics (ONS), which can be found in the National Life Tables section of the ONS website."/>
  </hyperlinks>
  <pageMargins left="0.75" right="0.75" top="1" bottom="1" header="0.5" footer="0.5"/>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zoomScaleNormal="100" workbookViewId="0">
      <selection sqref="A1:G1"/>
    </sheetView>
  </sheetViews>
  <sheetFormatPr defaultRowHeight="12.75" x14ac:dyDescent="0.2"/>
  <cols>
    <col min="1" max="1" width="39.28515625" style="105" customWidth="1"/>
    <col min="2" max="2" width="18.140625" style="105" customWidth="1"/>
    <col min="3" max="3" width="17.28515625" style="105" customWidth="1"/>
    <col min="4" max="4" width="14" style="105" customWidth="1"/>
    <col min="5" max="5" width="3.28515625" style="105" customWidth="1"/>
    <col min="6" max="6" width="18.85546875" style="105" customWidth="1"/>
    <col min="7" max="7" width="17.42578125" style="105" customWidth="1"/>
    <col min="8" max="8" width="14" style="105" customWidth="1"/>
    <col min="9" max="9" width="13" style="97" customWidth="1"/>
    <col min="10" max="11" width="9.140625" style="97" customWidth="1"/>
    <col min="12" max="13" width="9.140625" style="146"/>
    <col min="14" max="14" width="23.140625" style="12" customWidth="1"/>
    <col min="15" max="17" width="9.140625" style="12"/>
    <col min="18" max="18" width="18.28515625" style="12" customWidth="1"/>
    <col min="19" max="19" width="10.140625" style="12" customWidth="1"/>
    <col min="20" max="20" width="9.140625" style="146"/>
    <col min="21" max="25" width="9.140625" style="12"/>
    <col min="26" max="16384" width="9.140625" style="100"/>
  </cols>
  <sheetData>
    <row r="1" spans="1:22" ht="18" customHeight="1" x14ac:dyDescent="0.25">
      <c r="A1" s="287" t="s">
        <v>313</v>
      </c>
      <c r="B1" s="287"/>
      <c r="C1" s="287"/>
      <c r="D1" s="287"/>
      <c r="E1" s="287"/>
      <c r="F1" s="287"/>
      <c r="G1" s="287"/>
      <c r="H1" s="243"/>
      <c r="I1" s="255" t="s">
        <v>337</v>
      </c>
      <c r="J1" s="255"/>
    </row>
    <row r="3" spans="1:22" x14ac:dyDescent="0.2">
      <c r="A3" s="118"/>
      <c r="B3" s="286" t="s">
        <v>150</v>
      </c>
      <c r="C3" s="286"/>
      <c r="D3" s="286"/>
      <c r="E3" s="120"/>
      <c r="F3" s="286" t="s">
        <v>151</v>
      </c>
      <c r="G3" s="286"/>
      <c r="H3" s="286"/>
      <c r="M3" s="12"/>
      <c r="S3" s="146"/>
      <c r="T3" s="12"/>
    </row>
    <row r="4" spans="1:22" ht="44.25" customHeight="1" x14ac:dyDescent="0.2">
      <c r="A4" s="121"/>
      <c r="B4" s="117" t="s">
        <v>125</v>
      </c>
      <c r="C4" s="117" t="s">
        <v>63</v>
      </c>
      <c r="D4" s="117" t="s">
        <v>64</v>
      </c>
      <c r="E4" s="116"/>
      <c r="F4" s="117" t="s">
        <v>125</v>
      </c>
      <c r="G4" s="117" t="s">
        <v>63</v>
      </c>
      <c r="H4" s="117" t="s">
        <v>64</v>
      </c>
      <c r="M4" s="12"/>
      <c r="N4" s="12" t="s">
        <v>103</v>
      </c>
      <c r="O4" s="175" t="s">
        <v>91</v>
      </c>
      <c r="P4" s="175" t="s">
        <v>92</v>
      </c>
      <c r="Q4" s="175"/>
      <c r="R4" s="175"/>
      <c r="S4" s="175" t="s">
        <v>103</v>
      </c>
      <c r="T4" s="175" t="s">
        <v>226</v>
      </c>
      <c r="U4" s="168" t="s">
        <v>93</v>
      </c>
    </row>
    <row r="5" spans="1:22" ht="18" customHeight="1" x14ac:dyDescent="0.2">
      <c r="A5" s="118" t="s">
        <v>167</v>
      </c>
      <c r="B5" s="119">
        <v>75.400000000000006</v>
      </c>
      <c r="C5" s="119">
        <v>74.599999999999994</v>
      </c>
      <c r="D5" s="119">
        <v>76.3</v>
      </c>
      <c r="E5" s="119"/>
      <c r="F5" s="119">
        <v>81</v>
      </c>
      <c r="G5" s="119">
        <v>80.2</v>
      </c>
      <c r="H5" s="119">
        <v>81.900000000000006</v>
      </c>
      <c r="K5" s="180"/>
      <c r="L5" s="146">
        <v>1</v>
      </c>
      <c r="M5" s="12" t="s">
        <v>159</v>
      </c>
      <c r="N5" s="145">
        <v>71.8</v>
      </c>
      <c r="O5" s="145">
        <v>71</v>
      </c>
      <c r="P5" s="185">
        <v>1.6</v>
      </c>
      <c r="Q5" s="185">
        <v>1</v>
      </c>
      <c r="R5" s="12" t="s">
        <v>159</v>
      </c>
      <c r="S5" s="145">
        <v>77.5</v>
      </c>
      <c r="T5" s="145">
        <v>76.7</v>
      </c>
      <c r="U5" s="145">
        <v>1.5</v>
      </c>
      <c r="V5" s="145"/>
    </row>
    <row r="6" spans="1:22" x14ac:dyDescent="0.2">
      <c r="A6" s="105" t="s">
        <v>184</v>
      </c>
      <c r="B6" s="119">
        <v>77</v>
      </c>
      <c r="C6" s="119">
        <v>76.2</v>
      </c>
      <c r="D6" s="119">
        <v>77.7</v>
      </c>
      <c r="E6" s="119"/>
      <c r="F6" s="119">
        <v>80.5</v>
      </c>
      <c r="G6" s="119">
        <v>79.8</v>
      </c>
      <c r="H6" s="119">
        <v>81.2</v>
      </c>
      <c r="K6" s="180"/>
      <c r="L6" s="146">
        <v>2</v>
      </c>
      <c r="M6" s="12" t="s">
        <v>160</v>
      </c>
      <c r="N6" s="145">
        <v>72.2</v>
      </c>
      <c r="O6" s="145">
        <v>71.400000000000006</v>
      </c>
      <c r="P6" s="185">
        <v>1.5</v>
      </c>
      <c r="Q6" s="185">
        <v>2</v>
      </c>
      <c r="R6" s="12" t="s">
        <v>162</v>
      </c>
      <c r="S6" s="145">
        <v>77.7</v>
      </c>
      <c r="T6" s="145">
        <v>76.900000000000006</v>
      </c>
      <c r="U6" s="145">
        <v>1.6</v>
      </c>
      <c r="V6" s="145"/>
    </row>
    <row r="7" spans="1:22" x14ac:dyDescent="0.2">
      <c r="A7" s="105" t="s">
        <v>209</v>
      </c>
      <c r="B7" s="119">
        <v>78.599999999999994</v>
      </c>
      <c r="C7" s="119">
        <v>77.900000000000006</v>
      </c>
      <c r="D7" s="119">
        <v>79.400000000000006</v>
      </c>
      <c r="E7" s="119"/>
      <c r="F7" s="119">
        <v>82.2</v>
      </c>
      <c r="G7" s="119">
        <v>81.5</v>
      </c>
      <c r="H7" s="119">
        <v>82.8</v>
      </c>
      <c r="K7" s="180"/>
      <c r="L7" s="146">
        <v>3</v>
      </c>
      <c r="M7" s="12" t="s">
        <v>162</v>
      </c>
      <c r="N7" s="145">
        <v>72.599999999999994</v>
      </c>
      <c r="O7" s="145">
        <v>71.8</v>
      </c>
      <c r="P7" s="185">
        <v>1.6</v>
      </c>
      <c r="Q7" s="185">
        <v>3</v>
      </c>
      <c r="R7" s="12" t="s">
        <v>160</v>
      </c>
      <c r="S7" s="145">
        <v>77.7</v>
      </c>
      <c r="T7" s="145">
        <v>77</v>
      </c>
      <c r="U7" s="145">
        <v>1.4</v>
      </c>
      <c r="V7" s="145"/>
    </row>
    <row r="8" spans="1:22" x14ac:dyDescent="0.2">
      <c r="A8" s="105" t="s">
        <v>220</v>
      </c>
      <c r="B8" s="119">
        <v>79.8</v>
      </c>
      <c r="C8" s="119">
        <v>79.099999999999994</v>
      </c>
      <c r="D8" s="119">
        <v>80.599999999999994</v>
      </c>
      <c r="E8" s="119"/>
      <c r="F8" s="119">
        <v>82.9</v>
      </c>
      <c r="G8" s="119">
        <v>82.2</v>
      </c>
      <c r="H8" s="119">
        <v>83.5</v>
      </c>
      <c r="K8" s="180"/>
      <c r="L8" s="146">
        <v>4</v>
      </c>
      <c r="M8" s="12" t="s">
        <v>161</v>
      </c>
      <c r="N8" s="145">
        <v>72.7</v>
      </c>
      <c r="O8" s="145">
        <v>72</v>
      </c>
      <c r="P8" s="185">
        <v>1.5</v>
      </c>
      <c r="Q8" s="185">
        <v>4</v>
      </c>
      <c r="R8" s="12" t="s">
        <v>161</v>
      </c>
      <c r="S8" s="145">
        <v>78.3</v>
      </c>
      <c r="T8" s="145">
        <v>77.5</v>
      </c>
      <c r="U8" s="145">
        <v>1.5</v>
      </c>
      <c r="V8" s="145"/>
    </row>
    <row r="9" spans="1:22" x14ac:dyDescent="0.2">
      <c r="A9" s="105" t="s">
        <v>224</v>
      </c>
      <c r="B9" s="119">
        <v>81</v>
      </c>
      <c r="C9" s="119">
        <v>80.3</v>
      </c>
      <c r="D9" s="119">
        <v>81.7</v>
      </c>
      <c r="E9" s="119"/>
      <c r="F9" s="119">
        <v>83.7</v>
      </c>
      <c r="G9" s="119">
        <v>83</v>
      </c>
      <c r="H9" s="119">
        <v>84.3</v>
      </c>
      <c r="K9" s="180"/>
      <c r="L9" s="146">
        <v>5</v>
      </c>
      <c r="M9" s="12" t="s">
        <v>164</v>
      </c>
      <c r="N9" s="145">
        <v>73.3</v>
      </c>
      <c r="O9" s="145">
        <v>72.400000000000006</v>
      </c>
      <c r="P9" s="185">
        <v>1.9</v>
      </c>
      <c r="Q9" s="185">
        <v>5</v>
      </c>
      <c r="R9" s="12" t="s">
        <v>168</v>
      </c>
      <c r="S9" s="145">
        <v>78.3</v>
      </c>
      <c r="T9" s="145">
        <v>77.599999999999994</v>
      </c>
      <c r="U9" s="145">
        <v>1.5</v>
      </c>
      <c r="V9" s="145"/>
    </row>
    <row r="10" spans="1:22" x14ac:dyDescent="0.2">
      <c r="A10" s="105" t="s">
        <v>169</v>
      </c>
      <c r="B10" s="119">
        <v>74.900000000000006</v>
      </c>
      <c r="C10" s="119">
        <v>74.099999999999994</v>
      </c>
      <c r="D10" s="119">
        <v>75.7</v>
      </c>
      <c r="E10" s="119"/>
      <c r="F10" s="119">
        <v>79.599999999999994</v>
      </c>
      <c r="G10" s="119">
        <v>78.900000000000006</v>
      </c>
      <c r="H10" s="119">
        <v>80.400000000000006</v>
      </c>
      <c r="K10" s="180"/>
      <c r="M10" s="12"/>
      <c r="N10" s="145"/>
      <c r="O10" s="145"/>
      <c r="P10" s="185"/>
      <c r="Q10" s="185"/>
      <c r="S10" s="145"/>
      <c r="T10" s="145"/>
      <c r="U10" s="145"/>
      <c r="V10" s="145"/>
    </row>
    <row r="11" spans="1:22" x14ac:dyDescent="0.2">
      <c r="A11" s="105" t="s">
        <v>203</v>
      </c>
      <c r="B11" s="119">
        <v>77.8</v>
      </c>
      <c r="C11" s="119">
        <v>77</v>
      </c>
      <c r="D11" s="119">
        <v>78.5</v>
      </c>
      <c r="E11" s="119"/>
      <c r="F11" s="119">
        <v>80.900000000000006</v>
      </c>
      <c r="G11" s="119">
        <v>80.3</v>
      </c>
      <c r="H11" s="119">
        <v>81.599999999999994</v>
      </c>
      <c r="K11" s="180"/>
      <c r="L11" s="146">
        <v>6</v>
      </c>
      <c r="M11" s="12" t="s">
        <v>220</v>
      </c>
      <c r="N11" s="145">
        <v>79.8</v>
      </c>
      <c r="O11" s="185">
        <v>79.099999999999994</v>
      </c>
      <c r="P11" s="185">
        <v>1.5</v>
      </c>
      <c r="Q11" s="185">
        <v>6</v>
      </c>
      <c r="R11" s="12" t="s">
        <v>222</v>
      </c>
      <c r="S11" s="145">
        <v>83.6</v>
      </c>
      <c r="T11" s="145">
        <v>82.9</v>
      </c>
      <c r="U11" s="145">
        <v>1.4</v>
      </c>
      <c r="V11" s="145"/>
    </row>
    <row r="12" spans="1:22" x14ac:dyDescent="0.2">
      <c r="A12" s="105" t="s">
        <v>202</v>
      </c>
      <c r="B12" s="119">
        <v>78</v>
      </c>
      <c r="C12" s="119">
        <v>77.2</v>
      </c>
      <c r="D12" s="119">
        <v>78.900000000000006</v>
      </c>
      <c r="E12" s="119"/>
      <c r="F12" s="119">
        <v>81.7</v>
      </c>
      <c r="G12" s="119">
        <v>80.900000000000006</v>
      </c>
      <c r="H12" s="119">
        <v>82.4</v>
      </c>
      <c r="K12" s="180"/>
      <c r="L12" s="146">
        <v>7</v>
      </c>
      <c r="M12" s="12" t="s">
        <v>222</v>
      </c>
      <c r="N12" s="145">
        <v>80.099999999999994</v>
      </c>
      <c r="O12" s="185">
        <v>79.400000000000006</v>
      </c>
      <c r="P12" s="185">
        <v>1.5</v>
      </c>
      <c r="Q12" s="185">
        <v>7</v>
      </c>
      <c r="R12" s="12" t="s">
        <v>211</v>
      </c>
      <c r="S12" s="145">
        <v>83.6</v>
      </c>
      <c r="T12" s="145">
        <v>82.9</v>
      </c>
      <c r="U12" s="145">
        <v>1.4</v>
      </c>
      <c r="V12" s="145"/>
    </row>
    <row r="13" spans="1:22" x14ac:dyDescent="0.2">
      <c r="A13" s="105" t="s">
        <v>216</v>
      </c>
      <c r="B13" s="119">
        <v>78.7</v>
      </c>
      <c r="C13" s="119">
        <v>77.900000000000006</v>
      </c>
      <c r="D13" s="119">
        <v>79.400000000000006</v>
      </c>
      <c r="E13" s="119"/>
      <c r="F13" s="119">
        <v>81.900000000000006</v>
      </c>
      <c r="G13" s="119">
        <v>81.099999999999994</v>
      </c>
      <c r="H13" s="119">
        <v>82.6</v>
      </c>
      <c r="K13" s="180"/>
      <c r="L13" s="146">
        <v>8</v>
      </c>
      <c r="M13" s="12" t="s">
        <v>223</v>
      </c>
      <c r="N13" s="145">
        <v>80.3</v>
      </c>
      <c r="O13" s="185">
        <v>79.5</v>
      </c>
      <c r="P13" s="185">
        <v>1.6</v>
      </c>
      <c r="Q13" s="185">
        <v>8</v>
      </c>
      <c r="R13" s="12" t="s">
        <v>224</v>
      </c>
      <c r="S13" s="145">
        <v>83.7</v>
      </c>
      <c r="T13" s="145">
        <v>83</v>
      </c>
      <c r="U13" s="145">
        <v>1.3</v>
      </c>
      <c r="V13" s="145"/>
    </row>
    <row r="14" spans="1:22" x14ac:dyDescent="0.2">
      <c r="A14" s="105" t="s">
        <v>138</v>
      </c>
      <c r="B14" s="119">
        <v>76.599999999999994</v>
      </c>
      <c r="C14" s="119">
        <v>75.7</v>
      </c>
      <c r="D14" s="119">
        <v>77.400000000000006</v>
      </c>
      <c r="E14" s="119"/>
      <c r="F14" s="119">
        <v>82</v>
      </c>
      <c r="G14" s="119">
        <v>81.2</v>
      </c>
      <c r="H14" s="119">
        <v>82.8</v>
      </c>
      <c r="K14" s="180"/>
      <c r="L14" s="146">
        <v>9</v>
      </c>
      <c r="M14" s="12" t="s">
        <v>224</v>
      </c>
      <c r="N14" s="145">
        <v>81</v>
      </c>
      <c r="O14" s="185">
        <v>80.3</v>
      </c>
      <c r="P14" s="185">
        <v>1.4</v>
      </c>
      <c r="Q14" s="185">
        <v>9</v>
      </c>
      <c r="R14" s="12" t="s">
        <v>219</v>
      </c>
      <c r="S14" s="145">
        <v>83.9</v>
      </c>
      <c r="T14" s="145">
        <v>83.2</v>
      </c>
      <c r="U14" s="145">
        <v>1.4</v>
      </c>
      <c r="V14" s="145"/>
    </row>
    <row r="15" spans="1:22" x14ac:dyDescent="0.2">
      <c r="A15" s="105" t="s">
        <v>191</v>
      </c>
      <c r="B15" s="119">
        <v>77.2</v>
      </c>
      <c r="C15" s="119">
        <v>76.400000000000006</v>
      </c>
      <c r="D15" s="119">
        <v>78.099999999999994</v>
      </c>
      <c r="E15" s="119"/>
      <c r="F15" s="119">
        <v>80.8</v>
      </c>
      <c r="G15" s="119">
        <v>80</v>
      </c>
      <c r="H15" s="119">
        <v>81.599999999999994</v>
      </c>
      <c r="K15" s="180"/>
      <c r="L15" s="146">
        <v>10</v>
      </c>
      <c r="M15" s="12" t="s">
        <v>225</v>
      </c>
      <c r="N15" s="145">
        <v>82</v>
      </c>
      <c r="O15" s="185">
        <v>81.2</v>
      </c>
      <c r="P15" s="185">
        <v>1.6</v>
      </c>
      <c r="Q15" s="185">
        <v>10</v>
      </c>
      <c r="R15" s="12" t="s">
        <v>225</v>
      </c>
      <c r="S15" s="145">
        <v>84.7</v>
      </c>
      <c r="T15" s="145">
        <v>84</v>
      </c>
      <c r="U15" s="145">
        <v>1.4</v>
      </c>
      <c r="V15" s="145"/>
    </row>
    <row r="16" spans="1:22" x14ac:dyDescent="0.2">
      <c r="A16" s="105" t="s">
        <v>187</v>
      </c>
      <c r="B16" s="119">
        <v>76.3</v>
      </c>
      <c r="C16" s="119">
        <v>75.5</v>
      </c>
      <c r="D16" s="119">
        <v>77.099999999999994</v>
      </c>
      <c r="E16" s="119"/>
      <c r="F16" s="119">
        <v>81.2</v>
      </c>
      <c r="G16" s="119">
        <v>80.400000000000006</v>
      </c>
      <c r="H16" s="119">
        <v>81.900000000000006</v>
      </c>
      <c r="K16" s="180"/>
      <c r="M16" s="12"/>
      <c r="N16" s="145"/>
      <c r="O16" s="185"/>
      <c r="P16" s="185"/>
      <c r="Q16" s="145"/>
      <c r="R16" s="145"/>
      <c r="S16" s="185"/>
      <c r="T16" s="12"/>
    </row>
    <row r="17" spans="1:20" x14ac:dyDescent="0.2">
      <c r="A17" s="105" t="s">
        <v>201</v>
      </c>
      <c r="B17" s="119">
        <v>77.599999999999994</v>
      </c>
      <c r="C17" s="119">
        <v>76.8</v>
      </c>
      <c r="D17" s="119">
        <v>78.400000000000006</v>
      </c>
      <c r="E17" s="119"/>
      <c r="F17" s="119">
        <v>82.4</v>
      </c>
      <c r="G17" s="119">
        <v>81.7</v>
      </c>
      <c r="H17" s="119">
        <v>83.1</v>
      </c>
      <c r="K17" s="180"/>
      <c r="M17" s="12"/>
      <c r="N17" s="145"/>
      <c r="O17" s="185"/>
      <c r="P17" s="185"/>
      <c r="Q17" s="145"/>
      <c r="R17" s="145"/>
      <c r="S17" s="185"/>
      <c r="T17" s="12"/>
    </row>
    <row r="18" spans="1:20" x14ac:dyDescent="0.2">
      <c r="A18" s="105" t="s">
        <v>192</v>
      </c>
      <c r="B18" s="119">
        <v>76.599999999999994</v>
      </c>
      <c r="C18" s="119">
        <v>75.8</v>
      </c>
      <c r="D18" s="119">
        <v>77.400000000000006</v>
      </c>
      <c r="E18" s="119"/>
      <c r="F18" s="119">
        <v>80.400000000000006</v>
      </c>
      <c r="G18" s="119">
        <v>79.7</v>
      </c>
      <c r="H18" s="119">
        <v>81.099999999999994</v>
      </c>
      <c r="K18" s="180"/>
      <c r="M18" s="12"/>
      <c r="N18" s="145"/>
      <c r="O18" s="185"/>
      <c r="P18" s="185"/>
      <c r="Q18" s="145"/>
      <c r="R18" s="145"/>
      <c r="S18" s="185"/>
      <c r="T18" s="12"/>
    </row>
    <row r="19" spans="1:20" x14ac:dyDescent="0.2">
      <c r="A19" s="105" t="s">
        <v>197</v>
      </c>
      <c r="B19" s="119">
        <v>77.599999999999994</v>
      </c>
      <c r="C19" s="119">
        <v>76.7</v>
      </c>
      <c r="D19" s="119">
        <v>78.5</v>
      </c>
      <c r="E19" s="119"/>
      <c r="F19" s="119">
        <v>81.099999999999994</v>
      </c>
      <c r="G19" s="119">
        <v>80.400000000000006</v>
      </c>
      <c r="H19" s="119">
        <v>81.8</v>
      </c>
      <c r="K19" s="180"/>
      <c r="M19" s="12"/>
      <c r="N19" s="145"/>
      <c r="O19" s="185"/>
      <c r="P19" s="185"/>
      <c r="Q19" s="145"/>
      <c r="R19" s="145"/>
      <c r="S19" s="185"/>
      <c r="T19" s="12"/>
    </row>
    <row r="20" spans="1:20" x14ac:dyDescent="0.2">
      <c r="A20" s="105" t="s">
        <v>195</v>
      </c>
      <c r="B20" s="119">
        <v>77</v>
      </c>
      <c r="C20" s="119">
        <v>76.2</v>
      </c>
      <c r="D20" s="119">
        <v>77.8</v>
      </c>
      <c r="E20" s="119"/>
      <c r="F20" s="119">
        <v>81.099999999999994</v>
      </c>
      <c r="G20" s="119">
        <v>80.400000000000006</v>
      </c>
      <c r="H20" s="119">
        <v>81.8</v>
      </c>
      <c r="K20" s="180"/>
      <c r="M20" s="12"/>
      <c r="N20" s="145"/>
      <c r="O20" s="185"/>
      <c r="P20" s="185"/>
      <c r="Q20" s="145"/>
      <c r="R20" s="145"/>
      <c r="S20" s="185"/>
      <c r="T20" s="12"/>
    </row>
    <row r="21" spans="1:20" x14ac:dyDescent="0.2">
      <c r="A21" s="105" t="s">
        <v>208</v>
      </c>
      <c r="B21" s="119">
        <v>78.7</v>
      </c>
      <c r="C21" s="119">
        <v>77.900000000000006</v>
      </c>
      <c r="D21" s="119">
        <v>79.5</v>
      </c>
      <c r="E21" s="119"/>
      <c r="F21" s="119">
        <v>81.400000000000006</v>
      </c>
      <c r="G21" s="119">
        <v>80.7</v>
      </c>
      <c r="H21" s="119">
        <v>82.1</v>
      </c>
      <c r="K21" s="180"/>
      <c r="M21" s="12"/>
      <c r="N21" s="145"/>
      <c r="O21" s="185"/>
      <c r="P21" s="185"/>
      <c r="Q21" s="145"/>
      <c r="R21" s="145"/>
      <c r="S21" s="185"/>
      <c r="T21" s="12"/>
    </row>
    <row r="22" spans="1:20" x14ac:dyDescent="0.2">
      <c r="A22" s="105" t="s">
        <v>181</v>
      </c>
      <c r="B22" s="119">
        <v>76.099999999999994</v>
      </c>
      <c r="C22" s="119">
        <v>75.3</v>
      </c>
      <c r="D22" s="119">
        <v>76.900000000000006</v>
      </c>
      <c r="E22" s="119"/>
      <c r="F22" s="119">
        <v>79.400000000000006</v>
      </c>
      <c r="G22" s="119">
        <v>78.7</v>
      </c>
      <c r="H22" s="119">
        <v>80.099999999999994</v>
      </c>
      <c r="K22" s="180"/>
      <c r="M22" s="12"/>
      <c r="N22" s="145"/>
      <c r="O22" s="185"/>
      <c r="P22" s="185"/>
      <c r="Q22" s="145"/>
      <c r="R22" s="145"/>
      <c r="S22" s="185"/>
      <c r="T22" s="12"/>
    </row>
    <row r="23" spans="1:20" x14ac:dyDescent="0.2">
      <c r="A23" s="105" t="s">
        <v>205</v>
      </c>
      <c r="B23" s="119">
        <v>77.7</v>
      </c>
      <c r="C23" s="119">
        <v>76.900000000000006</v>
      </c>
      <c r="D23" s="119">
        <v>78.5</v>
      </c>
      <c r="E23" s="119"/>
      <c r="F23" s="119">
        <v>80</v>
      </c>
      <c r="G23" s="119">
        <v>79.3</v>
      </c>
      <c r="H23" s="119">
        <v>80.8</v>
      </c>
      <c r="K23" s="180"/>
      <c r="M23" s="12"/>
      <c r="N23" s="145"/>
      <c r="O23" s="185"/>
      <c r="P23" s="185"/>
      <c r="Q23" s="145"/>
      <c r="R23" s="145"/>
      <c r="S23" s="185"/>
      <c r="T23" s="12"/>
    </row>
    <row r="24" spans="1:20" x14ac:dyDescent="0.2">
      <c r="A24" s="105" t="s">
        <v>180</v>
      </c>
      <c r="B24" s="119">
        <v>76.7</v>
      </c>
      <c r="C24" s="119">
        <v>75.900000000000006</v>
      </c>
      <c r="D24" s="119">
        <v>77.599999999999994</v>
      </c>
      <c r="E24" s="119"/>
      <c r="F24" s="119">
        <v>81</v>
      </c>
      <c r="G24" s="119">
        <v>80.3</v>
      </c>
      <c r="H24" s="119">
        <v>81.8</v>
      </c>
      <c r="K24" s="180"/>
      <c r="M24" s="12"/>
      <c r="N24" s="145"/>
      <c r="O24" s="185"/>
      <c r="P24" s="185"/>
      <c r="Q24" s="145"/>
      <c r="R24" s="145"/>
      <c r="S24" s="185"/>
      <c r="T24" s="12"/>
    </row>
    <row r="25" spans="1:20" x14ac:dyDescent="0.2">
      <c r="A25" s="105" t="s">
        <v>189</v>
      </c>
      <c r="B25" s="119">
        <v>76.8</v>
      </c>
      <c r="C25" s="119">
        <v>75.900000000000006</v>
      </c>
      <c r="D25" s="119">
        <v>77.7</v>
      </c>
      <c r="E25" s="119"/>
      <c r="F25" s="119">
        <v>80.7</v>
      </c>
      <c r="G25" s="119">
        <v>79.900000000000006</v>
      </c>
      <c r="H25" s="119">
        <v>81.5</v>
      </c>
      <c r="K25" s="180"/>
      <c r="M25" s="12"/>
      <c r="N25" s="145"/>
      <c r="O25" s="185"/>
      <c r="P25" s="185"/>
      <c r="Q25" s="145"/>
      <c r="R25" s="145"/>
      <c r="S25" s="185"/>
      <c r="T25" s="12"/>
    </row>
    <row r="26" spans="1:20" x14ac:dyDescent="0.2">
      <c r="A26" s="105" t="s">
        <v>170</v>
      </c>
      <c r="B26" s="119">
        <v>75.099999999999994</v>
      </c>
      <c r="C26" s="119">
        <v>74.3</v>
      </c>
      <c r="D26" s="119">
        <v>76</v>
      </c>
      <c r="E26" s="119"/>
      <c r="F26" s="119">
        <v>79.5</v>
      </c>
      <c r="G26" s="119">
        <v>78.7</v>
      </c>
      <c r="H26" s="119">
        <v>80.3</v>
      </c>
      <c r="K26" s="180"/>
      <c r="M26" s="12"/>
      <c r="N26" s="145"/>
      <c r="O26" s="185"/>
      <c r="Q26" s="185"/>
      <c r="R26" s="185"/>
      <c r="S26" s="185"/>
      <c r="T26" s="12"/>
    </row>
    <row r="27" spans="1:20" x14ac:dyDescent="0.2">
      <c r="A27" s="105" t="s">
        <v>185</v>
      </c>
      <c r="B27" s="119">
        <v>77.099999999999994</v>
      </c>
      <c r="C27" s="119">
        <v>76.3</v>
      </c>
      <c r="D27" s="119">
        <v>77.900000000000006</v>
      </c>
      <c r="E27" s="119"/>
      <c r="F27" s="119">
        <v>80.599999999999994</v>
      </c>
      <c r="G27" s="119">
        <v>79.8</v>
      </c>
      <c r="H27" s="119">
        <v>81.3</v>
      </c>
      <c r="K27" s="180"/>
      <c r="M27" s="12"/>
      <c r="N27" s="145"/>
      <c r="O27" s="185"/>
      <c r="Q27" s="185"/>
      <c r="R27" s="185"/>
      <c r="S27" s="185"/>
      <c r="T27" s="12"/>
    </row>
    <row r="28" spans="1:20" x14ac:dyDescent="0.2">
      <c r="A28" s="105" t="s">
        <v>206</v>
      </c>
      <c r="B28" s="119">
        <v>78.099999999999994</v>
      </c>
      <c r="C28" s="119">
        <v>77.2</v>
      </c>
      <c r="D28" s="119">
        <v>79</v>
      </c>
      <c r="E28" s="119"/>
      <c r="F28" s="119">
        <v>81.900000000000006</v>
      </c>
      <c r="G28" s="119">
        <v>81.2</v>
      </c>
      <c r="H28" s="119">
        <v>82.7</v>
      </c>
      <c r="K28" s="180"/>
      <c r="M28" s="12"/>
      <c r="N28" s="145"/>
      <c r="O28" s="185"/>
      <c r="Q28" s="185"/>
      <c r="R28" s="185"/>
      <c r="S28" s="185"/>
      <c r="T28" s="12"/>
    </row>
    <row r="29" spans="1:20" x14ac:dyDescent="0.2">
      <c r="A29" s="105" t="s">
        <v>175</v>
      </c>
      <c r="B29" s="119">
        <v>74.599999999999994</v>
      </c>
      <c r="C29" s="119">
        <v>73.8</v>
      </c>
      <c r="D29" s="119">
        <v>75.5</v>
      </c>
      <c r="E29" s="119"/>
      <c r="F29" s="119">
        <v>80.2</v>
      </c>
      <c r="G29" s="119">
        <v>79.5</v>
      </c>
      <c r="H29" s="119">
        <v>81</v>
      </c>
      <c r="K29" s="180"/>
      <c r="M29" s="12"/>
      <c r="N29" s="145"/>
      <c r="O29" s="185"/>
      <c r="Q29" s="185"/>
      <c r="R29" s="185"/>
      <c r="S29" s="185"/>
      <c r="T29" s="12"/>
    </row>
    <row r="30" spans="1:20" x14ac:dyDescent="0.2">
      <c r="A30" s="105" t="s">
        <v>164</v>
      </c>
      <c r="B30" s="119">
        <v>73.3</v>
      </c>
      <c r="C30" s="119">
        <v>72.400000000000006</v>
      </c>
      <c r="D30" s="119">
        <v>74.3</v>
      </c>
      <c r="E30" s="119"/>
      <c r="F30" s="119">
        <v>78.5</v>
      </c>
      <c r="G30" s="119">
        <v>77.599999999999994</v>
      </c>
      <c r="H30" s="119">
        <v>79.400000000000006</v>
      </c>
      <c r="K30" s="180"/>
      <c r="M30" s="12"/>
      <c r="N30" s="145"/>
      <c r="O30" s="185"/>
      <c r="Q30" s="185"/>
      <c r="R30" s="185"/>
      <c r="S30" s="185"/>
      <c r="T30" s="12"/>
    </row>
    <row r="31" spans="1:20" x14ac:dyDescent="0.2">
      <c r="A31" s="105" t="s">
        <v>204</v>
      </c>
      <c r="B31" s="119">
        <v>77.900000000000006</v>
      </c>
      <c r="C31" s="119">
        <v>77.099999999999994</v>
      </c>
      <c r="D31" s="119">
        <v>78.7</v>
      </c>
      <c r="E31" s="119"/>
      <c r="F31" s="119">
        <v>81.5</v>
      </c>
      <c r="G31" s="119">
        <v>80.7</v>
      </c>
      <c r="H31" s="119">
        <v>82.3</v>
      </c>
      <c r="K31" s="180"/>
      <c r="M31" s="12"/>
      <c r="N31" s="145"/>
      <c r="O31" s="185"/>
      <c r="P31" s="185"/>
      <c r="Q31" s="185"/>
      <c r="R31" s="145"/>
      <c r="S31" s="185"/>
      <c r="T31" s="12"/>
    </row>
    <row r="32" spans="1:20" x14ac:dyDescent="0.2">
      <c r="A32" s="105" t="s">
        <v>199</v>
      </c>
      <c r="B32" s="119">
        <v>77.3</v>
      </c>
      <c r="C32" s="119">
        <v>76.599999999999994</v>
      </c>
      <c r="D32" s="119">
        <v>78</v>
      </c>
      <c r="E32" s="119"/>
      <c r="F32" s="119">
        <v>81.400000000000006</v>
      </c>
      <c r="G32" s="119">
        <v>80.7</v>
      </c>
      <c r="H32" s="119">
        <v>82.1</v>
      </c>
      <c r="K32" s="180"/>
      <c r="M32" s="12"/>
      <c r="N32" s="145"/>
      <c r="O32" s="185"/>
      <c r="P32" s="185"/>
      <c r="Q32" s="145"/>
      <c r="R32" s="145"/>
      <c r="S32" s="185"/>
      <c r="T32" s="12"/>
    </row>
    <row r="33" spans="1:20" x14ac:dyDescent="0.2">
      <c r="A33" s="105" t="s">
        <v>71</v>
      </c>
      <c r="B33" s="119">
        <v>78.5</v>
      </c>
      <c r="C33" s="119">
        <v>77.599999999999994</v>
      </c>
      <c r="D33" s="119">
        <v>79.3</v>
      </c>
      <c r="E33" s="119"/>
      <c r="F33" s="119">
        <v>82.6</v>
      </c>
      <c r="G33" s="119">
        <v>81.900000000000006</v>
      </c>
      <c r="H33" s="119">
        <v>83.3</v>
      </c>
      <c r="K33" s="180"/>
      <c r="M33" s="12"/>
      <c r="N33" s="145"/>
      <c r="O33" s="185"/>
      <c r="P33" s="185"/>
      <c r="Q33" s="145"/>
      <c r="R33" s="145"/>
      <c r="S33" s="185"/>
      <c r="T33" s="12"/>
    </row>
    <row r="34" spans="1:20" x14ac:dyDescent="0.2">
      <c r="A34" s="105" t="s">
        <v>225</v>
      </c>
      <c r="B34" s="119">
        <v>82</v>
      </c>
      <c r="C34" s="119">
        <v>81.2</v>
      </c>
      <c r="D34" s="119">
        <v>82.8</v>
      </c>
      <c r="E34" s="119"/>
      <c r="F34" s="119">
        <v>84.7</v>
      </c>
      <c r="G34" s="119">
        <v>84</v>
      </c>
      <c r="H34" s="119">
        <v>85.4</v>
      </c>
      <c r="K34" s="180"/>
      <c r="M34" s="12"/>
      <c r="N34" s="145"/>
      <c r="O34" s="185"/>
      <c r="P34" s="185"/>
      <c r="Q34" s="145"/>
      <c r="R34" s="145"/>
      <c r="S34" s="185"/>
      <c r="T34" s="12"/>
    </row>
    <row r="35" spans="1:20" x14ac:dyDescent="0.2">
      <c r="A35" s="105" t="s">
        <v>213</v>
      </c>
      <c r="B35" s="119">
        <v>78.5</v>
      </c>
      <c r="C35" s="119">
        <v>77.599999999999994</v>
      </c>
      <c r="D35" s="119">
        <v>79.400000000000006</v>
      </c>
      <c r="E35" s="119"/>
      <c r="F35" s="119">
        <v>83.3</v>
      </c>
      <c r="G35" s="119">
        <v>82.4</v>
      </c>
      <c r="H35" s="119">
        <v>84.1</v>
      </c>
      <c r="K35" s="180"/>
      <c r="M35" s="12"/>
      <c r="N35" s="145"/>
      <c r="O35" s="185"/>
      <c r="P35" s="185"/>
      <c r="Q35" s="145"/>
      <c r="R35" s="145"/>
      <c r="S35" s="185"/>
      <c r="T35" s="12"/>
    </row>
    <row r="36" spans="1:20" x14ac:dyDescent="0.2">
      <c r="A36" s="105" t="s">
        <v>172</v>
      </c>
      <c r="B36" s="119">
        <v>75</v>
      </c>
      <c r="C36" s="119">
        <v>74.2</v>
      </c>
      <c r="D36" s="119">
        <v>75.900000000000006</v>
      </c>
      <c r="E36" s="119"/>
      <c r="F36" s="119">
        <v>80.7</v>
      </c>
      <c r="G36" s="119">
        <v>80</v>
      </c>
      <c r="H36" s="119">
        <v>81.3</v>
      </c>
      <c r="K36" s="180"/>
      <c r="M36" s="12"/>
      <c r="N36" s="145"/>
      <c r="O36" s="185"/>
      <c r="P36" s="185"/>
      <c r="Q36" s="145"/>
      <c r="R36" s="145"/>
      <c r="S36" s="185"/>
      <c r="T36" s="12"/>
    </row>
    <row r="37" spans="1:20" x14ac:dyDescent="0.2">
      <c r="A37" s="105" t="s">
        <v>183</v>
      </c>
      <c r="B37" s="119">
        <v>76.2</v>
      </c>
      <c r="C37" s="119">
        <v>75.400000000000006</v>
      </c>
      <c r="D37" s="119">
        <v>77</v>
      </c>
      <c r="E37" s="119"/>
      <c r="F37" s="119">
        <v>80.3</v>
      </c>
      <c r="G37" s="119">
        <v>79.599999999999994</v>
      </c>
      <c r="H37" s="119">
        <v>81.099999999999994</v>
      </c>
      <c r="K37" s="180"/>
      <c r="M37" s="12"/>
      <c r="N37" s="145"/>
      <c r="O37" s="185"/>
      <c r="P37" s="185"/>
      <c r="Q37" s="145"/>
      <c r="R37" s="145"/>
      <c r="S37" s="185"/>
      <c r="T37" s="12"/>
    </row>
    <row r="38" spans="1:20" x14ac:dyDescent="0.2">
      <c r="A38" s="105" t="s">
        <v>215</v>
      </c>
      <c r="B38" s="119">
        <v>79</v>
      </c>
      <c r="C38" s="119">
        <v>78.099999999999994</v>
      </c>
      <c r="D38" s="119">
        <v>79.8</v>
      </c>
      <c r="E38" s="119"/>
      <c r="F38" s="119">
        <v>82.9</v>
      </c>
      <c r="G38" s="119">
        <v>82.1</v>
      </c>
      <c r="H38" s="119">
        <v>83.6</v>
      </c>
      <c r="K38" s="180"/>
      <c r="M38" s="12"/>
      <c r="N38" s="145"/>
      <c r="O38" s="185"/>
      <c r="P38" s="185"/>
      <c r="Q38" s="145"/>
      <c r="R38" s="145"/>
      <c r="S38" s="185"/>
      <c r="T38" s="12"/>
    </row>
    <row r="39" spans="1:20" x14ac:dyDescent="0.2">
      <c r="A39" s="105" t="s">
        <v>222</v>
      </c>
      <c r="B39" s="119">
        <v>80.099999999999994</v>
      </c>
      <c r="C39" s="119">
        <v>79.400000000000006</v>
      </c>
      <c r="D39" s="119">
        <v>80.900000000000006</v>
      </c>
      <c r="E39" s="119"/>
      <c r="F39" s="119">
        <v>83.6</v>
      </c>
      <c r="G39" s="119">
        <v>82.9</v>
      </c>
      <c r="H39" s="119">
        <v>84.3</v>
      </c>
      <c r="K39" s="180"/>
      <c r="M39" s="12"/>
      <c r="N39" s="145"/>
      <c r="O39" s="185"/>
      <c r="P39" s="185"/>
      <c r="Q39" s="145"/>
      <c r="R39" s="145"/>
      <c r="S39" s="185"/>
      <c r="T39" s="12"/>
    </row>
    <row r="40" spans="1:20" x14ac:dyDescent="0.2">
      <c r="A40" s="105" t="s">
        <v>219</v>
      </c>
      <c r="B40" s="119">
        <v>79.599999999999994</v>
      </c>
      <c r="C40" s="119">
        <v>78.8</v>
      </c>
      <c r="D40" s="119">
        <v>80.3</v>
      </c>
      <c r="E40" s="119"/>
      <c r="F40" s="119">
        <v>83.9</v>
      </c>
      <c r="G40" s="119">
        <v>83.2</v>
      </c>
      <c r="H40" s="119">
        <v>84.6</v>
      </c>
      <c r="K40" s="180"/>
      <c r="M40" s="12"/>
      <c r="N40" s="145"/>
      <c r="O40" s="185"/>
      <c r="P40" s="185"/>
      <c r="Q40" s="145"/>
      <c r="R40" s="145"/>
      <c r="S40" s="185"/>
      <c r="T40" s="12"/>
    </row>
    <row r="41" spans="1:20" x14ac:dyDescent="0.2">
      <c r="A41" s="105" t="s">
        <v>207</v>
      </c>
      <c r="B41" s="119">
        <v>78.8</v>
      </c>
      <c r="C41" s="119">
        <v>78</v>
      </c>
      <c r="D41" s="119">
        <v>79.599999999999994</v>
      </c>
      <c r="E41" s="119"/>
      <c r="F41" s="119">
        <v>82.2</v>
      </c>
      <c r="G41" s="119">
        <v>81.5</v>
      </c>
      <c r="H41" s="119">
        <v>83</v>
      </c>
      <c r="K41" s="180"/>
      <c r="M41" s="12"/>
      <c r="N41" s="145"/>
      <c r="O41" s="185"/>
      <c r="P41" s="185"/>
      <c r="Q41" s="145"/>
      <c r="R41" s="145"/>
      <c r="S41" s="185"/>
      <c r="T41" s="12"/>
    </row>
    <row r="42" spans="1:20" x14ac:dyDescent="0.2">
      <c r="A42" s="105" t="s">
        <v>212</v>
      </c>
      <c r="B42" s="119">
        <v>78.099999999999994</v>
      </c>
      <c r="C42" s="119">
        <v>77.3</v>
      </c>
      <c r="D42" s="119">
        <v>78.8</v>
      </c>
      <c r="E42" s="119"/>
      <c r="F42" s="119">
        <v>81.400000000000006</v>
      </c>
      <c r="G42" s="119">
        <v>80.8</v>
      </c>
      <c r="H42" s="119">
        <v>82.1</v>
      </c>
      <c r="K42" s="180"/>
      <c r="M42" s="12"/>
      <c r="N42" s="145"/>
      <c r="O42" s="185"/>
      <c r="P42" s="185"/>
      <c r="Q42" s="145"/>
      <c r="R42" s="145"/>
      <c r="S42" s="185"/>
      <c r="T42" s="12"/>
    </row>
    <row r="43" spans="1:20" x14ac:dyDescent="0.2">
      <c r="A43" s="105" t="s">
        <v>182</v>
      </c>
      <c r="B43" s="119">
        <v>76.400000000000006</v>
      </c>
      <c r="C43" s="119">
        <v>75.599999999999994</v>
      </c>
      <c r="D43" s="119">
        <v>77.2</v>
      </c>
      <c r="E43" s="119"/>
      <c r="F43" s="119">
        <v>79.599999999999994</v>
      </c>
      <c r="G43" s="119">
        <v>78.8</v>
      </c>
      <c r="H43" s="119">
        <v>80.400000000000006</v>
      </c>
      <c r="K43" s="180"/>
      <c r="M43" s="12"/>
      <c r="N43" s="145"/>
      <c r="O43" s="185"/>
      <c r="P43" s="185"/>
      <c r="Q43" s="145"/>
      <c r="R43" s="145"/>
      <c r="S43" s="185"/>
      <c r="T43" s="12"/>
    </row>
    <row r="44" spans="1:20" x14ac:dyDescent="0.2">
      <c r="A44" s="105" t="s">
        <v>196</v>
      </c>
      <c r="B44" s="119">
        <v>77.599999999999994</v>
      </c>
      <c r="C44" s="119">
        <v>76.8</v>
      </c>
      <c r="D44" s="119">
        <v>78.400000000000006</v>
      </c>
      <c r="E44" s="119"/>
      <c r="F44" s="119">
        <v>81.599999999999994</v>
      </c>
      <c r="G44" s="119">
        <v>80.8</v>
      </c>
      <c r="H44" s="119">
        <v>82.4</v>
      </c>
      <c r="K44" s="180"/>
      <c r="M44" s="12"/>
      <c r="N44" s="145"/>
      <c r="O44" s="185"/>
      <c r="P44" s="185"/>
      <c r="Q44" s="145"/>
      <c r="R44" s="145"/>
      <c r="S44" s="185"/>
      <c r="T44" s="12"/>
    </row>
    <row r="45" spans="1:20" x14ac:dyDescent="0.2">
      <c r="A45" s="105" t="s">
        <v>165</v>
      </c>
      <c r="B45" s="119">
        <v>73.900000000000006</v>
      </c>
      <c r="C45" s="119">
        <v>73.099999999999994</v>
      </c>
      <c r="D45" s="119">
        <v>74.599999999999994</v>
      </c>
      <c r="E45" s="119"/>
      <c r="F45" s="119">
        <v>79.7</v>
      </c>
      <c r="G45" s="119">
        <v>79</v>
      </c>
      <c r="H45" s="119">
        <v>80.5</v>
      </c>
      <c r="K45" s="180"/>
      <c r="M45" s="12"/>
      <c r="N45" s="145"/>
      <c r="O45" s="185"/>
      <c r="P45" s="185"/>
      <c r="Q45" s="145"/>
      <c r="R45" s="145"/>
      <c r="S45" s="185"/>
      <c r="T45" s="12"/>
    </row>
    <row r="46" spans="1:20" x14ac:dyDescent="0.2">
      <c r="A46" s="105" t="s">
        <v>171</v>
      </c>
      <c r="B46" s="119">
        <v>75.599999999999994</v>
      </c>
      <c r="C46" s="119">
        <v>74.900000000000006</v>
      </c>
      <c r="D46" s="119">
        <v>76.400000000000006</v>
      </c>
      <c r="E46" s="119"/>
      <c r="F46" s="119">
        <v>81.3</v>
      </c>
      <c r="G46" s="119">
        <v>80.5</v>
      </c>
      <c r="H46" s="119">
        <v>82.1</v>
      </c>
      <c r="K46" s="180"/>
      <c r="M46" s="12"/>
      <c r="N46" s="145"/>
      <c r="O46" s="185"/>
      <c r="P46" s="185"/>
      <c r="Q46" s="145"/>
      <c r="R46" s="145"/>
      <c r="S46" s="185"/>
      <c r="T46" s="12"/>
    </row>
    <row r="47" spans="1:20" x14ac:dyDescent="0.2">
      <c r="A47" s="105" t="s">
        <v>166</v>
      </c>
      <c r="B47" s="119">
        <v>74.3</v>
      </c>
      <c r="C47" s="119">
        <v>73.400000000000006</v>
      </c>
      <c r="D47" s="119">
        <v>75.3</v>
      </c>
      <c r="E47" s="119"/>
      <c r="F47" s="119">
        <v>79.900000000000006</v>
      </c>
      <c r="G47" s="119">
        <v>78.900000000000006</v>
      </c>
      <c r="H47" s="119">
        <v>80.8</v>
      </c>
      <c r="K47" s="180"/>
      <c r="M47" s="12"/>
      <c r="N47" s="145"/>
      <c r="O47" s="185"/>
      <c r="P47" s="185"/>
      <c r="Q47" s="145"/>
      <c r="R47" s="145"/>
      <c r="S47" s="185"/>
      <c r="T47" s="12"/>
    </row>
    <row r="48" spans="1:20" x14ac:dyDescent="0.2">
      <c r="A48" s="105" t="s">
        <v>159</v>
      </c>
      <c r="B48" s="119">
        <v>71.8</v>
      </c>
      <c r="C48" s="119">
        <v>71</v>
      </c>
      <c r="D48" s="119">
        <v>72.599999999999994</v>
      </c>
      <c r="E48" s="119"/>
      <c r="F48" s="119">
        <v>77.5</v>
      </c>
      <c r="G48" s="119">
        <v>76.7</v>
      </c>
      <c r="H48" s="119">
        <v>78.2</v>
      </c>
      <c r="K48" s="180"/>
      <c r="M48" s="12"/>
      <c r="N48" s="145"/>
      <c r="O48" s="185"/>
      <c r="P48" s="185"/>
      <c r="Q48" s="145"/>
      <c r="R48" s="145"/>
      <c r="S48" s="185"/>
      <c r="T48" s="12"/>
    </row>
    <row r="49" spans="1:20" x14ac:dyDescent="0.2">
      <c r="A49" s="105" t="s">
        <v>162</v>
      </c>
      <c r="B49" s="119">
        <v>72.599999999999994</v>
      </c>
      <c r="C49" s="119">
        <v>71.8</v>
      </c>
      <c r="D49" s="119">
        <v>73.400000000000006</v>
      </c>
      <c r="E49" s="119"/>
      <c r="F49" s="119">
        <v>77.7</v>
      </c>
      <c r="G49" s="119">
        <v>76.900000000000006</v>
      </c>
      <c r="H49" s="119">
        <v>78.5</v>
      </c>
      <c r="K49" s="180"/>
      <c r="M49" s="12"/>
      <c r="N49" s="145"/>
      <c r="O49" s="185"/>
      <c r="P49" s="185"/>
      <c r="Q49" s="145"/>
      <c r="R49" s="145"/>
      <c r="S49" s="185"/>
      <c r="T49" s="12"/>
    </row>
    <row r="50" spans="1:20" x14ac:dyDescent="0.2">
      <c r="A50" s="105" t="s">
        <v>160</v>
      </c>
      <c r="B50" s="119">
        <v>72.2</v>
      </c>
      <c r="C50" s="119">
        <v>71.400000000000006</v>
      </c>
      <c r="D50" s="119">
        <v>72.900000000000006</v>
      </c>
      <c r="E50" s="119"/>
      <c r="F50" s="119">
        <v>77.7</v>
      </c>
      <c r="G50" s="119">
        <v>77</v>
      </c>
      <c r="H50" s="119">
        <v>78.400000000000006</v>
      </c>
      <c r="K50" s="180"/>
      <c r="M50" s="12"/>
      <c r="N50" s="145"/>
      <c r="O50" s="185"/>
      <c r="P50" s="185"/>
      <c r="Q50" s="145"/>
      <c r="R50" s="145"/>
      <c r="S50" s="185"/>
      <c r="T50" s="12"/>
    </row>
    <row r="51" spans="1:20" x14ac:dyDescent="0.2">
      <c r="A51" s="105" t="s">
        <v>161</v>
      </c>
      <c r="B51" s="119">
        <v>72.7</v>
      </c>
      <c r="C51" s="119">
        <v>72</v>
      </c>
      <c r="D51" s="119">
        <v>73.5</v>
      </c>
      <c r="E51" s="119"/>
      <c r="F51" s="119">
        <v>78.3</v>
      </c>
      <c r="G51" s="119">
        <v>77.5</v>
      </c>
      <c r="H51" s="119">
        <v>79</v>
      </c>
      <c r="K51" s="180"/>
      <c r="M51" s="12"/>
      <c r="N51" s="145"/>
      <c r="O51" s="185"/>
      <c r="P51" s="185"/>
      <c r="Q51" s="145"/>
      <c r="R51" s="145"/>
      <c r="S51" s="185"/>
      <c r="T51" s="12"/>
    </row>
    <row r="52" spans="1:20" x14ac:dyDescent="0.2">
      <c r="A52" s="105" t="s">
        <v>163</v>
      </c>
      <c r="B52" s="119">
        <v>73.7</v>
      </c>
      <c r="C52" s="119">
        <v>72.8</v>
      </c>
      <c r="D52" s="119">
        <v>74.599999999999994</v>
      </c>
      <c r="E52" s="119"/>
      <c r="F52" s="119">
        <v>78.5</v>
      </c>
      <c r="G52" s="119">
        <v>77.599999999999994</v>
      </c>
      <c r="H52" s="119">
        <v>79.3</v>
      </c>
      <c r="K52" s="180"/>
      <c r="M52" s="12"/>
      <c r="N52" s="145"/>
      <c r="O52" s="185"/>
      <c r="P52" s="185"/>
      <c r="Q52" s="145"/>
      <c r="R52" s="145"/>
      <c r="S52" s="185"/>
      <c r="T52" s="12"/>
    </row>
    <row r="53" spans="1:20" x14ac:dyDescent="0.2">
      <c r="A53" s="105" t="s">
        <v>176</v>
      </c>
      <c r="B53" s="119">
        <v>74.8</v>
      </c>
      <c r="C53" s="119">
        <v>74</v>
      </c>
      <c r="D53" s="119">
        <v>75.599999999999994</v>
      </c>
      <c r="E53" s="119"/>
      <c r="F53" s="119">
        <v>79.2</v>
      </c>
      <c r="G53" s="119">
        <v>78.5</v>
      </c>
      <c r="H53" s="119">
        <v>80</v>
      </c>
      <c r="K53" s="180"/>
      <c r="M53" s="12"/>
      <c r="N53" s="145"/>
      <c r="O53" s="185"/>
      <c r="P53" s="185"/>
      <c r="Q53" s="145"/>
      <c r="R53" s="145"/>
      <c r="S53" s="185"/>
      <c r="T53" s="12"/>
    </row>
    <row r="54" spans="1:20" x14ac:dyDescent="0.2">
      <c r="A54" s="105" t="s">
        <v>178</v>
      </c>
      <c r="B54" s="119">
        <v>75.5</v>
      </c>
      <c r="C54" s="119">
        <v>74.7</v>
      </c>
      <c r="D54" s="119">
        <v>76.3</v>
      </c>
      <c r="E54" s="119"/>
      <c r="F54" s="119">
        <v>80.099999999999994</v>
      </c>
      <c r="G54" s="119">
        <v>79.5</v>
      </c>
      <c r="H54" s="119">
        <v>80.8</v>
      </c>
      <c r="K54" s="180"/>
      <c r="M54" s="12"/>
      <c r="N54" s="145"/>
      <c r="O54" s="185"/>
      <c r="P54" s="185"/>
      <c r="Q54" s="145"/>
      <c r="R54" s="145"/>
      <c r="S54" s="185"/>
      <c r="T54" s="12"/>
    </row>
    <row r="55" spans="1:20" x14ac:dyDescent="0.2">
      <c r="A55" s="105" t="s">
        <v>200</v>
      </c>
      <c r="B55" s="119">
        <v>77.5</v>
      </c>
      <c r="C55" s="119">
        <v>76.7</v>
      </c>
      <c r="D55" s="119">
        <v>78.3</v>
      </c>
      <c r="E55" s="119"/>
      <c r="F55" s="119">
        <v>82</v>
      </c>
      <c r="G55" s="119">
        <v>81.3</v>
      </c>
      <c r="H55" s="119">
        <v>82.7</v>
      </c>
      <c r="K55" s="180"/>
      <c r="M55" s="12"/>
      <c r="N55" s="145"/>
      <c r="O55" s="185"/>
      <c r="P55" s="185"/>
      <c r="Q55" s="145"/>
      <c r="R55" s="145"/>
      <c r="S55" s="185"/>
      <c r="T55" s="12"/>
    </row>
    <row r="56" spans="1:20" x14ac:dyDescent="0.2">
      <c r="A56" s="105" t="s">
        <v>186</v>
      </c>
      <c r="B56" s="119">
        <v>76.599999999999994</v>
      </c>
      <c r="C56" s="119">
        <v>75.8</v>
      </c>
      <c r="D56" s="119">
        <v>77.400000000000006</v>
      </c>
      <c r="E56" s="119"/>
      <c r="F56" s="119">
        <v>80.3</v>
      </c>
      <c r="G56" s="119">
        <v>79.7</v>
      </c>
      <c r="H56" s="119">
        <v>81</v>
      </c>
      <c r="K56" s="180"/>
      <c r="M56" s="12"/>
      <c r="N56" s="145"/>
      <c r="O56" s="185"/>
      <c r="P56" s="185"/>
      <c r="Q56" s="145"/>
      <c r="R56" s="145"/>
      <c r="S56" s="185"/>
      <c r="T56" s="12"/>
    </row>
    <row r="57" spans="1:20" x14ac:dyDescent="0.2">
      <c r="A57" s="105" t="s">
        <v>173</v>
      </c>
      <c r="B57" s="119">
        <v>75.099999999999994</v>
      </c>
      <c r="C57" s="119">
        <v>74.2</v>
      </c>
      <c r="D57" s="119">
        <v>75.900000000000006</v>
      </c>
      <c r="E57" s="119"/>
      <c r="F57" s="119">
        <v>79.5</v>
      </c>
      <c r="G57" s="119">
        <v>78.7</v>
      </c>
      <c r="H57" s="119">
        <v>80.3</v>
      </c>
      <c r="K57" s="180"/>
      <c r="M57" s="12"/>
      <c r="N57" s="145"/>
      <c r="O57" s="185"/>
      <c r="P57" s="185"/>
      <c r="Q57" s="145"/>
      <c r="R57" s="145"/>
      <c r="S57" s="185"/>
      <c r="T57" s="12"/>
    </row>
    <row r="58" spans="1:20" x14ac:dyDescent="0.2">
      <c r="A58" s="105" t="s">
        <v>210</v>
      </c>
      <c r="B58" s="119">
        <v>78.3</v>
      </c>
      <c r="C58" s="119">
        <v>77.599999999999994</v>
      </c>
      <c r="D58" s="119">
        <v>79</v>
      </c>
      <c r="E58" s="119"/>
      <c r="F58" s="119">
        <v>81</v>
      </c>
      <c r="G58" s="119">
        <v>80.3</v>
      </c>
      <c r="H58" s="119">
        <v>81.599999999999994</v>
      </c>
      <c r="K58" s="180"/>
      <c r="M58" s="12"/>
      <c r="N58" s="145"/>
      <c r="O58" s="185"/>
      <c r="P58" s="185"/>
      <c r="Q58" s="145"/>
      <c r="R58" s="145"/>
      <c r="S58" s="185"/>
      <c r="T58" s="12"/>
    </row>
    <row r="59" spans="1:20" x14ac:dyDescent="0.2">
      <c r="A59" s="105" t="s">
        <v>193</v>
      </c>
      <c r="B59" s="119">
        <v>75.900000000000006</v>
      </c>
      <c r="C59" s="119">
        <v>75</v>
      </c>
      <c r="D59" s="119">
        <v>76.8</v>
      </c>
      <c r="E59" s="119"/>
      <c r="F59" s="119">
        <v>80.8</v>
      </c>
      <c r="G59" s="119">
        <v>80.099999999999994</v>
      </c>
      <c r="H59" s="119">
        <v>81.5</v>
      </c>
      <c r="K59" s="180"/>
      <c r="M59" s="12"/>
      <c r="N59" s="145"/>
      <c r="O59" s="185"/>
      <c r="P59" s="185"/>
      <c r="Q59" s="145"/>
      <c r="R59" s="145"/>
      <c r="S59" s="185"/>
      <c r="T59" s="12"/>
    </row>
    <row r="60" spans="1:20" x14ac:dyDescent="0.2">
      <c r="A60" s="105" t="s">
        <v>198</v>
      </c>
      <c r="B60" s="119">
        <v>77.8</v>
      </c>
      <c r="C60" s="119">
        <v>77</v>
      </c>
      <c r="D60" s="119">
        <v>78.5</v>
      </c>
      <c r="E60" s="119"/>
      <c r="F60" s="119">
        <v>81.400000000000006</v>
      </c>
      <c r="G60" s="119">
        <v>80.8</v>
      </c>
      <c r="H60" s="119">
        <v>82.1</v>
      </c>
      <c r="K60" s="180"/>
      <c r="M60" s="12"/>
      <c r="N60" s="145"/>
      <c r="O60" s="185"/>
      <c r="P60" s="185"/>
      <c r="Q60" s="145"/>
      <c r="R60" s="145"/>
      <c r="S60" s="185"/>
      <c r="T60" s="12"/>
    </row>
    <row r="61" spans="1:20" x14ac:dyDescent="0.2">
      <c r="A61" s="105" t="s">
        <v>214</v>
      </c>
      <c r="B61" s="119">
        <v>78.8</v>
      </c>
      <c r="C61" s="119">
        <v>78</v>
      </c>
      <c r="D61" s="119">
        <v>79.5</v>
      </c>
      <c r="E61" s="119"/>
      <c r="F61" s="119">
        <v>82.7</v>
      </c>
      <c r="G61" s="119">
        <v>82</v>
      </c>
      <c r="H61" s="119">
        <v>83.4</v>
      </c>
      <c r="K61" s="180"/>
      <c r="M61" s="12"/>
      <c r="N61" s="145"/>
      <c r="O61" s="185"/>
      <c r="P61" s="185"/>
      <c r="Q61" s="145"/>
      <c r="R61" s="145"/>
      <c r="S61" s="185"/>
      <c r="T61" s="12"/>
    </row>
    <row r="62" spans="1:20" x14ac:dyDescent="0.2">
      <c r="A62" s="105" t="s">
        <v>79</v>
      </c>
      <c r="B62" s="119">
        <v>78.8</v>
      </c>
      <c r="C62" s="119">
        <v>78.099999999999994</v>
      </c>
      <c r="D62" s="119">
        <v>79.5</v>
      </c>
      <c r="E62" s="119"/>
      <c r="F62" s="119">
        <v>81.900000000000006</v>
      </c>
      <c r="G62" s="119">
        <v>81.2</v>
      </c>
      <c r="H62" s="119">
        <v>82.6</v>
      </c>
      <c r="K62" s="180"/>
      <c r="M62" s="12"/>
      <c r="N62" s="145"/>
      <c r="O62" s="185"/>
      <c r="P62" s="185"/>
      <c r="Q62" s="145"/>
      <c r="R62" s="145"/>
      <c r="S62" s="185"/>
      <c r="T62" s="12"/>
    </row>
    <row r="63" spans="1:20" x14ac:dyDescent="0.2">
      <c r="A63" s="105" t="s">
        <v>168</v>
      </c>
      <c r="B63" s="119">
        <v>74.599999999999994</v>
      </c>
      <c r="C63" s="119">
        <v>73.8</v>
      </c>
      <c r="D63" s="119">
        <v>75.400000000000006</v>
      </c>
      <c r="E63" s="119"/>
      <c r="F63" s="119">
        <v>78.3</v>
      </c>
      <c r="G63" s="119">
        <v>77.599999999999994</v>
      </c>
      <c r="H63" s="119">
        <v>79.099999999999994</v>
      </c>
      <c r="K63" s="180"/>
      <c r="M63" s="12"/>
      <c r="N63" s="145"/>
      <c r="O63" s="185"/>
      <c r="P63" s="185"/>
      <c r="Q63" s="145"/>
      <c r="R63" s="145"/>
      <c r="S63" s="185"/>
      <c r="T63" s="12"/>
    </row>
    <row r="64" spans="1:20" x14ac:dyDescent="0.2">
      <c r="A64" s="105" t="s">
        <v>188</v>
      </c>
      <c r="B64" s="119">
        <v>76.8</v>
      </c>
      <c r="C64" s="119">
        <v>75.400000000000006</v>
      </c>
      <c r="D64" s="119">
        <v>78.2</v>
      </c>
      <c r="E64" s="119"/>
      <c r="F64" s="119">
        <v>82.8</v>
      </c>
      <c r="G64" s="119">
        <v>81.7</v>
      </c>
      <c r="H64" s="119">
        <v>83.9</v>
      </c>
      <c r="K64" s="180"/>
      <c r="M64" s="12"/>
      <c r="N64" s="145"/>
      <c r="O64" s="185"/>
      <c r="P64" s="185"/>
      <c r="Q64" s="145"/>
      <c r="R64" s="145"/>
      <c r="S64" s="185"/>
      <c r="T64" s="12"/>
    </row>
    <row r="65" spans="1:20" x14ac:dyDescent="0.2">
      <c r="A65" s="105" t="s">
        <v>221</v>
      </c>
      <c r="B65" s="119">
        <v>79.599999999999994</v>
      </c>
      <c r="C65" s="119">
        <v>78.8</v>
      </c>
      <c r="D65" s="119">
        <v>80.400000000000006</v>
      </c>
      <c r="E65" s="119"/>
      <c r="F65" s="119">
        <v>82.4</v>
      </c>
      <c r="G65" s="119">
        <v>81.7</v>
      </c>
      <c r="H65" s="119">
        <v>83.2</v>
      </c>
      <c r="K65" s="180"/>
      <c r="M65" s="12"/>
      <c r="N65" s="145"/>
      <c r="O65" s="185"/>
      <c r="P65" s="185"/>
      <c r="Q65" s="145"/>
      <c r="R65" s="145"/>
      <c r="S65" s="185"/>
      <c r="T65" s="12"/>
    </row>
    <row r="66" spans="1:20" x14ac:dyDescent="0.2">
      <c r="A66" s="105" t="s">
        <v>82</v>
      </c>
      <c r="B66" s="119">
        <v>79.5</v>
      </c>
      <c r="C66" s="119">
        <v>78</v>
      </c>
      <c r="D66" s="119">
        <v>81</v>
      </c>
      <c r="E66" s="119"/>
      <c r="F66" s="119">
        <v>81.7</v>
      </c>
      <c r="G66" s="119">
        <v>80.3</v>
      </c>
      <c r="H66" s="119">
        <v>83.1</v>
      </c>
      <c r="K66" s="180"/>
      <c r="M66" s="12"/>
      <c r="N66" s="145"/>
      <c r="O66" s="185"/>
      <c r="P66" s="185"/>
      <c r="Q66" s="145"/>
      <c r="R66" s="145"/>
      <c r="S66" s="185"/>
      <c r="T66" s="12"/>
    </row>
    <row r="67" spans="1:20" x14ac:dyDescent="0.2">
      <c r="A67" s="105" t="s">
        <v>177</v>
      </c>
      <c r="B67" s="119">
        <v>75.5</v>
      </c>
      <c r="C67" s="119">
        <v>74.7</v>
      </c>
      <c r="D67" s="119">
        <v>76.3</v>
      </c>
      <c r="E67" s="119"/>
      <c r="F67" s="119">
        <v>79.099999999999994</v>
      </c>
      <c r="G67" s="119">
        <v>78.400000000000006</v>
      </c>
      <c r="H67" s="119">
        <v>79.900000000000006</v>
      </c>
      <c r="K67" s="180"/>
      <c r="M67" s="12"/>
      <c r="N67" s="145"/>
      <c r="O67" s="185"/>
      <c r="P67" s="185"/>
      <c r="Q67" s="145"/>
      <c r="R67" s="145"/>
      <c r="S67" s="185"/>
      <c r="T67" s="12"/>
    </row>
    <row r="68" spans="1:20" x14ac:dyDescent="0.2">
      <c r="A68" s="105" t="s">
        <v>218</v>
      </c>
      <c r="B68" s="119">
        <v>78.400000000000006</v>
      </c>
      <c r="C68" s="119">
        <v>77.5</v>
      </c>
      <c r="D68" s="119">
        <v>79.3</v>
      </c>
      <c r="E68" s="119"/>
      <c r="F68" s="119">
        <v>82</v>
      </c>
      <c r="G68" s="119">
        <v>81.2</v>
      </c>
      <c r="H68" s="119">
        <v>82.8</v>
      </c>
      <c r="K68" s="180"/>
      <c r="M68" s="12"/>
      <c r="N68" s="145"/>
      <c r="O68" s="185"/>
      <c r="P68" s="185"/>
      <c r="Q68" s="145"/>
      <c r="R68" s="145"/>
      <c r="S68" s="185"/>
      <c r="T68" s="12"/>
    </row>
    <row r="69" spans="1:20" x14ac:dyDescent="0.2">
      <c r="A69" s="105" t="s">
        <v>223</v>
      </c>
      <c r="B69" s="119">
        <v>80.3</v>
      </c>
      <c r="C69" s="119">
        <v>79.5</v>
      </c>
      <c r="D69" s="119">
        <v>81.099999999999994</v>
      </c>
      <c r="E69" s="119"/>
      <c r="F69" s="119">
        <v>82.9</v>
      </c>
      <c r="G69" s="119">
        <v>82.2</v>
      </c>
      <c r="H69" s="119">
        <v>83.7</v>
      </c>
      <c r="K69" s="180"/>
      <c r="M69" s="12"/>
      <c r="N69" s="145"/>
      <c r="O69" s="185"/>
      <c r="P69" s="185"/>
      <c r="Q69" s="145"/>
      <c r="R69" s="145"/>
      <c r="S69" s="185"/>
      <c r="T69" s="12"/>
    </row>
    <row r="70" spans="1:20" x14ac:dyDescent="0.2">
      <c r="A70" s="105" t="s">
        <v>194</v>
      </c>
      <c r="B70" s="119">
        <v>77.3</v>
      </c>
      <c r="C70" s="119">
        <v>76.5</v>
      </c>
      <c r="D70" s="119">
        <v>78.099999999999994</v>
      </c>
      <c r="E70" s="119"/>
      <c r="F70" s="119">
        <v>81.7</v>
      </c>
      <c r="G70" s="119">
        <v>80.900000000000006</v>
      </c>
      <c r="H70" s="119">
        <v>82.4</v>
      </c>
      <c r="K70" s="180"/>
      <c r="M70" s="12"/>
      <c r="N70" s="145"/>
      <c r="O70" s="185"/>
      <c r="P70" s="185"/>
      <c r="Q70" s="145"/>
      <c r="R70" s="145"/>
      <c r="S70" s="185"/>
      <c r="T70" s="12"/>
    </row>
    <row r="71" spans="1:20" x14ac:dyDescent="0.2">
      <c r="A71" s="105" t="s">
        <v>190</v>
      </c>
      <c r="B71" s="119">
        <v>76.3</v>
      </c>
      <c r="C71" s="119">
        <v>75.5</v>
      </c>
      <c r="D71" s="119">
        <v>77.2</v>
      </c>
      <c r="E71" s="119"/>
      <c r="F71" s="119">
        <v>80.8</v>
      </c>
      <c r="G71" s="119">
        <v>80</v>
      </c>
      <c r="H71" s="119">
        <v>81.599999999999994</v>
      </c>
      <c r="K71" s="180"/>
      <c r="M71" s="12"/>
      <c r="N71" s="145"/>
      <c r="O71" s="185"/>
      <c r="P71" s="185"/>
      <c r="Q71" s="145"/>
      <c r="R71" s="145"/>
      <c r="S71" s="185"/>
      <c r="T71" s="12"/>
    </row>
    <row r="72" spans="1:20" x14ac:dyDescent="0.2">
      <c r="A72" s="105" t="s">
        <v>174</v>
      </c>
      <c r="B72" s="119">
        <v>75.400000000000006</v>
      </c>
      <c r="C72" s="119">
        <v>74.599999999999994</v>
      </c>
      <c r="D72" s="119">
        <v>76.099999999999994</v>
      </c>
      <c r="E72" s="119"/>
      <c r="F72" s="119">
        <v>79.400000000000006</v>
      </c>
      <c r="G72" s="119">
        <v>78.7</v>
      </c>
      <c r="H72" s="119">
        <v>80.099999999999994</v>
      </c>
      <c r="K72" s="180"/>
      <c r="M72" s="12"/>
      <c r="N72" s="145"/>
      <c r="O72" s="185"/>
      <c r="P72" s="185"/>
      <c r="Q72" s="145"/>
      <c r="R72" s="145"/>
      <c r="S72" s="185"/>
      <c r="T72" s="12"/>
    </row>
    <row r="73" spans="1:20" x14ac:dyDescent="0.2">
      <c r="A73" s="122" t="s">
        <v>85</v>
      </c>
      <c r="B73" s="119">
        <v>78.3</v>
      </c>
      <c r="C73" s="119">
        <v>77</v>
      </c>
      <c r="D73" s="119">
        <v>79.599999999999994</v>
      </c>
      <c r="E73" s="119"/>
      <c r="F73" s="119">
        <v>83.2</v>
      </c>
      <c r="G73" s="119">
        <v>82.1</v>
      </c>
      <c r="H73" s="119">
        <v>84.3</v>
      </c>
      <c r="K73" s="180"/>
      <c r="M73" s="12"/>
      <c r="N73" s="145"/>
      <c r="O73" s="185"/>
      <c r="P73" s="185"/>
      <c r="Q73" s="145"/>
      <c r="R73" s="145"/>
      <c r="S73" s="185"/>
      <c r="T73" s="12"/>
    </row>
    <row r="74" spans="1:20" x14ac:dyDescent="0.2">
      <c r="A74" s="105" t="s">
        <v>211</v>
      </c>
      <c r="B74" s="119">
        <v>78.3</v>
      </c>
      <c r="C74" s="119">
        <v>77.400000000000006</v>
      </c>
      <c r="D74" s="119">
        <v>79.099999999999994</v>
      </c>
      <c r="E74" s="119"/>
      <c r="F74" s="119">
        <v>83.6</v>
      </c>
      <c r="G74" s="119">
        <v>82.9</v>
      </c>
      <c r="H74" s="119">
        <v>84.3</v>
      </c>
      <c r="K74" s="180"/>
      <c r="M74" s="12"/>
      <c r="N74" s="145"/>
      <c r="O74" s="185"/>
      <c r="P74" s="185"/>
      <c r="Q74" s="145"/>
      <c r="R74" s="145"/>
      <c r="S74" s="185"/>
      <c r="T74" s="12"/>
    </row>
    <row r="75" spans="1:20" x14ac:dyDescent="0.2">
      <c r="A75" s="105" t="s">
        <v>88</v>
      </c>
      <c r="B75" s="119">
        <v>78.400000000000006</v>
      </c>
      <c r="C75" s="119">
        <v>77.599999999999994</v>
      </c>
      <c r="D75" s="119">
        <v>79.2</v>
      </c>
      <c r="E75" s="119"/>
      <c r="F75" s="119">
        <v>82.2</v>
      </c>
      <c r="G75" s="119">
        <v>81.5</v>
      </c>
      <c r="H75" s="119">
        <v>82.9</v>
      </c>
      <c r="K75" s="180"/>
      <c r="M75" s="12"/>
      <c r="N75" s="145"/>
      <c r="O75" s="185"/>
      <c r="P75" s="185"/>
      <c r="Q75" s="145"/>
      <c r="R75" s="145"/>
      <c r="S75" s="185"/>
      <c r="T75" s="12"/>
    </row>
    <row r="76" spans="1:20" x14ac:dyDescent="0.2">
      <c r="A76" s="105" t="s">
        <v>217</v>
      </c>
      <c r="B76" s="119">
        <v>79.599999999999994</v>
      </c>
      <c r="C76" s="119">
        <v>78.8</v>
      </c>
      <c r="D76" s="119">
        <v>80.400000000000006</v>
      </c>
      <c r="E76" s="119"/>
      <c r="F76" s="119">
        <v>82.8</v>
      </c>
      <c r="G76" s="119">
        <v>82.1</v>
      </c>
      <c r="H76" s="119">
        <v>83.4</v>
      </c>
      <c r="K76" s="180"/>
      <c r="M76" s="12"/>
      <c r="N76" s="145"/>
      <c r="O76" s="185"/>
      <c r="P76" s="185"/>
      <c r="Q76" s="145"/>
      <c r="R76" s="145"/>
      <c r="S76" s="185"/>
      <c r="T76" s="12"/>
    </row>
    <row r="77" spans="1:20" x14ac:dyDescent="0.2">
      <c r="A77" s="211" t="s">
        <v>179</v>
      </c>
      <c r="B77" s="212">
        <v>75.3</v>
      </c>
      <c r="C77" s="212">
        <v>74.5</v>
      </c>
      <c r="D77" s="212">
        <v>76.099999999999994</v>
      </c>
      <c r="E77" s="212"/>
      <c r="F77" s="212">
        <v>79.8</v>
      </c>
      <c r="G77" s="212">
        <v>79.099999999999994</v>
      </c>
      <c r="H77" s="212">
        <v>80.5</v>
      </c>
      <c r="K77" s="180"/>
      <c r="M77" s="12"/>
      <c r="N77" s="145"/>
      <c r="O77" s="185"/>
      <c r="P77" s="185"/>
      <c r="Q77" s="145"/>
      <c r="R77" s="145"/>
      <c r="S77" s="185"/>
      <c r="T77" s="12"/>
    </row>
    <row r="78" spans="1:20" x14ac:dyDescent="0.2">
      <c r="M78" s="12"/>
      <c r="N78" s="145"/>
      <c r="O78" s="185"/>
      <c r="P78" s="185"/>
      <c r="Q78" s="145"/>
      <c r="R78" s="145"/>
      <c r="S78" s="185"/>
      <c r="T78" s="12"/>
    </row>
    <row r="79" spans="1:20" x14ac:dyDescent="0.2">
      <c r="A79" s="213" t="s">
        <v>338</v>
      </c>
      <c r="M79" s="12"/>
      <c r="N79" s="145"/>
      <c r="O79" s="185"/>
      <c r="P79" s="185"/>
      <c r="Q79" s="145"/>
      <c r="R79" s="145"/>
      <c r="S79" s="185"/>
      <c r="T79" s="12"/>
    </row>
    <row r="80" spans="1:20" x14ac:dyDescent="0.2">
      <c r="A80" s="288" t="s">
        <v>353</v>
      </c>
      <c r="B80" s="288"/>
      <c r="C80" s="288"/>
      <c r="D80" s="288"/>
    </row>
    <row r="82" spans="1:2" x14ac:dyDescent="0.2">
      <c r="A82" s="202" t="s">
        <v>263</v>
      </c>
      <c r="B82" s="202"/>
    </row>
  </sheetData>
  <sortState ref="I6:K79">
    <sortCondition ref="I6:I79"/>
  </sortState>
  <mergeCells count="5">
    <mergeCell ref="B3:D3"/>
    <mergeCell ref="F3:H3"/>
    <mergeCell ref="A1:G1"/>
    <mergeCell ref="A80:D80"/>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A22246414</value>
    </field>
    <field name="Objective-Title">
      <value order="0">NRS - 2015-2017 Life expectancy in Scottish areas - figures</value>
    </field>
    <field name="Objective-Description">
      <value order="0"/>
    </field>
    <field name="Objective-CreationStamp">
      <value order="0">2017-10-17T09:02:43Z</value>
    </field>
    <field name="Objective-IsApproved">
      <value order="0">false</value>
    </field>
    <field name="Objective-IsPublished">
      <value order="0">false</value>
    </field>
    <field name="Objective-DatePublished">
      <value order="0"/>
    </field>
    <field name="Objective-ModificationStamp">
      <value order="0">2018-12-05T17:06:52Z</value>
    </field>
    <field name="Objective-Owner">
      <value order="0">Kaye, Maria M (U441967)</value>
    </field>
    <field name="Objective-Path">
      <value order="0">Objective Global Folder:SG File Plan:People, communities and living:Population and migration:Demography:Research and analysis: Demography:National Records of Scotland (NRS): Population and Migration Statistics: Life Expectancy in Scottish Areas: Pre-publication: 2017-2022</value>
    </field>
    <field name="Objective-Parent">
      <value order="0">National Records of Scotland (NRS): Population and Migration Statistics: Life Expectancy in Scottish Areas: Pre-publication: 2017-2022</value>
    </field>
    <field name="Objective-State">
      <value order="0">Being Drafted</value>
    </field>
    <field name="Objective-VersionId">
      <value order="0">vA32467915</value>
    </field>
    <field name="Objective-Version">
      <value order="0">0.14</value>
    </field>
    <field name="Objective-VersionNumber">
      <value order="0">14</value>
    </field>
    <field name="Objective-VersionComment">
      <value order="0"/>
    </field>
    <field name="Objective-FileNumber">
      <value order="0">STAT/16</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10</vt:i4>
      </vt:variant>
      <vt:variant>
        <vt:lpstr>Named Ranges</vt:lpstr>
      </vt:variant>
      <vt:variant>
        <vt:i4>2</vt:i4>
      </vt:variant>
    </vt:vector>
  </HeadingPairs>
  <TitlesOfParts>
    <vt:vector size="25" baseType="lpstr">
      <vt:lpstr>Contents</vt:lpstr>
      <vt:lpstr>Fig 1 data</vt:lpstr>
      <vt:lpstr>Fig 1a data</vt:lpstr>
      <vt:lpstr>Fig 1a chart data</vt:lpstr>
      <vt:lpstr>Fig 2a data</vt:lpstr>
      <vt:lpstr>Fig 2b data</vt:lpstr>
      <vt:lpstr>Figure 3 data</vt:lpstr>
      <vt:lpstr>Fig 4 data</vt:lpstr>
      <vt:lpstr>Fig 5 data</vt:lpstr>
      <vt:lpstr>Fig 6 Data</vt:lpstr>
      <vt:lpstr>Fig 7 data</vt:lpstr>
      <vt:lpstr>Table 1</vt:lpstr>
      <vt:lpstr>Table 2</vt:lpstr>
      <vt:lpstr>Figure 1</vt:lpstr>
      <vt:lpstr>Figure 1a</vt:lpstr>
      <vt:lpstr>Figure 2a</vt:lpstr>
      <vt:lpstr>Figure 2b</vt:lpstr>
      <vt:lpstr>Figure 3</vt:lpstr>
      <vt:lpstr>Figure 4</vt:lpstr>
      <vt:lpstr>Fig 5a</vt:lpstr>
      <vt:lpstr>Fig 5b</vt:lpstr>
      <vt:lpstr>Fig 6</vt:lpstr>
      <vt:lpstr>Fig 7</vt:lpstr>
      <vt:lpstr>'Fig 1a chart data'!OLE_LINK3</vt:lpstr>
      <vt:lpstr>'Fig 4 data'!Print_Area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S (Sarah)</dc:creator>
  <cp:lastModifiedBy>u443992</cp:lastModifiedBy>
  <cp:lastPrinted>2015-10-06T10:20:17Z</cp:lastPrinted>
  <dcterms:created xsi:type="dcterms:W3CDTF">2011-06-10T12:53:16Z</dcterms:created>
  <dcterms:modified xsi:type="dcterms:W3CDTF">2018-12-07T12:26:47Z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A22246414</vt:lpwstr>
  </property>
  <property fmtid="{D5CDD505-2E9C-101B-9397-08002B2CF9AE}" pid="4" name="Objective-Title">
    <vt:lpwstr>NRS - 2015-2017 Life expectancy in Scottish areas - figures</vt:lpwstr>
  </property>
  <property fmtid="{D5CDD505-2E9C-101B-9397-08002B2CF9AE}" pid="5" name="Objective-Description">
    <vt:lpwstr/>
  </property>
  <property fmtid="{D5CDD505-2E9C-101B-9397-08002B2CF9AE}" pid="6" name="Objective-CreationStamp">
    <vt:filetime>2018-09-27T14:36:00Z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2018-12-05T17:06:52Z</vt:filetime>
  </property>
  <property fmtid="{D5CDD505-2E9C-101B-9397-08002B2CF9AE}" pid="11" name="Objective-Owner">
    <vt:lpwstr>Kaye, Maria M (U441967)</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Life Expectancy in Scottish Areas: Pre-publi</vt:lpwstr>
  </property>
  <property fmtid="{D5CDD505-2E9C-101B-9397-08002B2CF9AE}" pid="13" name="Objective-Parent">
    <vt:lpwstr>National Records of Scotland (NRS): Population and Migration Statistics: Life Expectancy in Scottish Areas: Pre-publication: 2017-2022</vt:lpwstr>
  </property>
  <property fmtid="{D5CDD505-2E9C-101B-9397-08002B2CF9AE}" pid="14" name="Objective-State">
    <vt:lpwstr>Being Drafted</vt:lpwstr>
  </property>
  <property fmtid="{D5CDD505-2E9C-101B-9397-08002B2CF9AE}" pid="15" name="Objective-VersionId">
    <vt:lpwstr>vA32467915</vt:lpwstr>
  </property>
  <property fmtid="{D5CDD505-2E9C-101B-9397-08002B2CF9AE}" pid="16" name="Objective-Version">
    <vt:lpwstr>0.14</vt:lpwstr>
  </property>
  <property fmtid="{D5CDD505-2E9C-101B-9397-08002B2CF9AE}" pid="17" name="Objective-VersionNumber">
    <vt:r8>14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